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izaandrade\Documents\GitHub\deworming\output\"/>
    </mc:Choice>
  </mc:AlternateContent>
  <xr:revisionPtr revIDLastSave="0" documentId="13_ncr:1_{C20675EB-1809-4739-B814-3B1A92BC2563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Table 1" sheetId="39" r:id="rId1"/>
    <sheet name="t1_raw" sheetId="40" r:id="rId2"/>
    <sheet name="Table 2" sheetId="18" r:id="rId3"/>
    <sheet name="t2_raw" sheetId="41" state="hidden" r:id="rId4"/>
    <sheet name="Table 3" sheetId="12" r:id="rId5"/>
    <sheet name="Table S2" sheetId="19" r:id="rId6"/>
    <sheet name="Table S3" sheetId="4" r:id="rId7"/>
    <sheet name="Table S4" sheetId="35" r:id="rId8"/>
    <sheet name="Table S5" sheetId="24" r:id="rId9"/>
    <sheet name="Table S6" sheetId="31" r:id="rId10"/>
    <sheet name="Table S7" sheetId="25" r:id="rId11"/>
    <sheet name="Table S8" sheetId="36" r:id="rId12"/>
    <sheet name="Table F1A" sheetId="37" r:id="rId13"/>
    <sheet name="Table F1B" sheetId="68" r:id="rId14"/>
    <sheet name="Table F1C" sheetId="69" r:id="rId15"/>
    <sheet name="Table F2A" sheetId="38" r:id="rId16"/>
    <sheet name="Table F2B" sheetId="66" r:id="rId17"/>
    <sheet name="Table F2C" sheetId="67" r:id="rId18"/>
    <sheet name="t3_raw" sheetId="43" state="hidden" r:id="rId19"/>
    <sheet name="ts2_raw" sheetId="44" state="hidden" r:id="rId20"/>
    <sheet name="ts3_raw" sheetId="45" state="hidden" r:id="rId21"/>
    <sheet name="ts4_raw" sheetId="46" state="hidden" r:id="rId22"/>
    <sheet name="ts5_raw" sheetId="47" state="hidden" r:id="rId23"/>
    <sheet name="ts6_raw" sheetId="48" state="hidden" r:id="rId24"/>
    <sheet name="ts8_raw" sheetId="65" state="hidden" r:id="rId25"/>
    <sheet name="Table F" sheetId="75" r:id="rId26"/>
    <sheet name="tF1_raw" sheetId="112" r:id="rId27"/>
    <sheet name="tF2_raw" sheetId="113" r:id="rId28"/>
    <sheet name="tF1_2_raw" sheetId="114" r:id="rId29"/>
    <sheet name="tF2_2_raw" sheetId="115" r:id="rId30"/>
    <sheet name="tF_raw" sheetId="116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8" i="39" l="1"/>
  <c r="I77" i="39"/>
  <c r="I76" i="39"/>
  <c r="I75" i="39"/>
  <c r="I74" i="39"/>
  <c r="I73" i="39"/>
  <c r="I72" i="39"/>
  <c r="I71" i="39"/>
  <c r="I70" i="39"/>
  <c r="I69" i="39"/>
  <c r="I68" i="39"/>
  <c r="I67" i="39"/>
  <c r="I66" i="39"/>
  <c r="I65" i="39"/>
  <c r="I64" i="39"/>
  <c r="I63" i="39"/>
  <c r="I62" i="39"/>
  <c r="I61" i="39"/>
  <c r="I60" i="39"/>
  <c r="I59" i="39"/>
  <c r="I58" i="39"/>
  <c r="I57" i="39"/>
  <c r="I56" i="39"/>
  <c r="I55" i="39"/>
  <c r="I54" i="39"/>
  <c r="I53" i="39"/>
  <c r="I52" i="39"/>
  <c r="I51" i="39"/>
  <c r="I50" i="39"/>
  <c r="I49" i="39"/>
  <c r="I48" i="39"/>
  <c r="I47" i="39"/>
  <c r="I46" i="39"/>
  <c r="I45" i="39"/>
  <c r="I44" i="39"/>
  <c r="I43" i="39"/>
  <c r="I42" i="39"/>
  <c r="I41" i="39"/>
  <c r="I40" i="39"/>
  <c r="I39" i="39"/>
  <c r="I38" i="39"/>
  <c r="I37" i="39"/>
  <c r="I36" i="39"/>
  <c r="I35" i="39"/>
  <c r="I34" i="39"/>
  <c r="I33" i="39"/>
  <c r="I32" i="39"/>
  <c r="I31" i="39"/>
  <c r="I30" i="39"/>
  <c r="I29" i="39"/>
  <c r="I28" i="39"/>
  <c r="I27" i="39"/>
  <c r="I26" i="39"/>
  <c r="I25" i="39"/>
  <c r="I24" i="39"/>
  <c r="I23" i="39"/>
  <c r="I22" i="39"/>
  <c r="I21" i="39"/>
  <c r="I20" i="39"/>
  <c r="I19" i="39"/>
  <c r="I18" i="39"/>
  <c r="I17" i="39"/>
  <c r="I16" i="39"/>
  <c r="I15" i="39"/>
  <c r="I14" i="39"/>
  <c r="I13" i="39"/>
  <c r="I12" i="39"/>
  <c r="I11" i="39"/>
  <c r="I10" i="39"/>
  <c r="I9" i="39"/>
  <c r="I8" i="39"/>
  <c r="I7" i="39"/>
  <c r="I6" i="39"/>
  <c r="I5" i="39"/>
  <c r="G78" i="39"/>
  <c r="G77" i="39"/>
  <c r="G76" i="39"/>
  <c r="G75" i="39"/>
  <c r="G74" i="39"/>
  <c r="G73" i="39"/>
  <c r="G72" i="39"/>
  <c r="G71" i="39"/>
  <c r="G70" i="39"/>
  <c r="G69" i="39"/>
  <c r="G68" i="39"/>
  <c r="G67" i="39"/>
  <c r="G66" i="39"/>
  <c r="G65" i="39"/>
  <c r="G64" i="39"/>
  <c r="G63" i="39"/>
  <c r="G62" i="39"/>
  <c r="G61" i="39"/>
  <c r="G60" i="39"/>
  <c r="G59" i="39"/>
  <c r="G58" i="39"/>
  <c r="G57" i="39"/>
  <c r="G56" i="39"/>
  <c r="G55" i="39"/>
  <c r="G54" i="39"/>
  <c r="G53" i="39"/>
  <c r="G52" i="39"/>
  <c r="G51" i="39"/>
  <c r="G50" i="39"/>
  <c r="G49" i="39"/>
  <c r="G48" i="39"/>
  <c r="G47" i="39"/>
  <c r="G46" i="39"/>
  <c r="G45" i="39"/>
  <c r="G44" i="39"/>
  <c r="G43" i="39"/>
  <c r="G42" i="39"/>
  <c r="G41" i="39"/>
  <c r="G40" i="39"/>
  <c r="G39" i="39"/>
  <c r="G38" i="39"/>
  <c r="G37" i="39"/>
  <c r="G36" i="39"/>
  <c r="G35" i="39"/>
  <c r="G34" i="39"/>
  <c r="G33" i="39"/>
  <c r="G32" i="39"/>
  <c r="G31" i="39"/>
  <c r="G30" i="39"/>
  <c r="G29" i="39"/>
  <c r="G28" i="39"/>
  <c r="G27" i="39"/>
  <c r="G26" i="39"/>
  <c r="G25" i="3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C9" i="39"/>
  <c r="C10" i="39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C35" i="39"/>
  <c r="C36" i="39"/>
  <c r="C37" i="39"/>
  <c r="C38" i="39"/>
  <c r="C39" i="39"/>
  <c r="C40" i="39"/>
  <c r="C41" i="39"/>
  <c r="C42" i="39"/>
  <c r="C43" i="39"/>
  <c r="C44" i="39"/>
  <c r="C45" i="39"/>
  <c r="C46" i="39"/>
  <c r="C47" i="39"/>
  <c r="C48" i="39"/>
  <c r="C49" i="39"/>
  <c r="C50" i="39"/>
  <c r="C51" i="39"/>
  <c r="C52" i="39"/>
  <c r="C53" i="39"/>
  <c r="C54" i="39"/>
  <c r="C55" i="39"/>
  <c r="C56" i="39"/>
  <c r="C57" i="39"/>
  <c r="C58" i="39"/>
  <c r="C59" i="39"/>
  <c r="C60" i="39"/>
  <c r="C61" i="39"/>
  <c r="C62" i="39"/>
  <c r="C63" i="39"/>
  <c r="C64" i="39"/>
  <c r="C65" i="39"/>
  <c r="C66" i="39"/>
  <c r="C67" i="39"/>
  <c r="C68" i="39"/>
  <c r="C69" i="39"/>
  <c r="C70" i="39"/>
  <c r="C71" i="39"/>
  <c r="C72" i="39"/>
  <c r="C73" i="39"/>
  <c r="C74" i="39"/>
  <c r="C75" i="39"/>
  <c r="C76" i="39"/>
  <c r="C77" i="39"/>
  <c r="C78" i="39"/>
  <c r="C7" i="39"/>
  <c r="C5" i="39"/>
  <c r="C8" i="39"/>
  <c r="C6" i="39"/>
  <c r="J7" i="39"/>
  <c r="J9" i="39"/>
  <c r="J11" i="39"/>
  <c r="J13" i="39"/>
  <c r="J15" i="39"/>
  <c r="J17" i="39"/>
  <c r="J19" i="39"/>
  <c r="J21" i="39"/>
  <c r="J23" i="39"/>
  <c r="J25" i="39"/>
  <c r="J27" i="39"/>
  <c r="J29" i="39"/>
  <c r="J31" i="39"/>
  <c r="J33" i="39"/>
  <c r="J35" i="39"/>
  <c r="J37" i="39"/>
  <c r="J39" i="39"/>
  <c r="J41" i="39"/>
  <c r="J43" i="39"/>
  <c r="J45" i="39"/>
  <c r="J47" i="39"/>
  <c r="J49" i="39"/>
  <c r="J51" i="39"/>
  <c r="J53" i="39"/>
  <c r="J55" i="39"/>
  <c r="J57" i="39"/>
  <c r="J59" i="39"/>
  <c r="J61" i="39"/>
  <c r="J63" i="39"/>
  <c r="J65" i="39"/>
  <c r="J67" i="39"/>
  <c r="J69" i="39"/>
  <c r="J71" i="39"/>
  <c r="J73" i="39"/>
  <c r="J75" i="39"/>
  <c r="J77" i="39"/>
  <c r="J5" i="39"/>
  <c r="H77" i="39"/>
  <c r="H75" i="39"/>
  <c r="H73" i="39"/>
  <c r="H71" i="39"/>
  <c r="H69" i="39"/>
  <c r="H67" i="39"/>
  <c r="H65" i="39"/>
  <c r="H63" i="39"/>
  <c r="H61" i="39"/>
  <c r="H59" i="39"/>
  <c r="H57" i="39"/>
  <c r="H55" i="39"/>
  <c r="H53" i="39"/>
  <c r="H51" i="39"/>
  <c r="H49" i="39"/>
  <c r="H47" i="39"/>
  <c r="H45" i="39"/>
  <c r="H43" i="39"/>
  <c r="H41" i="39"/>
  <c r="H39" i="39"/>
  <c r="H37" i="39"/>
  <c r="H35" i="39"/>
  <c r="H33" i="39"/>
  <c r="H31" i="39"/>
  <c r="H29" i="39"/>
  <c r="H27" i="39"/>
  <c r="H25" i="39"/>
  <c r="H23" i="39"/>
  <c r="H21" i="39"/>
  <c r="H19" i="39"/>
  <c r="H17" i="39"/>
  <c r="H15" i="39"/>
  <c r="H13" i="39"/>
  <c r="H11" i="39"/>
  <c r="H9" i="39"/>
  <c r="H7" i="39"/>
  <c r="H5" i="39"/>
  <c r="F77" i="39"/>
  <c r="F75" i="39"/>
  <c r="F73" i="39"/>
  <c r="F71" i="39"/>
  <c r="F69" i="39"/>
  <c r="F67" i="39"/>
  <c r="F65" i="39"/>
  <c r="F63" i="39"/>
  <c r="F61" i="39"/>
  <c r="F59" i="39"/>
  <c r="F57" i="39"/>
  <c r="F55" i="39"/>
  <c r="F53" i="39"/>
  <c r="F51" i="39"/>
  <c r="F49" i="39"/>
  <c r="F47" i="39"/>
  <c r="F45" i="39"/>
  <c r="F43" i="39"/>
  <c r="F41" i="39"/>
  <c r="F39" i="39"/>
  <c r="F37" i="39"/>
  <c r="F35" i="39"/>
  <c r="F33" i="39"/>
  <c r="F31" i="39"/>
  <c r="F29" i="39"/>
  <c r="F27" i="39"/>
  <c r="F25" i="39"/>
  <c r="F23" i="39"/>
  <c r="F21" i="39"/>
  <c r="F19" i="39"/>
  <c r="F17" i="39"/>
  <c r="F15" i="39"/>
  <c r="F13" i="39"/>
  <c r="F11" i="39"/>
  <c r="F9" i="39"/>
  <c r="F7" i="39"/>
  <c r="F5" i="39"/>
  <c r="D77" i="39"/>
  <c r="D75" i="39"/>
  <c r="D73" i="39"/>
  <c r="D71" i="39"/>
  <c r="D69" i="39"/>
  <c r="D67" i="39"/>
  <c r="D65" i="39"/>
  <c r="D63" i="39"/>
  <c r="D61" i="39"/>
  <c r="D59" i="39"/>
  <c r="D57" i="39"/>
  <c r="D55" i="39"/>
  <c r="D53" i="39"/>
  <c r="D51" i="39"/>
  <c r="D49" i="39"/>
  <c r="D47" i="39"/>
  <c r="D45" i="39"/>
  <c r="D43" i="39"/>
  <c r="D41" i="39"/>
  <c r="D39" i="39"/>
  <c r="D37" i="39"/>
  <c r="D35" i="39"/>
  <c r="D33" i="39"/>
  <c r="D31" i="39"/>
  <c r="D29" i="39"/>
  <c r="D27" i="39"/>
  <c r="D25" i="39"/>
  <c r="D23" i="39"/>
  <c r="D21" i="39"/>
  <c r="D19" i="39"/>
  <c r="D17" i="39"/>
  <c r="D15" i="39"/>
  <c r="D13" i="39"/>
  <c r="D11" i="39"/>
  <c r="D9" i="39"/>
  <c r="D7" i="39"/>
  <c r="D5" i="39"/>
  <c r="B67" i="39"/>
  <c r="B69" i="39"/>
  <c r="B71" i="39"/>
  <c r="B73" i="39"/>
  <c r="B75" i="39"/>
  <c r="B77" i="39"/>
  <c r="B7" i="39"/>
  <c r="B9" i="39"/>
  <c r="B11" i="39"/>
  <c r="B13" i="39"/>
  <c r="B15" i="39"/>
  <c r="B17" i="39"/>
  <c r="B19" i="39"/>
  <c r="B21" i="39"/>
  <c r="B23" i="39"/>
  <c r="B25" i="39"/>
  <c r="B27" i="39"/>
  <c r="B29" i="39"/>
  <c r="B31" i="39"/>
  <c r="B33" i="39"/>
  <c r="B35" i="39"/>
  <c r="B37" i="39"/>
  <c r="B39" i="39"/>
  <c r="B41" i="39"/>
  <c r="B43" i="39"/>
  <c r="B45" i="39"/>
  <c r="B47" i="39"/>
  <c r="B49" i="39"/>
  <c r="B51" i="39"/>
  <c r="B53" i="39"/>
  <c r="B55" i="39"/>
  <c r="B57" i="39"/>
  <c r="B59" i="39"/>
  <c r="B61" i="39"/>
  <c r="B63" i="39"/>
  <c r="B65" i="39"/>
  <c r="B5" i="39"/>
  <c r="E14" i="75"/>
  <c r="D14" i="75"/>
  <c r="C14" i="75"/>
  <c r="B14" i="75"/>
  <c r="E13" i="75"/>
  <c r="D13" i="75"/>
  <c r="C13" i="75"/>
  <c r="B13" i="75"/>
  <c r="E12" i="75"/>
  <c r="D12" i="75"/>
  <c r="C12" i="75"/>
  <c r="B12" i="75"/>
  <c r="E11" i="75"/>
  <c r="D11" i="75"/>
  <c r="C11" i="75"/>
  <c r="B11" i="75"/>
  <c r="E8" i="75"/>
  <c r="D8" i="75"/>
  <c r="C8" i="75"/>
  <c r="B8" i="75"/>
  <c r="E7" i="75"/>
  <c r="D7" i="75"/>
  <c r="C7" i="75"/>
  <c r="B7" i="75"/>
  <c r="E6" i="75"/>
  <c r="D6" i="75"/>
  <c r="C6" i="75"/>
  <c r="B6" i="75"/>
  <c r="E5" i="75"/>
  <c r="D5" i="75"/>
  <c r="C5" i="75"/>
  <c r="B5" i="75"/>
  <c r="B6" i="67"/>
  <c r="B5" i="67"/>
  <c r="B4" i="67"/>
  <c r="C3" i="67"/>
  <c r="B3" i="67"/>
  <c r="D6" i="66"/>
  <c r="C6" i="66"/>
  <c r="B6" i="66"/>
  <c r="D5" i="66"/>
  <c r="C5" i="66"/>
  <c r="B5" i="66"/>
  <c r="D4" i="66"/>
  <c r="C4" i="66"/>
  <c r="B4" i="66"/>
  <c r="D3" i="66"/>
  <c r="C3" i="66"/>
  <c r="B3" i="66"/>
  <c r="C5" i="38"/>
  <c r="B5" i="38"/>
  <c r="C4" i="38"/>
  <c r="B4" i="38"/>
  <c r="C3" i="38"/>
  <c r="B3" i="38"/>
  <c r="C2" i="38"/>
  <c r="B2" i="38"/>
  <c r="B6" i="69"/>
  <c r="C5" i="69"/>
  <c r="B5" i="69"/>
  <c r="B4" i="69"/>
  <c r="B3" i="69"/>
  <c r="D6" i="68"/>
  <c r="C6" i="68"/>
  <c r="B6" i="68"/>
  <c r="D5" i="68"/>
  <c r="C5" i="68"/>
  <c r="B5" i="68"/>
  <c r="D4" i="68"/>
  <c r="C4" i="68"/>
  <c r="B4" i="68"/>
  <c r="D3" i="68"/>
  <c r="C3" i="68"/>
  <c r="B3" i="68"/>
  <c r="C5" i="37"/>
  <c r="B5" i="37"/>
  <c r="C4" i="37"/>
  <c r="B4" i="37"/>
  <c r="C3" i="37"/>
  <c r="B3" i="37"/>
  <c r="C2" i="37"/>
  <c r="B2" i="37"/>
  <c r="E11" i="36"/>
  <c r="D11" i="36"/>
  <c r="C11" i="36"/>
  <c r="B11" i="36"/>
  <c r="E10" i="36"/>
  <c r="D10" i="36"/>
  <c r="C10" i="36"/>
  <c r="B10" i="36"/>
  <c r="E7" i="36"/>
  <c r="D7" i="36"/>
  <c r="C7" i="36"/>
  <c r="B7" i="36"/>
  <c r="E6" i="36"/>
  <c r="D6" i="36"/>
  <c r="C6" i="36"/>
  <c r="B6" i="36"/>
  <c r="E5" i="36"/>
  <c r="D5" i="36"/>
  <c r="C5" i="36"/>
  <c r="B5" i="36"/>
  <c r="E4" i="36"/>
  <c r="D4" i="36"/>
  <c r="C4" i="36"/>
  <c r="B4" i="36"/>
  <c r="Q8" i="25"/>
  <c r="G8" i="25"/>
  <c r="H7" i="25"/>
  <c r="I7" i="25" s="1"/>
  <c r="G7" i="25"/>
  <c r="G6" i="25"/>
  <c r="M6" i="25" s="1"/>
  <c r="Q5" i="25"/>
  <c r="M5" i="25"/>
  <c r="G5" i="25"/>
  <c r="I34" i="31"/>
  <c r="G34" i="31"/>
  <c r="E34" i="31"/>
  <c r="C34" i="31"/>
  <c r="I33" i="31"/>
  <c r="I31" i="31" s="1"/>
  <c r="G33" i="31"/>
  <c r="G31" i="31" s="1"/>
  <c r="E33" i="31"/>
  <c r="E31" i="31" s="1"/>
  <c r="C33" i="31"/>
  <c r="I32" i="31"/>
  <c r="G32" i="31"/>
  <c r="E32" i="31"/>
  <c r="C32" i="31"/>
  <c r="C31" i="31"/>
  <c r="I28" i="31"/>
  <c r="G28" i="31"/>
  <c r="E28" i="31"/>
  <c r="C28" i="31"/>
  <c r="I27" i="31"/>
  <c r="I25" i="31" s="1"/>
  <c r="G27" i="31"/>
  <c r="G25" i="31" s="1"/>
  <c r="E27" i="31"/>
  <c r="C27" i="31"/>
  <c r="I26" i="31"/>
  <c r="G26" i="31"/>
  <c r="E26" i="31"/>
  <c r="C26" i="31"/>
  <c r="E25" i="31"/>
  <c r="C25" i="31"/>
  <c r="I22" i="31"/>
  <c r="G22" i="31"/>
  <c r="E22" i="31"/>
  <c r="C22" i="31"/>
  <c r="I21" i="31"/>
  <c r="G21" i="31"/>
  <c r="E21" i="31"/>
  <c r="C21" i="31"/>
  <c r="C19" i="31" s="1"/>
  <c r="I20" i="31"/>
  <c r="G20" i="31"/>
  <c r="E20" i="31"/>
  <c r="C20" i="31"/>
  <c r="I19" i="31"/>
  <c r="G19" i="31"/>
  <c r="E19" i="31"/>
  <c r="I16" i="31"/>
  <c r="G16" i="31"/>
  <c r="E16" i="31"/>
  <c r="C16" i="31"/>
  <c r="I15" i="31"/>
  <c r="I13" i="31" s="1"/>
  <c r="G15" i="31"/>
  <c r="G13" i="31" s="1"/>
  <c r="E15" i="31"/>
  <c r="E13" i="31" s="1"/>
  <c r="C15" i="31"/>
  <c r="I14" i="31"/>
  <c r="G14" i="31"/>
  <c r="E14" i="31"/>
  <c r="C14" i="31"/>
  <c r="C13" i="31"/>
  <c r="I9" i="31"/>
  <c r="G9" i="31"/>
  <c r="E9" i="31"/>
  <c r="C9" i="31"/>
  <c r="I8" i="31"/>
  <c r="I6" i="31" s="1"/>
  <c r="G8" i="31"/>
  <c r="G6" i="31" s="1"/>
  <c r="E8" i="31"/>
  <c r="C8" i="31"/>
  <c r="I7" i="31"/>
  <c r="G7" i="31"/>
  <c r="E7" i="31"/>
  <c r="C7" i="31"/>
  <c r="E6" i="31"/>
  <c r="C6" i="31"/>
  <c r="E15" i="24"/>
  <c r="C15" i="24"/>
  <c r="E14" i="24"/>
  <c r="D14" i="24"/>
  <c r="C14" i="24"/>
  <c r="E12" i="24"/>
  <c r="C12" i="24"/>
  <c r="E11" i="24"/>
  <c r="D11" i="24"/>
  <c r="C11" i="24"/>
  <c r="E9" i="24"/>
  <c r="C9" i="24"/>
  <c r="E8" i="24"/>
  <c r="D8" i="24"/>
  <c r="C8" i="24"/>
  <c r="E6" i="24"/>
  <c r="C6" i="24"/>
  <c r="E5" i="24"/>
  <c r="D5" i="24"/>
  <c r="C5" i="24"/>
  <c r="G25" i="35"/>
  <c r="F25" i="35"/>
  <c r="E25" i="35"/>
  <c r="D25" i="35"/>
  <c r="G24" i="35"/>
  <c r="F24" i="35"/>
  <c r="E24" i="35"/>
  <c r="D24" i="35"/>
  <c r="G23" i="35"/>
  <c r="F23" i="35"/>
  <c r="E23" i="35"/>
  <c r="D23" i="35"/>
  <c r="G20" i="35"/>
  <c r="F20" i="35"/>
  <c r="E20" i="35"/>
  <c r="D20" i="35"/>
  <c r="G19" i="35"/>
  <c r="F19" i="35"/>
  <c r="E19" i="35"/>
  <c r="D19" i="35"/>
  <c r="G18" i="35"/>
  <c r="F18" i="35"/>
  <c r="E18" i="35"/>
  <c r="D18" i="35"/>
  <c r="G17" i="35"/>
  <c r="F17" i="35"/>
  <c r="E17" i="35"/>
  <c r="D17" i="35"/>
  <c r="G14" i="35"/>
  <c r="F14" i="35"/>
  <c r="E14" i="35"/>
  <c r="D14" i="35"/>
  <c r="G13" i="35"/>
  <c r="F13" i="35"/>
  <c r="E13" i="35"/>
  <c r="D13" i="35"/>
  <c r="G12" i="35"/>
  <c r="F12" i="35"/>
  <c r="E12" i="35"/>
  <c r="D12" i="35"/>
  <c r="G11" i="35"/>
  <c r="F11" i="35"/>
  <c r="E11" i="35"/>
  <c r="D11" i="35"/>
  <c r="G8" i="35"/>
  <c r="F8" i="35"/>
  <c r="E8" i="35"/>
  <c r="D8" i="35"/>
  <c r="G7" i="35"/>
  <c r="F7" i="35"/>
  <c r="E7" i="35"/>
  <c r="D7" i="35"/>
  <c r="G6" i="35"/>
  <c r="F6" i="35"/>
  <c r="E6" i="35"/>
  <c r="D6" i="35"/>
  <c r="G5" i="35"/>
  <c r="F5" i="35"/>
  <c r="E5" i="35"/>
  <c r="D5" i="35"/>
  <c r="I16" i="4"/>
  <c r="H16" i="4"/>
  <c r="G16" i="4"/>
  <c r="F16" i="4"/>
  <c r="E16" i="4"/>
  <c r="D16" i="4"/>
  <c r="C16" i="4"/>
  <c r="I15" i="4"/>
  <c r="H15" i="4"/>
  <c r="G15" i="4"/>
  <c r="F15" i="4"/>
  <c r="E15" i="4"/>
  <c r="D15" i="4"/>
  <c r="C15" i="4"/>
  <c r="I14" i="4"/>
  <c r="H14" i="4"/>
  <c r="G14" i="4"/>
  <c r="F14" i="4"/>
  <c r="E14" i="4"/>
  <c r="D14" i="4"/>
  <c r="C14" i="4"/>
  <c r="I13" i="4"/>
  <c r="H13" i="4"/>
  <c r="G13" i="4"/>
  <c r="F13" i="4"/>
  <c r="E13" i="4"/>
  <c r="D13" i="4"/>
  <c r="C13" i="4"/>
  <c r="I10" i="4"/>
  <c r="H10" i="4"/>
  <c r="G10" i="4"/>
  <c r="F10" i="4"/>
  <c r="E10" i="4"/>
  <c r="D10" i="4"/>
  <c r="C10" i="4"/>
  <c r="I9" i="4"/>
  <c r="H9" i="4"/>
  <c r="G9" i="4"/>
  <c r="F9" i="4"/>
  <c r="E9" i="4"/>
  <c r="D9" i="4"/>
  <c r="C9" i="4"/>
  <c r="I8" i="4"/>
  <c r="H8" i="4"/>
  <c r="G8" i="4"/>
  <c r="F8" i="4"/>
  <c r="E8" i="4"/>
  <c r="D8" i="4"/>
  <c r="C8" i="4"/>
  <c r="I7" i="4"/>
  <c r="H7" i="4"/>
  <c r="G7" i="4"/>
  <c r="F7" i="4"/>
  <c r="E7" i="4"/>
  <c r="D7" i="4"/>
  <c r="C7" i="4"/>
  <c r="P22" i="19"/>
  <c r="O22" i="19"/>
  <c r="L22" i="19"/>
  <c r="H22" i="19"/>
  <c r="F22" i="19"/>
  <c r="E22" i="19"/>
  <c r="C22" i="19"/>
  <c r="P21" i="19"/>
  <c r="O21" i="19"/>
  <c r="I21" i="19"/>
  <c r="H21" i="19"/>
  <c r="D21" i="19"/>
  <c r="M18" i="19"/>
  <c r="L18" i="19"/>
  <c r="K18" i="19"/>
  <c r="J18" i="19"/>
  <c r="I18" i="19"/>
  <c r="H18" i="19"/>
  <c r="F18" i="19"/>
  <c r="E18" i="19"/>
  <c r="D18" i="19"/>
  <c r="C18" i="19"/>
  <c r="M14" i="19"/>
  <c r="M22" i="19" s="1"/>
  <c r="L14" i="19"/>
  <c r="L21" i="19" s="1"/>
  <c r="K14" i="19"/>
  <c r="K21" i="19" s="1"/>
  <c r="J14" i="19"/>
  <c r="J22" i="19" s="1"/>
  <c r="I14" i="19"/>
  <c r="I22" i="19" s="1"/>
  <c r="H14" i="19"/>
  <c r="F14" i="19"/>
  <c r="E14" i="19"/>
  <c r="E21" i="19" s="1"/>
  <c r="D14" i="19"/>
  <c r="C14" i="19"/>
  <c r="C21" i="19" s="1"/>
  <c r="P13" i="19"/>
  <c r="O13" i="19"/>
  <c r="M13" i="19"/>
  <c r="L13" i="19"/>
  <c r="K13" i="19"/>
  <c r="J13" i="19"/>
  <c r="I13" i="19"/>
  <c r="H13" i="19"/>
  <c r="F13" i="19"/>
  <c r="E13" i="19"/>
  <c r="D13" i="19"/>
  <c r="C13" i="19"/>
  <c r="P12" i="19"/>
  <c r="O12" i="19"/>
  <c r="M12" i="19"/>
  <c r="L12" i="19"/>
  <c r="K12" i="19"/>
  <c r="J12" i="19"/>
  <c r="I12" i="19"/>
  <c r="H12" i="19"/>
  <c r="F12" i="19"/>
  <c r="E12" i="19"/>
  <c r="D12" i="19"/>
  <c r="C12" i="19"/>
  <c r="P11" i="19"/>
  <c r="O11" i="19"/>
  <c r="M11" i="19"/>
  <c r="L11" i="19"/>
  <c r="K11" i="19"/>
  <c r="J11" i="19"/>
  <c r="I11" i="19"/>
  <c r="H11" i="19"/>
  <c r="F11" i="19"/>
  <c r="E11" i="19"/>
  <c r="D11" i="19"/>
  <c r="C11" i="19"/>
  <c r="M17" i="12"/>
  <c r="K17" i="12"/>
  <c r="I17" i="12"/>
  <c r="G17" i="12"/>
  <c r="M16" i="12"/>
  <c r="L16" i="12"/>
  <c r="K16" i="12"/>
  <c r="I16" i="12"/>
  <c r="H16" i="12"/>
  <c r="G16" i="12"/>
  <c r="M14" i="12"/>
  <c r="K14" i="12"/>
  <c r="I14" i="12"/>
  <c r="G14" i="12"/>
  <c r="M13" i="12"/>
  <c r="L13" i="12"/>
  <c r="K13" i="12"/>
  <c r="I13" i="12"/>
  <c r="H13" i="12"/>
  <c r="G13" i="12"/>
  <c r="M11" i="12"/>
  <c r="K11" i="12"/>
  <c r="I11" i="12"/>
  <c r="G11" i="12"/>
  <c r="M10" i="12"/>
  <c r="L10" i="12"/>
  <c r="K10" i="12"/>
  <c r="I10" i="12"/>
  <c r="H10" i="12"/>
  <c r="G10" i="12"/>
  <c r="M8" i="12"/>
  <c r="K8" i="12"/>
  <c r="I8" i="12"/>
  <c r="G8" i="12"/>
  <c r="M7" i="12"/>
  <c r="L7" i="12"/>
  <c r="K7" i="12"/>
  <c r="I7" i="12"/>
  <c r="H7" i="12"/>
  <c r="G7" i="12"/>
  <c r="L41" i="18"/>
  <c r="I41" i="18"/>
  <c r="F41" i="18"/>
  <c r="C41" i="18"/>
  <c r="M40" i="18"/>
  <c r="L40" i="18"/>
  <c r="J40" i="18"/>
  <c r="I40" i="18"/>
  <c r="G40" i="18"/>
  <c r="F40" i="18"/>
  <c r="D40" i="18"/>
  <c r="C40" i="18"/>
  <c r="M39" i="18"/>
  <c r="L39" i="18"/>
  <c r="K39" i="18"/>
  <c r="J39" i="18"/>
  <c r="I39" i="18"/>
  <c r="H39" i="18"/>
  <c r="G39" i="18"/>
  <c r="F39" i="18"/>
  <c r="E39" i="18"/>
  <c r="D39" i="18"/>
  <c r="C39" i="18"/>
  <c r="M38" i="18"/>
  <c r="L38" i="18"/>
  <c r="Y37" i="18" s="1"/>
  <c r="K38" i="18"/>
  <c r="J38" i="18"/>
  <c r="I38" i="18"/>
  <c r="H38" i="18"/>
  <c r="G38" i="18"/>
  <c r="F38" i="18"/>
  <c r="E38" i="18"/>
  <c r="D38" i="18"/>
  <c r="C38" i="18"/>
  <c r="V37" i="18"/>
  <c r="U37" i="18"/>
  <c r="M37" i="18"/>
  <c r="L37" i="18"/>
  <c r="X37" i="18" s="1"/>
  <c r="K37" i="18"/>
  <c r="J37" i="18"/>
  <c r="I37" i="18"/>
  <c r="C4" i="67" s="1"/>
  <c r="H37" i="18"/>
  <c r="G37" i="18"/>
  <c r="F37" i="18"/>
  <c r="S37" i="18" s="1"/>
  <c r="E37" i="18"/>
  <c r="D37" i="18"/>
  <c r="C37" i="18"/>
  <c r="P37" i="18" s="1"/>
  <c r="L35" i="18"/>
  <c r="I35" i="18"/>
  <c r="F35" i="18"/>
  <c r="C35" i="18"/>
  <c r="M34" i="18"/>
  <c r="L34" i="18"/>
  <c r="J34" i="18"/>
  <c r="I34" i="18"/>
  <c r="G34" i="18"/>
  <c r="F34" i="18"/>
  <c r="D34" i="18"/>
  <c r="C34" i="18"/>
  <c r="M33" i="18"/>
  <c r="L33" i="18"/>
  <c r="K33" i="18"/>
  <c r="J33" i="18"/>
  <c r="I33" i="18"/>
  <c r="H33" i="18"/>
  <c r="G33" i="18"/>
  <c r="F33" i="18"/>
  <c r="E33" i="18"/>
  <c r="D33" i="18"/>
  <c r="C33" i="18"/>
  <c r="M32" i="18"/>
  <c r="L32" i="18"/>
  <c r="K32" i="18"/>
  <c r="J32" i="18"/>
  <c r="I32" i="18"/>
  <c r="H32" i="18"/>
  <c r="G32" i="18"/>
  <c r="F32" i="18"/>
  <c r="E32" i="18"/>
  <c r="D32" i="18"/>
  <c r="C32" i="18"/>
  <c r="M31" i="18"/>
  <c r="L31" i="18"/>
  <c r="K31" i="18"/>
  <c r="J31" i="18"/>
  <c r="I31" i="18"/>
  <c r="H31" i="18"/>
  <c r="G31" i="18"/>
  <c r="F31" i="18"/>
  <c r="E31" i="18"/>
  <c r="D31" i="18"/>
  <c r="C31" i="18"/>
  <c r="L29" i="18"/>
  <c r="I29" i="18"/>
  <c r="F29" i="18"/>
  <c r="C29" i="18"/>
  <c r="M28" i="18"/>
  <c r="L28" i="18"/>
  <c r="J28" i="18"/>
  <c r="I28" i="18"/>
  <c r="G28" i="18"/>
  <c r="F28" i="18"/>
  <c r="D28" i="18"/>
  <c r="C28" i="18"/>
  <c r="M27" i="18"/>
  <c r="L27" i="18"/>
  <c r="J27" i="18"/>
  <c r="I27" i="18"/>
  <c r="G27" i="18"/>
  <c r="F27" i="18"/>
  <c r="D27" i="18"/>
  <c r="C27" i="18"/>
  <c r="M26" i="18"/>
  <c r="L26" i="18"/>
  <c r="J26" i="18"/>
  <c r="I26" i="18"/>
  <c r="G26" i="18"/>
  <c r="F26" i="18"/>
  <c r="D26" i="18"/>
  <c r="C26" i="18"/>
  <c r="M25" i="18"/>
  <c r="L25" i="18"/>
  <c r="J25" i="18"/>
  <c r="I25" i="18"/>
  <c r="G25" i="18"/>
  <c r="F25" i="18"/>
  <c r="D25" i="18"/>
  <c r="C25" i="18"/>
  <c r="L23" i="18"/>
  <c r="I23" i="18"/>
  <c r="F23" i="18"/>
  <c r="C23" i="18"/>
  <c r="M22" i="18"/>
  <c r="L22" i="18"/>
  <c r="J22" i="18"/>
  <c r="I22" i="18"/>
  <c r="G22" i="18"/>
  <c r="F22" i="18"/>
  <c r="D22" i="18"/>
  <c r="C22" i="18"/>
  <c r="M21" i="18"/>
  <c r="L21" i="18"/>
  <c r="J21" i="18"/>
  <c r="I21" i="18"/>
  <c r="G21" i="18"/>
  <c r="F21" i="18"/>
  <c r="D21" i="18"/>
  <c r="C21" i="18"/>
  <c r="M20" i="18"/>
  <c r="L20" i="18"/>
  <c r="Y19" i="18" s="1"/>
  <c r="J20" i="18"/>
  <c r="I20" i="18"/>
  <c r="V19" i="18" s="1"/>
  <c r="G20" i="18"/>
  <c r="F20" i="18"/>
  <c r="D20" i="18"/>
  <c r="C20" i="18"/>
  <c r="X19" i="18"/>
  <c r="S19" i="18"/>
  <c r="P19" i="18"/>
  <c r="O19" i="18"/>
  <c r="M19" i="18"/>
  <c r="L19" i="18"/>
  <c r="J19" i="18"/>
  <c r="I19" i="18"/>
  <c r="G19" i="18"/>
  <c r="F19" i="18"/>
  <c r="R19" i="18" s="1"/>
  <c r="D19" i="18"/>
  <c r="C19" i="18"/>
  <c r="L17" i="18"/>
  <c r="I17" i="18"/>
  <c r="F17" i="18"/>
  <c r="C17" i="18"/>
  <c r="M16" i="18"/>
  <c r="L16" i="18"/>
  <c r="J16" i="18"/>
  <c r="I16" i="18"/>
  <c r="G16" i="18"/>
  <c r="F16" i="18"/>
  <c r="D16" i="18"/>
  <c r="C16" i="18"/>
  <c r="M15" i="18"/>
  <c r="L15" i="18"/>
  <c r="J15" i="18"/>
  <c r="I15" i="18"/>
  <c r="G15" i="18"/>
  <c r="F15" i="18"/>
  <c r="D15" i="18"/>
  <c r="C15" i="18"/>
  <c r="M14" i="18"/>
  <c r="L14" i="18"/>
  <c r="H8" i="25" s="1"/>
  <c r="J14" i="18"/>
  <c r="I14" i="18"/>
  <c r="G14" i="18"/>
  <c r="F14" i="18"/>
  <c r="H6" i="25" s="1"/>
  <c r="D14" i="18"/>
  <c r="C14" i="18"/>
  <c r="H5" i="25" s="1"/>
  <c r="M13" i="18"/>
  <c r="L13" i="18"/>
  <c r="J13" i="18"/>
  <c r="I13" i="18"/>
  <c r="G13" i="18"/>
  <c r="F13" i="18"/>
  <c r="D13" i="18"/>
  <c r="C13" i="18"/>
  <c r="L11" i="18"/>
  <c r="I11" i="18"/>
  <c r="F11" i="18"/>
  <c r="C11" i="18"/>
  <c r="M10" i="18"/>
  <c r="L10" i="18"/>
  <c r="J10" i="18"/>
  <c r="I10" i="18"/>
  <c r="G10" i="18"/>
  <c r="F10" i="18"/>
  <c r="D10" i="18"/>
  <c r="C10" i="18"/>
  <c r="M9" i="18"/>
  <c r="L9" i="18"/>
  <c r="J9" i="18"/>
  <c r="I9" i="18"/>
  <c r="G9" i="18"/>
  <c r="F9" i="18"/>
  <c r="D9" i="18"/>
  <c r="C9" i="18"/>
  <c r="M8" i="18"/>
  <c r="L8" i="18"/>
  <c r="C6" i="69" s="1"/>
  <c r="J8" i="18"/>
  <c r="I8" i="18"/>
  <c r="G8" i="18"/>
  <c r="F8" i="18"/>
  <c r="S7" i="18" s="1"/>
  <c r="D8" i="18"/>
  <c r="C8" i="18"/>
  <c r="P7" i="18" s="1"/>
  <c r="R7" i="18"/>
  <c r="M7" i="18"/>
  <c r="L7" i="18"/>
  <c r="X7" i="18" s="1"/>
  <c r="J7" i="18"/>
  <c r="I7" i="18"/>
  <c r="C4" i="69" s="1"/>
  <c r="G7" i="18"/>
  <c r="F7" i="18"/>
  <c r="D7" i="18"/>
  <c r="C7" i="18"/>
  <c r="A77" i="39"/>
  <c r="A75" i="39"/>
  <c r="A73" i="39"/>
  <c r="A71" i="39"/>
  <c r="A69" i="39"/>
  <c r="A67" i="39"/>
  <c r="A65" i="39"/>
  <c r="A63" i="39"/>
  <c r="A61" i="39"/>
  <c r="A59" i="39"/>
  <c r="A57" i="39"/>
  <c r="A55" i="39"/>
  <c r="A53" i="39"/>
  <c r="A51" i="39"/>
  <c r="A49" i="39"/>
  <c r="A47" i="39"/>
  <c r="A45" i="39"/>
  <c r="A43" i="39"/>
  <c r="A41" i="39"/>
  <c r="A39" i="39"/>
  <c r="A37" i="39"/>
  <c r="A35" i="39"/>
  <c r="A33" i="39"/>
  <c r="A31" i="39"/>
  <c r="A29" i="39"/>
  <c r="A27" i="39"/>
  <c r="A25" i="39"/>
  <c r="A23" i="39"/>
  <c r="A21" i="39"/>
  <c r="A19" i="39"/>
  <c r="A17" i="39"/>
  <c r="A15" i="39"/>
  <c r="A13" i="39"/>
  <c r="A11" i="39"/>
  <c r="A9" i="39"/>
  <c r="A7" i="39"/>
  <c r="A5" i="39"/>
  <c r="T5" i="25" l="1"/>
  <c r="I5" i="25"/>
  <c r="T6" i="25"/>
  <c r="I6" i="25"/>
  <c r="L6" i="25" s="1"/>
  <c r="T8" i="25"/>
  <c r="I8" i="25"/>
  <c r="P8" i="25" s="1"/>
  <c r="P7" i="25"/>
  <c r="Q7" i="25"/>
  <c r="J21" i="19"/>
  <c r="T7" i="25"/>
  <c r="C5" i="67"/>
  <c r="U7" i="18"/>
  <c r="O37" i="18"/>
  <c r="V7" i="18"/>
  <c r="C6" i="67"/>
  <c r="R37" i="18"/>
  <c r="Y7" i="18"/>
  <c r="C3" i="69"/>
  <c r="L7" i="25"/>
  <c r="O7" i="18"/>
  <c r="U19" i="18"/>
  <c r="M7" i="25"/>
  <c r="P5" i="25" l="1"/>
  <c r="L5" i="25"/>
</calcChain>
</file>

<file path=xl/sharedStrings.xml><?xml version="1.0" encoding="utf-8"?>
<sst xmlns="http://schemas.openxmlformats.org/spreadsheetml/2006/main" count="851" uniqueCount="284">
  <si>
    <t>Weight</t>
  </si>
  <si>
    <t>Height</t>
  </si>
  <si>
    <t>MUAC</t>
  </si>
  <si>
    <t>Weight (kg)</t>
  </si>
  <si>
    <t>NA</t>
  </si>
  <si>
    <t>MUAC (cm)</t>
  </si>
  <si>
    <t>Height (cm)</t>
  </si>
  <si>
    <t>Hb (g/dl)</t>
  </si>
  <si>
    <t>--</t>
  </si>
  <si>
    <t>FE</t>
  </si>
  <si>
    <t>RE</t>
  </si>
  <si>
    <t>Est. Method</t>
  </si>
  <si>
    <t>Point estimate</t>
  </si>
  <si>
    <t>School feeding</t>
  </si>
  <si>
    <t>Average effect [average duration in months]</t>
  </si>
  <si>
    <t>Average effect per 10 months</t>
  </si>
  <si>
    <t>Average effect per 12 months</t>
  </si>
  <si>
    <t>0.127 [3.57]</t>
  </si>
  <si>
    <t xml:space="preserve">   School feeding</t>
  </si>
  <si>
    <t xml:space="preserve">  p-val</t>
  </si>
  <si>
    <t xml:space="preserve">  MDE</t>
  </si>
  <si>
    <t xml:space="preserve">  Point estimate</t>
  </si>
  <si>
    <r>
      <rPr>
        <i/>
        <sz val="10"/>
        <color theme="1"/>
        <rFont val="Calibri"/>
        <family val="2"/>
        <scheme val="minor"/>
      </rPr>
      <t>Panel A:</t>
    </r>
    <r>
      <rPr>
        <sz val="10"/>
        <color theme="1"/>
        <rFont val="Calibri"/>
        <family val="2"/>
        <scheme val="minor"/>
      </rPr>
      <t xml:space="preserve"> MDA trials</t>
    </r>
  </si>
  <si>
    <t xml:space="preserve">  RE estimate</t>
  </si>
  <si>
    <t xml:space="preserve">  N</t>
  </si>
  <si>
    <r>
      <rPr>
        <i/>
        <sz val="10"/>
        <color theme="1"/>
        <rFont val="Calibri"/>
        <family val="2"/>
        <scheme val="minor"/>
      </rPr>
      <t>Panel B:</t>
    </r>
    <r>
      <rPr>
        <sz val="10"/>
        <color theme="1"/>
        <rFont val="Calibri"/>
        <family val="2"/>
        <scheme val="minor"/>
      </rPr>
      <t xml:space="preserve"> Test-and-treat trials</t>
    </r>
  </si>
  <si>
    <r>
      <rPr>
        <i/>
        <sz val="10"/>
        <color theme="1"/>
        <rFont val="Calibri"/>
        <family val="2"/>
        <scheme val="minor"/>
      </rPr>
      <t>Panel C:</t>
    </r>
    <r>
      <rPr>
        <sz val="10"/>
        <color theme="1"/>
        <rFont val="Calibri"/>
        <family val="2"/>
        <scheme val="minor"/>
      </rPr>
      <t xml:space="preserve"> MDA and test-and-treat trials</t>
    </r>
  </si>
  <si>
    <t xml:space="preserve">  Difference</t>
  </si>
  <si>
    <t>Panel A: Weight or WAZ</t>
  </si>
  <si>
    <t>Panel B: Height or HAZ</t>
  </si>
  <si>
    <t>Main Comparison</t>
  </si>
  <si>
    <t>Koroma 1996; Stephenson 1989</t>
  </si>
  <si>
    <t>Vitamin A; Hygiene educ.</t>
  </si>
  <si>
    <t>Including additional studies</t>
  </si>
  <si>
    <t>Alb. (std.)</t>
  </si>
  <si>
    <t>Alb. (other freq.)</t>
  </si>
  <si>
    <t>Other STH drugs (std.)</t>
  </si>
  <si>
    <r>
      <rPr>
        <i/>
        <sz val="10"/>
        <color theme="1"/>
        <rFont val="Calibri"/>
        <family val="2"/>
        <scheme val="minor"/>
      </rPr>
      <t>Panel D:</t>
    </r>
    <r>
      <rPr>
        <sz val="10"/>
        <color theme="1"/>
        <rFont val="Calibri"/>
        <family val="2"/>
        <scheme val="minor"/>
      </rPr>
      <t xml:space="preserve"> Test of the hypothesis that the average effect of deworming of infected children is the same between MDA and test-and-treat trials</t>
    </r>
  </si>
  <si>
    <t>Other STH drugs (all freq.); Alb. (other freq.); (4); (5)</t>
  </si>
  <si>
    <t>Taylor-Robinson et al. (2015)</t>
  </si>
  <si>
    <t>0.140 [3.81]</t>
  </si>
  <si>
    <t>0.064 [4.00]</t>
  </si>
  <si>
    <t>0.020 [3.92]</t>
  </si>
  <si>
    <t>108.1      [47.7, 193.4]</t>
  </si>
  <si>
    <t>104.6       [46.2, 187.2]</t>
  </si>
  <si>
    <t>47.1        [20.8, 84.2]</t>
  </si>
  <si>
    <t>15.0           [6.6, 26.9]</t>
  </si>
  <si>
    <t>Average effect per 2 doses = 2*( (1) / av. no. doses)</t>
  </si>
  <si>
    <t>Average effect [average no. doses]</t>
  </si>
  <si>
    <t>Welch et al. (2016)</t>
  </si>
  <si>
    <t>Cost per treatment</t>
  </si>
  <si>
    <t>~0.294 kg (0.095 s.d.)</t>
  </si>
  <si>
    <t>~0.195 cm (0.075 s.d.)</t>
  </si>
  <si>
    <t>p-val†</t>
  </si>
  <si>
    <t>Gain per $1,000 spent  = (2)*(1,000 / cost of 2 treatments)†</t>
  </si>
  <si>
    <t>Preschool feeding</t>
  </si>
  <si>
    <t xml:space="preserve">   Preschool feeding</t>
  </si>
  <si>
    <t>Average effect per 10 months = 10*((4) / av. duration)</t>
  </si>
  <si>
    <t>Gain per $1,000 spent =  (5) *(1,000 / 41)</t>
  </si>
  <si>
    <t>Average effect per 12 months = 12*((7) / av. duration)</t>
  </si>
  <si>
    <t>Gain per $1,000 spent  = (8) *(1,000 / 48.7)</t>
  </si>
  <si>
    <t>Deworming MDA                                                (≥20% Prevalence settings)</t>
  </si>
  <si>
    <t>Deworming MDA (full sample)</t>
  </si>
  <si>
    <t>Gain per $1,000 spent</t>
  </si>
  <si>
    <t>MDA (&gt;20% prevalence)</t>
  </si>
  <si>
    <t>Standard error of RE estimate</t>
  </si>
  <si>
    <t>Informational value of average study</t>
  </si>
  <si>
    <t>Number of estimates</t>
  </si>
  <si>
    <t>Minimum pessimism (MDA) that leads to indifference = ((1)/(4) - 1)*(3)</t>
  </si>
  <si>
    <t>Gain per $1,000 spent†</t>
  </si>
  <si>
    <t>Half-normal</t>
  </si>
  <si>
    <t>Skew-normal</t>
  </si>
  <si>
    <t>Panel A: Full Sample of MDA trials</t>
  </si>
  <si>
    <t>Panel A: MDA trials with ≥20% prevalence</t>
  </si>
  <si>
    <t>Hb</t>
  </si>
  <si>
    <t>Panel B: Robustness Analysis</t>
  </si>
  <si>
    <t>B1. To dropping studies not mentioned by Taylor-Robinson et al. (2015)</t>
  </si>
  <si>
    <t>p-val</t>
  </si>
  <si>
    <t>N</t>
  </si>
  <si>
    <t>B3. To dropping studies not included in Taylor-Robinson et al. (2015) likely because standard errors are not directly reported or because only adjusted estimates are available</t>
  </si>
  <si>
    <t>B4. To dropping studies not included in Taylor-Robinson et al. (2015) likely because only estimates on "related" measures were presented (e.g. weight-for-age Z score instead of weight)</t>
  </si>
  <si>
    <t>Taylor-Robinson et al. (2019)</t>
  </si>
  <si>
    <t>B2. To dropping studies erroneously not classified as MDA by Taylor-Robinson et al. (2015)</t>
  </si>
  <si>
    <r>
      <rPr>
        <i/>
        <sz val="8"/>
        <color rgb="FF000000"/>
        <rFont val="Calibri"/>
        <family val="2"/>
        <scheme val="minor"/>
      </rPr>
      <t>Panel A</t>
    </r>
    <r>
      <rPr>
        <sz val="8"/>
        <color rgb="FF000000"/>
        <rFont val="Calibri"/>
        <family val="2"/>
        <scheme val="minor"/>
      </rPr>
      <t>: Estimates of the child nutrition effects of deworming MDA</t>
    </r>
  </si>
  <si>
    <r>
      <rPr>
        <i/>
        <sz val="8"/>
        <color rgb="FF000000"/>
        <rFont val="Calibri"/>
        <family val="2"/>
        <scheme val="minor"/>
      </rPr>
      <t>Panel B</t>
    </r>
    <r>
      <rPr>
        <sz val="8"/>
        <color rgb="FF000000"/>
        <rFont val="Calibri"/>
        <family val="2"/>
        <scheme val="minor"/>
      </rPr>
      <t>: Minimum detectable effect (in absolute units) to reject the hypothesis that the effect of deworming MDA is zero at the 95% confidence level, with 80% power</t>
    </r>
  </si>
  <si>
    <r>
      <rPr>
        <i/>
        <sz val="8"/>
        <color rgb="FF000000"/>
        <rFont val="Calibri"/>
        <family val="2"/>
        <scheme val="minor"/>
      </rPr>
      <t>Panel C:</t>
    </r>
    <r>
      <rPr>
        <sz val="8"/>
        <color rgb="FF000000"/>
        <rFont val="Calibri"/>
        <family val="2"/>
        <scheme val="minor"/>
      </rPr>
      <t xml:space="preserve"> Minimum average effect (in absolute units) that renders deworming MDA cost effective relative to</t>
    </r>
  </si>
  <si>
    <t>Panel A: Posterior mean effect across settings (s.d.)</t>
  </si>
  <si>
    <t>Panel B: Posterior mean for skewness parameter (s.d.)</t>
  </si>
  <si>
    <t>beta_p</t>
  </si>
  <si>
    <t>Meta-analysis estimates</t>
  </si>
  <si>
    <t>Mid-upper arm circumference  (cm)</t>
  </si>
  <si>
    <t>Theta</t>
  </si>
  <si>
    <t>Hyper-SD</t>
  </si>
  <si>
    <t>Study</t>
  </si>
  <si>
    <t>Hemoglobin (g/dL)</t>
  </si>
  <si>
    <t>Panel B: Test-and-treat trials</t>
  </si>
  <si>
    <t>(kg)</t>
  </si>
  <si>
    <t>(cm)</t>
  </si>
  <si>
    <t>(g/dl)</t>
  </si>
  <si>
    <t>Alderman 2006</t>
  </si>
  <si>
    <t>Awasthi 1995/2008</t>
  </si>
  <si>
    <t>Awasthi 2000</t>
  </si>
  <si>
    <t>Awasthi 2001</t>
  </si>
  <si>
    <t>Carmona-Fonseca 2015a</t>
  </si>
  <si>
    <t>Carmona-Fonseca 2015b</t>
  </si>
  <si>
    <t>Donnen 1998</t>
  </si>
  <si>
    <t>Dossa 2001a</t>
  </si>
  <si>
    <t>Dossa 2001b</t>
  </si>
  <si>
    <t>Gateff 1972</t>
  </si>
  <si>
    <t>Gupta 1982a</t>
  </si>
  <si>
    <t>Gupta 1982b</t>
  </si>
  <si>
    <t>Hall 2006</t>
  </si>
  <si>
    <t>Joseph 2015</t>
  </si>
  <si>
    <t>Kirwan 2010</t>
  </si>
  <si>
    <t>Kruger 1996a</t>
  </si>
  <si>
    <t>Kruger 1996b</t>
  </si>
  <si>
    <t>Le Huong 2007a</t>
  </si>
  <si>
    <t>Le Huong 2007b</t>
  </si>
  <si>
    <t>Liu 2017</t>
  </si>
  <si>
    <t>Miguel 2004</t>
  </si>
  <si>
    <t>Ndibazza 2012</t>
  </si>
  <si>
    <t>Ostwald 1984</t>
  </si>
  <si>
    <t>Rousham 1994</t>
  </si>
  <si>
    <t>Stephenson 1993</t>
  </si>
  <si>
    <t>Stoltzfus 1997a</t>
  </si>
  <si>
    <t>Stoltzfus 1997b</t>
  </si>
  <si>
    <t>Sur 2005</t>
  </si>
  <si>
    <t>Watkins 1996</t>
  </si>
  <si>
    <t>Willett 1979</t>
  </si>
  <si>
    <t>Wiria 2013</t>
  </si>
  <si>
    <t>Freij 1979a</t>
  </si>
  <si>
    <t>Freij 1979b</t>
  </si>
  <si>
    <t>Sarkar 2002</t>
  </si>
  <si>
    <t>Stephenson 1989</t>
  </si>
  <si>
    <t>Tee 2013</t>
  </si>
  <si>
    <t>Yap 2014</t>
  </si>
  <si>
    <t>[15.3]</t>
  </si>
  <si>
    <t>[23]</t>
  </si>
  <si>
    <t>[6]</t>
  </si>
  <si>
    <t>[8.4]</t>
  </si>
  <si>
    <t>Deworming MDA                                                (≥50% Prevalence settings)</t>
  </si>
  <si>
    <t>Half-normal distribution; diffuse priors</t>
  </si>
  <si>
    <t>Skew-normal distribution; diffuse priors</t>
  </si>
  <si>
    <t>Mid-Upper Arm Circumference (cm)</t>
  </si>
  <si>
    <t>Treatment Effects (SE)</t>
  </si>
  <si>
    <t>Panel A: MDA trials</t>
  </si>
  <si>
    <t>48†</t>
  </si>
  <si>
    <t>50†</t>
  </si>
  <si>
    <t>1045</t>
  </si>
  <si>
    <t>124†</t>
  </si>
  <si>
    <t>603</t>
  </si>
  <si>
    <t>658</t>
  </si>
  <si>
    <t>198</t>
  </si>
  <si>
    <t>65</t>
  </si>
  <si>
    <t>64</t>
  </si>
  <si>
    <t>280</t>
  </si>
  <si>
    <t>78</t>
  </si>
  <si>
    <t>81</t>
  </si>
  <si>
    <t>80†</t>
  </si>
  <si>
    <t>777</t>
  </si>
  <si>
    <t>74</t>
  </si>
  <si>
    <t>104</t>
  </si>
  <si>
    <t>112†</t>
  </si>
  <si>
    <t>1228</t>
  </si>
  <si>
    <t>87</t>
  </si>
  <si>
    <t>188</t>
  </si>
  <si>
    <t>12†</t>
  </si>
  <si>
    <t>682</t>
  </si>
  <si>
    <t>226</t>
  </si>
  <si>
    <t>273</t>
  </si>
  <si>
    <t>954†</t>
  </si>
  <si>
    <t>601</t>
  </si>
  <si>
    <t>657</t>
  </si>
  <si>
    <t>1210</t>
  </si>
  <si>
    <t>86</t>
  </si>
  <si>
    <t>227</t>
  </si>
  <si>
    <t>13†</t>
  </si>
  <si>
    <t>207</t>
  </si>
  <si>
    <t>586</t>
  </si>
  <si>
    <t>624</t>
  </si>
  <si>
    <t>70</t>
  </si>
  <si>
    <t>68</t>
  </si>
  <si>
    <t>320</t>
  </si>
  <si>
    <t>161</t>
  </si>
  <si>
    <t>165</t>
  </si>
  <si>
    <t>Worm prevalence
(%)</t>
  </si>
  <si>
    <t>Notes: For each study, the worm prevalence is defined as the maximum of prevalences over all worms reported in the study. Values in column N represent the number of individuals, with the exception of values marked with a †, which indicate the number of clusters.</t>
  </si>
  <si>
    <t>1109</t>
  </si>
  <si>
    <t>Egger</t>
  </si>
  <si>
    <t>Begg and Mazumdar</t>
  </si>
  <si>
    <t>Mean (SD)</t>
  </si>
  <si>
    <t>Andrews-Kasy estimates</t>
  </si>
  <si>
    <t>Mean (CI)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</si>
  <si>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</si>
  <si>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</si>
  <si>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</si>
  <si>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</si>
  <si>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</si>
  <si>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</si>
  <si>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</si>
  <si>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</si>
  <si>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</si>
  <si>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Posterior precision with improper prior = (1)/(2)^2</t>
  </si>
  <si>
    <t>Minimum relative pessimism (MDA) that leads to indifference‡ = ((1)/(4) - (1))</t>
  </si>
  <si>
    <t>Minimum pessimism (MDA) that leads to indifference = ((1)/(7) - (1))*(3)</t>
  </si>
  <si>
    <t>Minimum relative pessimism (MDA) that leads to indifference‡ = ((1)/(7) - (1))</t>
  </si>
  <si>
    <t>Standard error</t>
  </si>
  <si>
    <t xml:space="preserve">  Standard error</t>
  </si>
  <si>
    <t>Note: TMSDG use FE when they cannot reject homogeneity</t>
  </si>
  <si>
    <t xml:space="preserve">  Average prevalence</t>
  </si>
  <si>
    <t xml:space="preserve">  Average doses</t>
  </si>
  <si>
    <r>
      <t xml:space="preserve">Weight (kg)
</t>
    </r>
    <r>
      <rPr>
        <i/>
        <sz val="8"/>
        <color rgb="FF000000"/>
        <rFont val="Calibri"/>
        <family val="2"/>
        <scheme val="minor"/>
      </rPr>
      <t>Before 2000</t>
    </r>
  </si>
  <si>
    <r>
      <t xml:space="preserve">Weight (kg)
</t>
    </r>
    <r>
      <rPr>
        <i/>
        <sz val="8"/>
        <color rgb="FF000000"/>
        <rFont val="Calibri"/>
        <family val="2"/>
        <scheme val="minor"/>
      </rPr>
      <t>Since 2000</t>
    </r>
  </si>
  <si>
    <t>(10)</t>
  </si>
  <si>
    <t>(11)</t>
  </si>
  <si>
    <t>(12)</t>
  </si>
  <si>
    <t>Weight
(kg)</t>
  </si>
  <si>
    <t>MUAC
(cm)</t>
  </si>
  <si>
    <t>Height
(cm)</t>
  </si>
  <si>
    <t>Hb
(g/dl)</t>
  </si>
  <si>
    <t>Weight
(sd)</t>
  </si>
  <si>
    <t>Height
(sd)</t>
  </si>
  <si>
    <t xml:space="preserve">Notes: Estimation method is random-effects (RE) in odd numbered columns and fixed-effect (FE) in even numbered columns. †The p-value of the one-tailed test of the hypothesis of no effect against the alternative of a positive effect is presented in square brackets. The random-effects and fixed-effect estimates for the height and hemoglobin effects, in settings with over 20% worm prevalence (Panel B), are nearly identical (identical up to three decimal points) given that the estimated between-trial variances are small: 0.0043 for height and 0.0001 for hemoglobin. In the case of hemoglobin, the two estimates are also nearly identical in the other settings </t>
  </si>
  <si>
    <t>Number of trials</t>
  </si>
  <si>
    <t>|z| &lt; 1.96</t>
  </si>
  <si>
    <t>z &gt; 1.96</t>
  </si>
  <si>
    <t>z &lt; -1.96</t>
  </si>
  <si>
    <t>Total</t>
  </si>
  <si>
    <t>Mid-upper arm circumference (cm)</t>
  </si>
  <si>
    <t>Panel A: MDA trials only</t>
  </si>
  <si>
    <t>Panel B: Effect on infected children, pooling MDA and test-and-treat trials</t>
  </si>
  <si>
    <t>Panel B: MDA trials with &lt;20% prevalence</t>
  </si>
  <si>
    <t>Panel C: MDA trials with ≥20% prevalence</t>
  </si>
  <si>
    <t>Panel D: MDA trials with ≥50% prevalence</t>
  </si>
  <si>
    <t>Panel E: Test-and-treat trials</t>
  </si>
  <si>
    <t>Panel F: Pooling all MDA and test-and-treat trials</t>
  </si>
  <si>
    <t>V1</t>
  </si>
  <si>
    <t>V2</t>
  </si>
  <si>
    <t>weight (kg)</t>
  </si>
  <si>
    <t>height (cm)</t>
  </si>
  <si>
    <t>mid-upper arm circumference (cm)</t>
  </si>
  <si>
    <t>Haemoglobin</t>
  </si>
  <si>
    <t>mean_diff</t>
  </si>
  <si>
    <t>se_mean_diff</t>
  </si>
  <si>
    <t>beta_p</t>
  </si>
  <si>
    <t>weight (kg)_pe</t>
  </si>
  <si>
    <t>weight (kg)_se</t>
  </si>
  <si>
    <t>height (cm)_pe</t>
  </si>
  <si>
    <t>height (cm)_se</t>
  </si>
  <si>
    <t>mid-upper arm circumference (cm)_pe</t>
  </si>
  <si>
    <t>mid-upper arm circumference (cm)_se</t>
  </si>
  <si>
    <t>Haemoglobin_pe</t>
  </si>
  <si>
    <t>Haemoglobin_se</t>
  </si>
  <si>
    <t/>
  </si>
  <si>
    <t/>
  </si>
  <si>
    <t>z_mid</t>
  </si>
  <si>
    <t>z_high</t>
  </si>
  <si>
    <t>z_low</t>
  </si>
  <si>
    <t>total</t>
  </si>
  <si>
    <t>18</t>
  </si>
  <si>
    <t>7</t>
  </si>
  <si>
    <t>2</t>
  </si>
  <si>
    <t>27</t>
  </si>
  <si>
    <t>19</t>
  </si>
  <si>
    <t>1</t>
  </si>
  <si>
    <t>22</t>
  </si>
  <si>
    <t>4</t>
  </si>
  <si>
    <t>12</t>
  </si>
  <si>
    <t>0</t>
  </si>
  <si>
    <t>13</t>
  </si>
  <si>
    <t>5</t>
  </si>
  <si>
    <t>-</t>
  </si>
  <si>
    <t>weight (kg)1</t>
  </si>
  <si>
    <t>20</t>
  </si>
  <si>
    <t>9</t>
  </si>
  <si>
    <t>31</t>
  </si>
  <si>
    <t>height (cm)1</t>
  </si>
  <si>
    <t>3</t>
  </si>
  <si>
    <t>26</t>
  </si>
  <si>
    <t>mid-upper arm circumference (cm)1</t>
  </si>
  <si>
    <t>6</t>
  </si>
  <si>
    <t>10</t>
  </si>
  <si>
    <t>Haemoglobin1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</si>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</sst>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>
    <font>
      <sz val="12"/>
      <color theme="1"/>
      <name val="Calibri"/>
      <family val="2"/>
      <scheme val="minor"/>
    </font>
    <font>
      <sz val="10"/>
      <color theme="1"/>
      <name val="Calibri"/>
    </font>
    <font>
      <sz val="10"/>
      <color rgb="FF000000"/>
      <name val="Calibri"/>
    </font>
    <font>
      <i/>
      <sz val="10"/>
      <color rgb="FF000000"/>
      <name val="Calibri"/>
    </font>
    <font>
      <sz val="12"/>
      <color theme="1"/>
      <name val="Calibri"/>
    </font>
    <font>
      <i/>
      <sz val="10"/>
      <color theme="1"/>
      <name val="Calibri"/>
    </font>
    <font>
      <b/>
      <sz val="10"/>
      <color theme="1"/>
      <name val="Calibri"/>
    </font>
    <font>
      <sz val="8"/>
      <color theme="1"/>
      <name val="Calibri"/>
    </font>
    <font>
      <b/>
      <sz val="8"/>
      <color theme="1"/>
      <name val="Calibri"/>
    </font>
    <font>
      <sz val="8"/>
      <color rgb="FF000000"/>
      <name val="Calibri"/>
    </font>
    <font>
      <sz val="10"/>
      <color theme="1"/>
      <name val="Calibri (Body)_x0000_"/>
    </font>
    <font>
      <b/>
      <sz val="10"/>
      <color rgb="FF000000"/>
      <name val="Calibri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2" fontId="4" fillId="0" borderId="0" xfId="0" applyNumberFormat="1" applyFont="1"/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164" fontId="2" fillId="3" borderId="0" xfId="0" applyNumberFormat="1" applyFont="1" applyFill="1" applyAlignment="1">
      <alignment horizontal="center" vertical="center"/>
    </xf>
    <xf numFmtId="0" fontId="1" fillId="2" borderId="2" xfId="0" applyFont="1" applyFill="1" applyBorder="1"/>
    <xf numFmtId="0" fontId="1" fillId="2" borderId="0" xfId="0" applyFont="1" applyFill="1"/>
    <xf numFmtId="49" fontId="1" fillId="2" borderId="0" xfId="0" applyNumberFormat="1" applyFont="1" applyFill="1" applyAlignment="1">
      <alignment horizontal="center"/>
    </xf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/>
    <xf numFmtId="1" fontId="2" fillId="2" borderId="1" xfId="0" applyNumberFormat="1" applyFont="1" applyFill="1" applyBorder="1"/>
    <xf numFmtId="1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0" fillId="2" borderId="0" xfId="0" applyFont="1" applyFill="1"/>
    <xf numFmtId="165" fontId="9" fillId="2" borderId="0" xfId="0" applyNumberFormat="1" applyFont="1" applyFill="1" applyAlignment="1">
      <alignment horizontal="center" vertical="center" wrapText="1"/>
    </xf>
    <xf numFmtId="164" fontId="9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7" fillId="2" borderId="0" xfId="0" applyFont="1" applyFill="1"/>
    <xf numFmtId="0" fontId="9" fillId="2" borderId="2" xfId="0" applyFont="1" applyFill="1" applyBorder="1" applyAlignment="1">
      <alignment horizontal="left" vertical="center" wrapText="1"/>
    </xf>
    <xf numFmtId="165" fontId="9" fillId="2" borderId="2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1" fontId="9" fillId="2" borderId="0" xfId="0" applyNumberFormat="1" applyFont="1" applyFill="1" applyAlignment="1">
      <alignment horizontal="center" vertical="center" wrapText="1"/>
    </xf>
    <xf numFmtId="9" fontId="9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>
      <alignment horizontal="left"/>
    </xf>
    <xf numFmtId="164" fontId="9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0" fontId="5" fillId="2" borderId="0" xfId="0" applyFont="1" applyFill="1"/>
    <xf numFmtId="0" fontId="1" fillId="2" borderId="2" xfId="0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4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49" fontId="1" fillId="3" borderId="0" xfId="0" applyNumberFormat="1" applyFont="1" applyFill="1" applyAlignment="1">
      <alignment vertical="center" wrapText="1"/>
    </xf>
    <xf numFmtId="49" fontId="1" fillId="3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left"/>
    </xf>
    <xf numFmtId="164" fontId="1" fillId="3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/>
    <xf numFmtId="164" fontId="1" fillId="3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/>
    <xf numFmtId="1" fontId="1" fillId="3" borderId="0" xfId="0" applyNumberFormat="1" applyFont="1" applyFill="1" applyAlignment="1">
      <alignment horizontal="center" vertical="center" wrapText="1"/>
    </xf>
    <xf numFmtId="165" fontId="1" fillId="2" borderId="0" xfId="0" applyNumberFormat="1" applyFont="1" applyFill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4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 indent="1"/>
    </xf>
    <xf numFmtId="0" fontId="2" fillId="0" borderId="1" xfId="0" applyFont="1" applyBorder="1" applyAlignment="1">
      <alignment horizontal="left" inden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5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2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/>
    </xf>
    <xf numFmtId="0" fontId="8" fillId="0" borderId="1" xfId="0" applyFont="1" applyBorder="1" applyAlignment="1">
      <alignment vertical="center"/>
    </xf>
    <xf numFmtId="0" fontId="9" fillId="2" borderId="0" xfId="0" applyFont="1" applyFill="1" applyAlignment="1">
      <alignment horizontal="left" vertical="center" wrapText="1"/>
    </xf>
    <xf numFmtId="0" fontId="7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left" vertical="center" wrapText="1"/>
    </xf>
    <xf numFmtId="0" fontId="2" fillId="2" borderId="3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5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4" fontId="2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82"/>
  <sheetViews>
    <sheetView tabSelected="1" workbookViewId="0">
      <selection activeCell="I75" sqref="I75"/>
    </sheetView>
  </sheetViews>
  <sheetFormatPr defaultColWidth="11" defaultRowHeight="15.75"/>
  <cols>
    <col min="1" max="1" width="18.125" customWidth="1"/>
    <col min="2" max="2" width="4.375" customWidth="1"/>
    <col min="3" max="3" width="8.125" customWidth="1"/>
    <col min="4" max="4" width="4.375" customWidth="1"/>
    <col min="5" max="5" width="8.125" customWidth="1"/>
    <col min="6" max="6" width="3.5" customWidth="1"/>
    <col min="7" max="7" width="8.125" customWidth="1"/>
    <col min="8" max="8" width="4.375" customWidth="1"/>
    <col min="9" max="9" width="8.125" customWidth="1"/>
    <col min="10" max="10" width="9.125" customWidth="1"/>
  </cols>
  <sheetData>
    <row r="2" spans="1:10" ht="26.25" customHeight="1">
      <c r="A2" s="115" t="s">
        <v>93</v>
      </c>
      <c r="B2" s="114" t="s">
        <v>3</v>
      </c>
      <c r="C2" s="114"/>
      <c r="D2" s="114" t="s">
        <v>6</v>
      </c>
      <c r="E2" s="114"/>
      <c r="F2" s="114" t="s">
        <v>143</v>
      </c>
      <c r="G2" s="114"/>
      <c r="H2" s="114" t="s">
        <v>94</v>
      </c>
      <c r="I2" s="114"/>
      <c r="J2" s="111" t="s">
        <v>185</v>
      </c>
    </row>
    <row r="3" spans="1:10" ht="26.25" customHeight="1">
      <c r="A3" s="116"/>
      <c r="B3" s="4" t="s">
        <v>78</v>
      </c>
      <c r="C3" s="4" t="s">
        <v>144</v>
      </c>
      <c r="D3" s="4" t="s">
        <v>78</v>
      </c>
      <c r="E3" s="4" t="s">
        <v>144</v>
      </c>
      <c r="F3" s="4" t="s">
        <v>78</v>
      </c>
      <c r="G3" s="4" t="s">
        <v>144</v>
      </c>
      <c r="H3" s="4" t="s">
        <v>78</v>
      </c>
      <c r="I3" s="4" t="s">
        <v>144</v>
      </c>
      <c r="J3" s="112"/>
    </row>
    <row r="4" spans="1:10">
      <c r="A4" s="113" t="s">
        <v>145</v>
      </c>
      <c r="B4" s="113"/>
      <c r="C4" s="113"/>
      <c r="D4" s="113"/>
      <c r="E4" s="113"/>
      <c r="F4" s="113"/>
      <c r="G4" s="113"/>
      <c r="H4" s="113"/>
      <c r="I4" s="113"/>
      <c r="J4" s="113"/>
    </row>
    <row r="5" spans="1:10">
      <c r="A5" s="8" t="str">
        <f>IF(t1_raw!A1&lt;&gt;"",t1_raw!A1,"")</f>
        <v>Alderman 2006</v>
      </c>
      <c r="B5" s="118" t="str">
        <f>t1_raw!B1</f>
        <v>48†</v>
      </c>
      <c r="C5" s="2">
        <f>IF(t1_raw!C1&lt;&gt;0, t1_raw!C1, "")</f>
        <v>0.15399999916553497</v>
      </c>
      <c r="D5" s="118" t="str">
        <f>t1_raw!D1</f>
        <v/>
      </c>
      <c r="E5" s="2" t="str">
        <f>IF(t1_raw!E1&lt;&gt;0, t1_raw!E1, "")</f>
        <v/>
      </c>
      <c r="F5" s="118" t="str">
        <f>t1_raw!F1</f>
        <v/>
      </c>
      <c r="G5" s="2" t="str">
        <f>IF(t1_raw!G1&lt;&gt;0, t1_raw!G1, "")</f>
        <v/>
      </c>
      <c r="H5" s="118" t="str">
        <f>t1_raw!H1</f>
        <v/>
      </c>
      <c r="I5" s="2" t="str">
        <f>IF(t1_raw!I1&lt;&gt;0, t1_raw!I1, "")</f>
        <v/>
      </c>
      <c r="J5" s="117">
        <f>t1_raw!J1</f>
        <v>0.7621428498200008</v>
      </c>
    </row>
    <row r="6" spans="1:10">
      <c r="A6" s="8"/>
      <c r="B6" s="118"/>
      <c r="C6" s="2" t="str">
        <f>IF(t1_raw!C2&gt;0, "("&amp;ROUND(t1_raw!C2, 3)&amp;")", "")</f>
        <v>(0.089)</v>
      </c>
      <c r="D6" s="118"/>
      <c r="E6" s="2" t="str">
        <f>IF(t1_raw!E2&gt;0, "("&amp;ROUND(t1_raw!E2, 3)&amp;")", "")</f>
        <v/>
      </c>
      <c r="F6" s="118"/>
      <c r="G6" s="2" t="str">
        <f>IF(t1_raw!G2&gt;0, "("&amp;ROUND(t1_raw!G2, 3)&amp;")", "")</f>
        <v/>
      </c>
      <c r="H6" s="118"/>
      <c r="I6" s="2" t="str">
        <f>IF(t1_raw!I2&gt;0, "("&amp;ROUND(t1_raw!I2, 3)&amp;")", "")</f>
        <v/>
      </c>
      <c r="J6" s="117"/>
    </row>
    <row r="7" spans="1:10">
      <c r="A7" s="8" t="str">
        <f>IF(t1_raw!A3&lt;&gt;"",t1_raw!A3,"")</f>
        <v>Awasthi 1995/2008</v>
      </c>
      <c r="B7" s="118" t="str">
        <f>t1_raw!B3</f>
        <v>50†</v>
      </c>
      <c r="C7" s="2">
        <f>IF(t1_raw!C3&lt;&gt;0, t1_raw!C3, "")</f>
        <v>0.98000001907348633</v>
      </c>
      <c r="D7" s="118" t="str">
        <f>t1_raw!D3</f>
        <v>50†</v>
      </c>
      <c r="E7" s="2">
        <f>IF(t1_raw!E3&lt;&gt;0, t1_raw!E3, "")</f>
        <v>1.190000057220459</v>
      </c>
      <c r="F7" s="118" t="str">
        <f>t1_raw!F3</f>
        <v/>
      </c>
      <c r="G7" s="2" t="str">
        <f>IF(t1_raw!G3&lt;&gt;0, t1_raw!G3, "")</f>
        <v/>
      </c>
      <c r="H7" s="118" t="str">
        <f>t1_raw!H3</f>
        <v/>
      </c>
      <c r="I7" s="2" t="str">
        <f>IF(t1_raw!I3&lt;&gt;0, t1_raw!I3, "")</f>
        <v/>
      </c>
      <c r="J7" s="117">
        <f>t1_raw!J3</f>
        <v>7.6666666815678297E-2</v>
      </c>
    </row>
    <row r="8" spans="1:10">
      <c r="A8" s="8"/>
      <c r="B8" s="118"/>
      <c r="C8" s="2" t="str">
        <f>IF(t1_raw!C4&gt;0, "("&amp;ROUND(t1_raw!C4, 3)&amp;")", "")</f>
        <v>(0.148)</v>
      </c>
      <c r="D8" s="118"/>
      <c r="E8" s="2" t="str">
        <f>IF(t1_raw!E4&gt;0, "("&amp;ROUND(t1_raw!E4, 3)&amp;")", "")</f>
        <v>(1.204)</v>
      </c>
      <c r="F8" s="118"/>
      <c r="G8" s="2" t="str">
        <f>IF(t1_raw!G4&gt;0, "("&amp;ROUND(t1_raw!G4, 3)&amp;")", "")</f>
        <v/>
      </c>
      <c r="H8" s="118"/>
      <c r="I8" s="2" t="str">
        <f>IF(t1_raw!I4&gt;0, "("&amp;ROUND(t1_raw!I4, 3)&amp;")", "")</f>
        <v/>
      </c>
      <c r="J8" s="117"/>
    </row>
    <row r="9" spans="1:10">
      <c r="A9" s="8" t="str">
        <f>IF(t1_raw!A5&lt;&gt;"",t1_raw!A5,"")</f>
        <v>Awasthi 2000</v>
      </c>
      <c r="B9" s="118" t="str">
        <f>t1_raw!B5</f>
        <v>1045</v>
      </c>
      <c r="C9" s="2">
        <f>IF(t1_raw!C5&lt;&gt;0, t1_raw!C5, "")</f>
        <v>-5.000000074505806E-2</v>
      </c>
      <c r="D9" s="118" t="str">
        <f>t1_raw!D5</f>
        <v>1045</v>
      </c>
      <c r="E9" s="2">
        <f>IF(t1_raw!E5&lt;&gt;0, t1_raw!E5, "")</f>
        <v>-0.40999999642372131</v>
      </c>
      <c r="F9" s="118" t="str">
        <f>t1_raw!F5</f>
        <v/>
      </c>
      <c r="G9" s="2" t="str">
        <f>IF(t1_raw!G5&lt;&gt;0, t1_raw!G5, "")</f>
        <v/>
      </c>
      <c r="H9" s="118" t="str">
        <f>t1_raw!H5</f>
        <v>1045</v>
      </c>
      <c r="I9" s="2" t="str">
        <f>IF(t1_raw!I5&lt;&gt;0, t1_raw!I5, "")</f>
        <v/>
      </c>
      <c r="J9" s="117">
        <f>t1_raw!J5</f>
        <v>0.12</v>
      </c>
    </row>
    <row r="10" spans="1:10">
      <c r="A10" s="8"/>
      <c r="B10" s="118"/>
      <c r="C10" s="2" t="str">
        <f>IF(t1_raw!C6&gt;0, "("&amp;ROUND(t1_raw!C6, 3)&amp;")", "")</f>
        <v>(0.076)</v>
      </c>
      <c r="D10" s="118"/>
      <c r="E10" s="2" t="str">
        <f>IF(t1_raw!E6&gt;0, "("&amp;ROUND(t1_raw!E6, 3)&amp;")", "")</f>
        <v>(0.314)</v>
      </c>
      <c r="F10" s="118"/>
      <c r="G10" s="2" t="str">
        <f>IF(t1_raw!G6&gt;0, "("&amp;ROUND(t1_raw!G6, 3)&amp;")", "")</f>
        <v/>
      </c>
      <c r="H10" s="118"/>
      <c r="I10" s="2" t="str">
        <f>IF(t1_raw!I6&gt;0, "("&amp;ROUND(t1_raw!I6, 3)&amp;")", "")</f>
        <v>(0.041)</v>
      </c>
      <c r="J10" s="117"/>
    </row>
    <row r="11" spans="1:10">
      <c r="A11" s="8" t="str">
        <f>IF(t1_raw!A7&lt;&gt;"",t1_raw!A7,"")</f>
        <v>Awasthi 2001</v>
      </c>
      <c r="B11" s="118" t="str">
        <f>t1_raw!B7</f>
        <v>124†</v>
      </c>
      <c r="C11" s="2">
        <f>IF(t1_raw!C7&lt;&gt;0, t1_raw!C7, "")</f>
        <v>0.17000000178813934</v>
      </c>
      <c r="D11" s="118" t="str">
        <f>t1_raw!D7</f>
        <v>124†</v>
      </c>
      <c r="E11" s="2">
        <f>IF(t1_raw!E7&lt;&gt;0, t1_raw!E7, "")</f>
        <v>0.40000000596046448</v>
      </c>
      <c r="F11" s="118" t="str">
        <f>t1_raw!F7</f>
        <v/>
      </c>
      <c r="G11" s="2" t="str">
        <f>IF(t1_raw!G7&lt;&gt;0, t1_raw!G7, "")</f>
        <v/>
      </c>
      <c r="H11" s="118" t="str">
        <f>t1_raw!H7</f>
        <v/>
      </c>
      <c r="I11" s="2" t="str">
        <f>IF(t1_raw!I7&lt;&gt;0, t1_raw!I7, "")</f>
        <v/>
      </c>
      <c r="J11" s="117">
        <f>t1_raw!J7</f>
        <v>0.09</v>
      </c>
    </row>
    <row r="12" spans="1:10">
      <c r="A12" s="8"/>
      <c r="B12" s="118"/>
      <c r="C12" s="2" t="str">
        <f>IF(t1_raw!C8&gt;0, "("&amp;ROUND(t1_raw!C8, 3)&amp;")", "")</f>
        <v>(0.065)</v>
      </c>
      <c r="D12" s="118"/>
      <c r="E12" s="2" t="str">
        <f>IF(t1_raw!E8&gt;0, "("&amp;ROUND(t1_raw!E8, 3)&amp;")", "")</f>
        <v>(0.31)</v>
      </c>
      <c r="F12" s="118"/>
      <c r="G12" s="2" t="str">
        <f>IF(t1_raw!G8&gt;0, "("&amp;ROUND(t1_raw!G8, 3)&amp;")", "")</f>
        <v/>
      </c>
      <c r="H12" s="118"/>
      <c r="I12" s="2" t="str">
        <f>IF(t1_raw!I8&gt;0, "("&amp;ROUND(t1_raw!I8, 3)&amp;")", "")</f>
        <v/>
      </c>
      <c r="J12" s="117"/>
    </row>
    <row r="13" spans="1:10">
      <c r="A13" s="8" t="str">
        <f>IF(t1_raw!A9&lt;&gt;"",t1_raw!A9,"")</f>
        <v>Carmona-Fonseca 2015a</v>
      </c>
      <c r="B13" s="118" t="str">
        <f>t1_raw!B9</f>
        <v>603</v>
      </c>
      <c r="C13" s="2">
        <f>IF(t1_raw!C9&lt;&gt;0, t1_raw!C9, "")</f>
        <v>0.20115585625171661</v>
      </c>
      <c r="D13" s="118" t="str">
        <f>t1_raw!D9</f>
        <v>601</v>
      </c>
      <c r="E13" s="2">
        <f>IF(t1_raw!E9&lt;&gt;0, t1_raw!E9, "")</f>
        <v>-6.6581368446350098E-2</v>
      </c>
      <c r="F13" s="118" t="str">
        <f>t1_raw!F9</f>
        <v/>
      </c>
      <c r="G13" s="2" t="str">
        <f>IF(t1_raw!G9&lt;&gt;0, t1_raw!G9, "")</f>
        <v/>
      </c>
      <c r="H13" s="118" t="str">
        <f>t1_raw!H9</f>
        <v>586</v>
      </c>
      <c r="I13" s="2">
        <f>IF(t1_raw!I9&lt;&gt;0, t1_raw!I9, "")</f>
        <v>0.12868392467498779</v>
      </c>
      <c r="J13" s="117">
        <f>t1_raw!J9</f>
        <v>0.45</v>
      </c>
    </row>
    <row r="14" spans="1:10">
      <c r="A14" s="8"/>
      <c r="B14" s="118"/>
      <c r="C14" s="2" t="str">
        <f>IF(t1_raw!C10&gt;0, "("&amp;ROUND(t1_raw!C10, 3)&amp;")", "")</f>
        <v>(0.136)</v>
      </c>
      <c r="D14" s="118"/>
      <c r="E14" s="2" t="str">
        <f>IF(t1_raw!E10&gt;0, "("&amp;ROUND(t1_raw!E10, 3)&amp;")", "")</f>
        <v>(0.193)</v>
      </c>
      <c r="F14" s="118"/>
      <c r="G14" s="2" t="str">
        <f>IF(t1_raw!G10&gt;0, "("&amp;ROUND(t1_raw!G10, 3)&amp;")", "")</f>
        <v/>
      </c>
      <c r="H14" s="118"/>
      <c r="I14" s="2" t="str">
        <f>IF(t1_raw!I10&gt;0, "("&amp;ROUND(t1_raw!I10, 3)&amp;")", "")</f>
        <v>(0.091)</v>
      </c>
      <c r="J14" s="117"/>
    </row>
    <row r="15" spans="1:10">
      <c r="A15" s="8" t="str">
        <f>IF(t1_raw!A11&lt;&gt;"",t1_raw!A11,"")</f>
        <v>Carmona-Fonseca 2015b</v>
      </c>
      <c r="B15" s="118" t="str">
        <f>t1_raw!B11</f>
        <v>658</v>
      </c>
      <c r="C15" s="2">
        <f>IF(t1_raw!C11&lt;&gt;0, t1_raw!C11, "")</f>
        <v>6.1926901340484619E-2</v>
      </c>
      <c r="D15" s="118" t="str">
        <f>t1_raw!D11</f>
        <v>657</v>
      </c>
      <c r="E15" s="2">
        <f>IF(t1_raw!E11&lt;&gt;0, t1_raw!E11, "")</f>
        <v>-6.6842541098594666E-2</v>
      </c>
      <c r="F15" s="118" t="str">
        <f>t1_raw!F11</f>
        <v/>
      </c>
      <c r="G15" s="2" t="str">
        <f>IF(t1_raw!G11&lt;&gt;0, t1_raw!G11, "")</f>
        <v/>
      </c>
      <c r="H15" s="118" t="str">
        <f>t1_raw!H11</f>
        <v>624</v>
      </c>
      <c r="I15" s="2">
        <f>IF(t1_raw!I11&lt;&gt;0, t1_raw!I11, "")</f>
        <v>6.9838301278650761E-3</v>
      </c>
      <c r="J15" s="117">
        <f>t1_raw!J11</f>
        <v>0.45</v>
      </c>
    </row>
    <row r="16" spans="1:10">
      <c r="A16" s="8"/>
      <c r="B16" s="118"/>
      <c r="C16" s="2" t="str">
        <f>IF(t1_raw!C12&gt;0, "("&amp;ROUND(t1_raw!C12, 3)&amp;")", "")</f>
        <v>(0.118)</v>
      </c>
      <c r="D16" s="118"/>
      <c r="E16" s="2" t="str">
        <f>IF(t1_raw!E12&gt;0, "("&amp;ROUND(t1_raw!E12, 3)&amp;")", "")</f>
        <v>(0.193)</v>
      </c>
      <c r="F16" s="118"/>
      <c r="G16" s="2" t="str">
        <f>IF(t1_raw!G12&gt;0, "("&amp;ROUND(t1_raw!G12, 3)&amp;")", "")</f>
        <v/>
      </c>
      <c r="H16" s="118"/>
      <c r="I16" s="2" t="str">
        <f>IF(t1_raw!I12&gt;0, "("&amp;ROUND(t1_raw!I12, 3)&amp;")", "")</f>
        <v>(0.082)</v>
      </c>
      <c r="J16" s="117"/>
    </row>
    <row r="17" spans="1:10">
      <c r="A17" s="8" t="str">
        <f>IF(t1_raw!A13&lt;&gt;"",t1_raw!A13,"")</f>
        <v>Donnen 1998</v>
      </c>
      <c r="B17" s="118" t="str">
        <f>t1_raw!B13</f>
        <v>198</v>
      </c>
      <c r="C17" s="2">
        <f>IF(t1_raw!C13&lt;&gt;0, t1_raw!C13, "")</f>
        <v>-0.44999998807907104</v>
      </c>
      <c r="D17" s="118" t="str">
        <f>t1_raw!D13</f>
        <v>198</v>
      </c>
      <c r="E17" s="2">
        <f>IF(t1_raw!E13&lt;&gt;0, t1_raw!E13, "")</f>
        <v>-1.190000057220459</v>
      </c>
      <c r="F17" s="118" t="str">
        <f>t1_raw!F13</f>
        <v>198</v>
      </c>
      <c r="G17" s="2">
        <f>IF(t1_raw!G13&lt;&gt;0, t1_raw!G13, "")</f>
        <v>-0.34999999403953552</v>
      </c>
      <c r="H17" s="118" t="str">
        <f>t1_raw!H13</f>
        <v/>
      </c>
      <c r="I17" s="2" t="str">
        <f>IF(t1_raw!I13&lt;&gt;0, t1_raw!I13, "")</f>
        <v/>
      </c>
      <c r="J17" s="117">
        <f>t1_raw!J13</f>
        <v>0.1</v>
      </c>
    </row>
    <row r="18" spans="1:10">
      <c r="A18" s="8"/>
      <c r="B18" s="118"/>
      <c r="C18" s="2" t="str">
        <f>IF(t1_raw!C14&gt;0, "("&amp;ROUND(t1_raw!C14, 3)&amp;")", "")</f>
        <v>(0.167)</v>
      </c>
      <c r="D18" s="118"/>
      <c r="E18" s="2" t="str">
        <f>IF(t1_raw!E14&gt;0, "("&amp;ROUND(t1_raw!E14, 3)&amp;")", "")</f>
        <v>(0.552)</v>
      </c>
      <c r="F18" s="118"/>
      <c r="G18" s="2" t="str">
        <f>IF(t1_raw!G14&gt;0, "("&amp;ROUND(t1_raw!G14, 3)&amp;")", "")</f>
        <v>(0.154)</v>
      </c>
      <c r="H18" s="118"/>
      <c r="I18" s="2" t="str">
        <f>IF(t1_raw!I14&gt;0, "("&amp;ROUND(t1_raw!I14, 3)&amp;")", "")</f>
        <v/>
      </c>
      <c r="J18" s="117"/>
    </row>
    <row r="19" spans="1:10">
      <c r="A19" s="8" t="str">
        <f>IF(t1_raw!A15&lt;&gt;"",t1_raw!A15,"")</f>
        <v>Dossa 2001a</v>
      </c>
      <c r="B19" s="118" t="str">
        <f>t1_raw!B15</f>
        <v>65</v>
      </c>
      <c r="C19" s="2" t="str">
        <f>IF(t1_raw!C15&lt;&gt;0, t1_raw!C15, "")</f>
        <v/>
      </c>
      <c r="D19" s="118" t="str">
        <f>t1_raw!D15</f>
        <v>65</v>
      </c>
      <c r="E19" s="2">
        <f>IF(t1_raw!E15&lt;&gt;0, t1_raw!E15, "")</f>
        <v>0.5</v>
      </c>
      <c r="F19" s="118" t="str">
        <f>t1_raw!F15</f>
        <v>65</v>
      </c>
      <c r="G19" s="2" t="str">
        <f>IF(t1_raw!G15&lt;&gt;0, t1_raw!G15, "")</f>
        <v/>
      </c>
      <c r="H19" s="118" t="str">
        <f>t1_raw!H15</f>
        <v>70</v>
      </c>
      <c r="I19" s="2">
        <f>IF(t1_raw!I15&lt;&gt;0, t1_raw!I15, "")</f>
        <v>0.30000001192092896</v>
      </c>
      <c r="J19" s="117">
        <f>t1_raw!J15</f>
        <v>0.57999999999999996</v>
      </c>
    </row>
    <row r="20" spans="1:10">
      <c r="A20" s="8"/>
      <c r="B20" s="118"/>
      <c r="C20" s="2" t="str">
        <f>IF(t1_raw!C16&gt;0, "("&amp;ROUND(t1_raw!C16, 3)&amp;")", "")</f>
        <v>(0.265)</v>
      </c>
      <c r="D20" s="118"/>
      <c r="E20" s="2" t="str">
        <f>IF(t1_raw!E16&gt;0, "("&amp;ROUND(t1_raw!E16, 3)&amp;")", "")</f>
        <v>(0.637)</v>
      </c>
      <c r="F20" s="118"/>
      <c r="G20" s="2" t="str">
        <f>IF(t1_raw!G16&gt;0, "("&amp;ROUND(t1_raw!G16, 3)&amp;")", "")</f>
        <v>(0.215)</v>
      </c>
      <c r="H20" s="118"/>
      <c r="I20" s="2" t="str">
        <f>IF(t1_raw!I16&gt;0, "("&amp;ROUND(t1_raw!I16, 3)&amp;")", "")</f>
        <v>(0.299)</v>
      </c>
      <c r="J20" s="117"/>
    </row>
    <row r="21" spans="1:10">
      <c r="A21" s="8" t="str">
        <f>IF(t1_raw!A17&lt;&gt;"",t1_raw!A17,"")</f>
        <v>Dossa 2001b</v>
      </c>
      <c r="B21" s="118" t="str">
        <f>t1_raw!B17</f>
        <v>64</v>
      </c>
      <c r="C21" s="2" t="str">
        <f>IF(t1_raw!C17&lt;&gt;0, t1_raw!C17, "")</f>
        <v/>
      </c>
      <c r="D21" s="118" t="str">
        <f>t1_raw!D17</f>
        <v>64</v>
      </c>
      <c r="E21" s="2" t="str">
        <f>IF(t1_raw!E17&lt;&gt;0, t1_raw!E17, "")</f>
        <v/>
      </c>
      <c r="F21" s="118" t="str">
        <f>t1_raw!F17</f>
        <v>64</v>
      </c>
      <c r="G21" s="2">
        <f>IF(t1_raw!G17&lt;&gt;0, t1_raw!G17, "")</f>
        <v>0.10000000149011612</v>
      </c>
      <c r="H21" s="118" t="str">
        <f>t1_raw!H17</f>
        <v>68</v>
      </c>
      <c r="I21" s="2">
        <f>IF(t1_raw!I17&lt;&gt;0, t1_raw!I17, "")</f>
        <v>0.20000000298023224</v>
      </c>
      <c r="J21" s="117">
        <f>t1_raw!J17</f>
        <v>0.57999999999999996</v>
      </c>
    </row>
    <row r="22" spans="1:10">
      <c r="A22" s="8"/>
      <c r="B22" s="118"/>
      <c r="C22" s="2" t="str">
        <f>IF(t1_raw!C18&gt;0, "("&amp;ROUND(t1_raw!C18, 3)&amp;")", "")</f>
        <v>(0.139)</v>
      </c>
      <c r="D22" s="118"/>
      <c r="E22" s="2" t="str">
        <f>IF(t1_raw!E18&gt;0, "("&amp;ROUND(t1_raw!E18, 3)&amp;")", "")</f>
        <v>(0.317)</v>
      </c>
      <c r="F22" s="118"/>
      <c r="G22" s="2" t="str">
        <f>IF(t1_raw!G18&gt;0, "("&amp;ROUND(t1_raw!G18, 3)&amp;")", "")</f>
        <v>(0.188)</v>
      </c>
      <c r="H22" s="118"/>
      <c r="I22" s="2" t="str">
        <f>IF(t1_raw!I18&gt;0, "("&amp;ROUND(t1_raw!I18, 3)&amp;")", "")</f>
        <v>(0.329)</v>
      </c>
      <c r="J22" s="117"/>
    </row>
    <row r="23" spans="1:10">
      <c r="A23" s="8" t="str">
        <f>IF(t1_raw!A19&lt;&gt;"",t1_raw!A19,"")</f>
        <v>Gateff 1972</v>
      </c>
      <c r="B23" s="118" t="str">
        <f>t1_raw!B19</f>
        <v>280</v>
      </c>
      <c r="C23" s="2">
        <f>IF(t1_raw!C19&lt;&gt;0, t1_raw!C19, "")</f>
        <v>0.34729999303817749</v>
      </c>
      <c r="D23" s="118" t="str">
        <f>t1_raw!D19</f>
        <v/>
      </c>
      <c r="E23" s="2" t="str">
        <f>IF(t1_raw!E19&lt;&gt;0, t1_raw!E19, "")</f>
        <v/>
      </c>
      <c r="F23" s="118" t="str">
        <f>t1_raw!F19</f>
        <v/>
      </c>
      <c r="G23" s="2" t="str">
        <f>IF(t1_raw!G19&lt;&gt;0, t1_raw!G19, "")</f>
        <v/>
      </c>
      <c r="H23" s="118" t="str">
        <f>t1_raw!H19</f>
        <v/>
      </c>
      <c r="I23" s="2" t="str">
        <f>IF(t1_raw!I19&lt;&gt;0, t1_raw!I19, "")</f>
        <v/>
      </c>
      <c r="J23" s="117">
        <f>t1_raw!J19</f>
        <v>0.7621428498200008</v>
      </c>
    </row>
    <row r="24" spans="1:10">
      <c r="A24" s="8"/>
      <c r="B24" s="118"/>
      <c r="C24" s="2" t="str">
        <f>IF(t1_raw!C20&gt;0, "("&amp;ROUND(t1_raw!C20, 3)&amp;")", "")</f>
        <v>(0.131)</v>
      </c>
      <c r="D24" s="118"/>
      <c r="E24" s="2" t="str">
        <f>IF(t1_raw!E20&gt;0, "("&amp;ROUND(t1_raw!E20, 3)&amp;")", "")</f>
        <v/>
      </c>
      <c r="F24" s="118"/>
      <c r="G24" s="2" t="str">
        <f>IF(t1_raw!G20&gt;0, "("&amp;ROUND(t1_raw!G20, 3)&amp;")", "")</f>
        <v/>
      </c>
      <c r="H24" s="118"/>
      <c r="I24" s="2" t="str">
        <f>IF(t1_raw!I20&gt;0, "("&amp;ROUND(t1_raw!I20, 3)&amp;")", "")</f>
        <v/>
      </c>
      <c r="J24" s="117"/>
    </row>
    <row r="25" spans="1:10">
      <c r="A25" s="8" t="str">
        <f>IF(t1_raw!A21&lt;&gt;"",t1_raw!A21,"")</f>
        <v>Gupta 1982a</v>
      </c>
      <c r="B25" s="118" t="str">
        <f>t1_raw!B21</f>
        <v>78</v>
      </c>
      <c r="C25" s="2">
        <f>IF(t1_raw!C21&lt;&gt;0, t1_raw!C21, "")</f>
        <v>2.6599999517202377E-2</v>
      </c>
      <c r="D25" s="118" t="str">
        <f>t1_raw!D21</f>
        <v>78</v>
      </c>
      <c r="E25" s="2">
        <f>IF(t1_raw!E21&lt;&gt;0, t1_raw!E21, "")</f>
        <v>-9.5200002193450928E-2</v>
      </c>
      <c r="F25" s="118" t="str">
        <f>t1_raw!F21</f>
        <v/>
      </c>
      <c r="G25" s="2" t="str">
        <f>IF(t1_raw!G21&lt;&gt;0, t1_raw!G21, "")</f>
        <v/>
      </c>
      <c r="H25" s="118" t="str">
        <f>t1_raw!H21</f>
        <v/>
      </c>
      <c r="I25" s="2" t="str">
        <f>IF(t1_raw!I21&lt;&gt;0, t1_raw!I21, "")</f>
        <v/>
      </c>
      <c r="J25" s="117">
        <f>t1_raw!J21</f>
        <v>0.62</v>
      </c>
    </row>
    <row r="26" spans="1:10">
      <c r="A26" s="8"/>
      <c r="B26" s="118"/>
      <c r="C26" s="2" t="str">
        <f>IF(t1_raw!C22&gt;0, "("&amp;ROUND(t1_raw!C22, 3)&amp;")", "")</f>
        <v>(0.175)</v>
      </c>
      <c r="D26" s="118"/>
      <c r="E26" s="2" t="str">
        <f>IF(t1_raw!E22&gt;0, "("&amp;ROUND(t1_raw!E22, 3)&amp;")", "")</f>
        <v>(0.444)</v>
      </c>
      <c r="F26" s="118"/>
      <c r="G26" s="2" t="str">
        <f>IF(t1_raw!G22&gt;0, "("&amp;ROUND(t1_raw!G22, 3)&amp;")", "")</f>
        <v/>
      </c>
      <c r="H26" s="118"/>
      <c r="I26" s="2" t="str">
        <f>IF(t1_raw!I22&gt;0, "("&amp;ROUND(t1_raw!I22, 3)&amp;")", "")</f>
        <v/>
      </c>
      <c r="J26" s="117"/>
    </row>
    <row r="27" spans="1:10">
      <c r="A27" s="8" t="str">
        <f>IF(t1_raw!A23&lt;&gt;"",t1_raw!A23,"")</f>
        <v>Gupta 1982b</v>
      </c>
      <c r="B27" s="118" t="str">
        <f>t1_raw!B23</f>
        <v>81</v>
      </c>
      <c r="C27" s="2">
        <f>IF(t1_raw!C23&lt;&gt;0, t1_raw!C23, "")</f>
        <v>0.12950000166893005</v>
      </c>
      <c r="D27" s="118" t="str">
        <f>t1_raw!D23</f>
        <v>81</v>
      </c>
      <c r="E27" s="2">
        <f>IF(t1_raw!E23&lt;&gt;0, t1_raw!E23, "")</f>
        <v>-2.9200000688433647E-2</v>
      </c>
      <c r="F27" s="118" t="str">
        <f>t1_raw!F23</f>
        <v/>
      </c>
      <c r="G27" s="2" t="str">
        <f>IF(t1_raw!G23&lt;&gt;0, t1_raw!G23, "")</f>
        <v/>
      </c>
      <c r="H27" s="118" t="str">
        <f>t1_raw!H23</f>
        <v/>
      </c>
      <c r="I27" s="2" t="str">
        <f>IF(t1_raw!I23&lt;&gt;0, t1_raw!I23, "")</f>
        <v/>
      </c>
      <c r="J27" s="117">
        <f>t1_raw!J23</f>
        <v>0.59</v>
      </c>
    </row>
    <row r="28" spans="1:10">
      <c r="A28" s="8"/>
      <c r="B28" s="118"/>
      <c r="C28" s="2" t="str">
        <f>IF(t1_raw!C24&gt;0, "("&amp;ROUND(t1_raw!C24, 3)&amp;")", "")</f>
        <v>(0.148)</v>
      </c>
      <c r="D28" s="118"/>
      <c r="E28" s="2" t="str">
        <f>IF(t1_raw!E24&gt;0, "("&amp;ROUND(t1_raw!E24, 3)&amp;")", "")</f>
        <v>(0.474)</v>
      </c>
      <c r="F28" s="118"/>
      <c r="G28" s="2" t="str">
        <f>IF(t1_raw!G24&gt;0, "("&amp;ROUND(t1_raw!G24, 3)&amp;")", "")</f>
        <v/>
      </c>
      <c r="H28" s="118"/>
      <c r="I28" s="2" t="str">
        <f>IF(t1_raw!I24&gt;0, "("&amp;ROUND(t1_raw!I24, 3)&amp;")", "")</f>
        <v/>
      </c>
      <c r="J28" s="117"/>
    </row>
    <row r="29" spans="1:10">
      <c r="A29" s="8" t="str">
        <f>IF(t1_raw!A25&lt;&gt;"",t1_raw!A25,"")</f>
        <v>Hall 2006</v>
      </c>
      <c r="B29" s="118" t="str">
        <f>t1_raw!B25</f>
        <v>80†</v>
      </c>
      <c r="C29" s="2">
        <f>IF(t1_raw!C25&lt;&gt;0, t1_raw!C25, "")</f>
        <v>5.4233498871326447E-2</v>
      </c>
      <c r="D29" s="118" t="str">
        <f>t1_raw!D25</f>
        <v>80†</v>
      </c>
      <c r="E29" s="2">
        <f>IF(t1_raw!E25&lt;&gt;0, t1_raw!E25, "")</f>
        <v>8.9197799563407898E-2</v>
      </c>
      <c r="F29" s="118" t="str">
        <f>t1_raw!F25</f>
        <v>80†</v>
      </c>
      <c r="G29" s="2">
        <f>IF(t1_raw!G25&lt;&gt;0, t1_raw!G25, "")</f>
        <v>0.7942054271697998</v>
      </c>
      <c r="H29" s="118" t="str">
        <f>t1_raw!H25</f>
        <v/>
      </c>
      <c r="I29" s="2" t="str">
        <f>IF(t1_raw!I25&lt;&gt;0, t1_raw!I25, "")</f>
        <v/>
      </c>
      <c r="J29" s="117">
        <f>t1_raw!J25</f>
        <v>0.84</v>
      </c>
    </row>
    <row r="30" spans="1:10">
      <c r="A30" s="8"/>
      <c r="B30" s="118"/>
      <c r="C30" s="2" t="str">
        <f>IF(t1_raw!C26&gt;0, "("&amp;ROUND(t1_raw!C26, 3)&amp;")", "")</f>
        <v>(0.058)</v>
      </c>
      <c r="D30" s="118"/>
      <c r="E30" s="2" t="str">
        <f>IF(t1_raw!E26&gt;0, "("&amp;ROUND(t1_raw!E26, 3)&amp;")", "")</f>
        <v>(0.082)</v>
      </c>
      <c r="F30" s="118"/>
      <c r="G30" s="2" t="str">
        <f>IF(t1_raw!G26&gt;0, "("&amp;ROUND(t1_raw!G26, 3)&amp;")", "")</f>
        <v>(0.314)</v>
      </c>
      <c r="H30" s="118"/>
      <c r="I30" s="2" t="str">
        <f>IF(t1_raw!I26&gt;0, "("&amp;ROUND(t1_raw!I26, 3)&amp;")", "")</f>
        <v/>
      </c>
      <c r="J30" s="117"/>
    </row>
    <row r="31" spans="1:10">
      <c r="A31" s="8" t="str">
        <f>IF(t1_raw!A27&lt;&gt;"",t1_raw!A27,"")</f>
        <v>Joseph 2015</v>
      </c>
      <c r="B31" s="118" t="str">
        <f>t1_raw!B27</f>
        <v>777</v>
      </c>
      <c r="C31" s="2">
        <f>IF(t1_raw!C27&lt;&gt;0, t1_raw!C27, "")</f>
        <v>3.9999999105930328E-2</v>
      </c>
      <c r="D31" s="118" t="str">
        <f>t1_raw!D27</f>
        <v>777</v>
      </c>
      <c r="E31" s="2">
        <f>IF(t1_raw!E27&lt;&gt;0, t1_raw!E27, "")</f>
        <v>3.9999999105930328E-2</v>
      </c>
      <c r="F31" s="118" t="str">
        <f>t1_raw!F27</f>
        <v/>
      </c>
      <c r="G31" s="2" t="str">
        <f>IF(t1_raw!G27&lt;&gt;0, t1_raw!G27, "")</f>
        <v/>
      </c>
      <c r="H31" s="118" t="str">
        <f>t1_raw!H27</f>
        <v/>
      </c>
      <c r="I31" s="2" t="str">
        <f>IF(t1_raw!I27&lt;&gt;0, t1_raw!I27, "")</f>
        <v/>
      </c>
      <c r="J31" s="117">
        <f>t1_raw!J27</f>
        <v>0.11</v>
      </c>
    </row>
    <row r="32" spans="1:10">
      <c r="A32" s="8"/>
      <c r="B32" s="118"/>
      <c r="C32" s="2" t="str">
        <f>IF(t1_raw!C28&gt;0, "("&amp;ROUND(t1_raw!C28, 3)&amp;")", "")</f>
        <v>(0.049)</v>
      </c>
      <c r="D32" s="118"/>
      <c r="E32" s="2" t="str">
        <f>IF(t1_raw!E28&gt;0, "("&amp;ROUND(t1_raw!E28, 3)&amp;")", "")</f>
        <v>(0.127)</v>
      </c>
      <c r="F32" s="118"/>
      <c r="G32" s="2" t="str">
        <f>IF(t1_raw!G28&gt;0, "("&amp;ROUND(t1_raw!G28, 3)&amp;")", "")</f>
        <v/>
      </c>
      <c r="H32" s="118"/>
      <c r="I32" s="2" t="str">
        <f>IF(t1_raw!I28&gt;0, "("&amp;ROUND(t1_raw!I28, 3)&amp;")", "")</f>
        <v/>
      </c>
      <c r="J32" s="117"/>
    </row>
    <row r="33" spans="1:10">
      <c r="A33" s="8" t="str">
        <f>IF(t1_raw!A29&lt;&gt;"",t1_raw!A29,"")</f>
        <v>Kirwan 2010</v>
      </c>
      <c r="B33" s="118" t="str">
        <f>t1_raw!B29</f>
        <v/>
      </c>
      <c r="C33" s="2" t="str">
        <f>IF(t1_raw!C29&lt;&gt;0, t1_raw!C29, "")</f>
        <v/>
      </c>
      <c r="D33" s="118" t="str">
        <f>t1_raw!D29</f>
        <v/>
      </c>
      <c r="E33" s="2" t="str">
        <f>IF(t1_raw!E29&lt;&gt;0, t1_raw!E29, "")</f>
        <v/>
      </c>
      <c r="F33" s="118" t="str">
        <f>t1_raw!F29</f>
        <v/>
      </c>
      <c r="G33" s="2" t="str">
        <f>IF(t1_raw!G29&lt;&gt;0, t1_raw!G29, "")</f>
        <v/>
      </c>
      <c r="H33" s="118" t="str">
        <f>t1_raw!H29</f>
        <v>320</v>
      </c>
      <c r="I33" s="2">
        <f>IF(t1_raw!I29&lt;&gt;0, t1_raw!I29, "")</f>
        <v>0.17000000178813934</v>
      </c>
      <c r="J33" s="117">
        <f>t1_raw!J29</f>
        <v>0.46</v>
      </c>
    </row>
    <row r="34" spans="1:10">
      <c r="A34" s="8"/>
      <c r="B34" s="118"/>
      <c r="C34" s="2" t="str">
        <f>IF(t1_raw!C30&gt;0, "("&amp;ROUND(t1_raw!C30, 3)&amp;")", "")</f>
        <v/>
      </c>
      <c r="D34" s="118"/>
      <c r="E34" s="2" t="str">
        <f>IF(t1_raw!E30&gt;0, "("&amp;ROUND(t1_raw!E30, 3)&amp;")", "")</f>
        <v/>
      </c>
      <c r="F34" s="118"/>
      <c r="G34" s="2" t="str">
        <f>IF(t1_raw!G30&gt;0, "("&amp;ROUND(t1_raw!G30, 3)&amp;")", "")</f>
        <v/>
      </c>
      <c r="H34" s="118"/>
      <c r="I34" s="2" t="str">
        <f>IF(t1_raw!I30&gt;0, "("&amp;ROUND(t1_raw!I30, 3)&amp;")", "")</f>
        <v>(0.121)</v>
      </c>
      <c r="J34" s="117"/>
    </row>
    <row r="35" spans="1:10">
      <c r="A35" s="8" t="str">
        <f>IF(t1_raw!A31&lt;&gt;"",t1_raw!A31,"")</f>
        <v>Kruger 1996a</v>
      </c>
      <c r="B35" s="118" t="str">
        <f>t1_raw!B31</f>
        <v>74</v>
      </c>
      <c r="C35" s="2">
        <f>IF(t1_raw!C31&lt;&gt;0, t1_raw!C31, "")</f>
        <v>-0.37569999694824219</v>
      </c>
      <c r="D35" s="118" t="str">
        <f>t1_raw!D31</f>
        <v>74</v>
      </c>
      <c r="E35" s="2">
        <f>IF(t1_raw!E31&lt;&gt;0, t1_raw!E31, "")</f>
        <v>8.6499996483325958E-2</v>
      </c>
      <c r="F35" s="118" t="str">
        <f>t1_raw!F31</f>
        <v/>
      </c>
      <c r="G35" s="2" t="str">
        <f>IF(t1_raw!G31&lt;&gt;0, t1_raw!G31, "")</f>
        <v/>
      </c>
      <c r="H35" s="118" t="str">
        <f>t1_raw!H31</f>
        <v>74</v>
      </c>
      <c r="I35" s="2">
        <f>IF(t1_raw!I31&lt;&gt;0, t1_raw!I31, "")</f>
        <v>-1.9999999552965164E-2</v>
      </c>
      <c r="J35" s="117">
        <f>t1_raw!J31</f>
        <v>0.38</v>
      </c>
    </row>
    <row r="36" spans="1:10">
      <c r="A36" s="8"/>
      <c r="B36" s="118"/>
      <c r="C36" s="2" t="str">
        <f>IF(t1_raw!C32&gt;0, "("&amp;ROUND(t1_raw!C32, 3)&amp;")", "")</f>
        <v>(0.248)</v>
      </c>
      <c r="D36" s="118"/>
      <c r="E36" s="2" t="str">
        <f>IF(t1_raw!E32&gt;0, "("&amp;ROUND(t1_raw!E32, 3)&amp;")", "")</f>
        <v>(0.218)</v>
      </c>
      <c r="F36" s="118"/>
      <c r="G36" s="2" t="str">
        <f>IF(t1_raw!G32&gt;0, "("&amp;ROUND(t1_raw!G32, 3)&amp;")", "")</f>
        <v/>
      </c>
      <c r="H36" s="118"/>
      <c r="I36" s="2" t="str">
        <f>IF(t1_raw!I32&gt;0, "("&amp;ROUND(t1_raw!I32, 3)&amp;")", "")</f>
        <v>(0.154)</v>
      </c>
      <c r="J36" s="117"/>
    </row>
    <row r="37" spans="1:10">
      <c r="A37" s="8" t="str">
        <f>IF(t1_raw!A33&lt;&gt;"",t1_raw!A33,"")</f>
        <v>Kruger 1996b</v>
      </c>
      <c r="B37" s="118" t="str">
        <f>t1_raw!B33</f>
        <v>104</v>
      </c>
      <c r="C37" s="2">
        <f>IF(t1_raw!C33&lt;&gt;0, t1_raw!C33, "")</f>
        <v>0.39329999685287476</v>
      </c>
      <c r="D37" s="118" t="str">
        <f>t1_raw!D33</f>
        <v>104</v>
      </c>
      <c r="E37" s="2">
        <f>IF(t1_raw!E33&lt;&gt;0, t1_raw!E33, "")</f>
        <v>0.20890000462532043</v>
      </c>
      <c r="F37" s="118" t="str">
        <f>t1_raw!F33</f>
        <v/>
      </c>
      <c r="G37" s="2" t="str">
        <f>IF(t1_raw!G33&lt;&gt;0, t1_raw!G33, "")</f>
        <v/>
      </c>
      <c r="H37" s="118" t="str">
        <f>t1_raw!H33</f>
        <v>104</v>
      </c>
      <c r="I37" s="2">
        <f>IF(t1_raw!I33&lt;&gt;0, t1_raw!I33, "")</f>
        <v>0.27000001072883606</v>
      </c>
      <c r="J37" s="117">
        <f>t1_raw!J33</f>
        <v>0.38</v>
      </c>
    </row>
    <row r="38" spans="1:10">
      <c r="A38" s="8"/>
      <c r="B38" s="118"/>
      <c r="C38" s="2" t="str">
        <f>IF(t1_raw!C34&gt;0, "("&amp;ROUND(t1_raw!C34, 3)&amp;")", "")</f>
        <v>(0.186)</v>
      </c>
      <c r="D38" s="118"/>
      <c r="E38" s="2" t="str">
        <f>IF(t1_raw!E34&gt;0, "("&amp;ROUND(t1_raw!E34, 3)&amp;")", "")</f>
        <v>(0.208)</v>
      </c>
      <c r="F38" s="118"/>
      <c r="G38" s="2" t="str">
        <f>IF(t1_raw!G34&gt;0, "("&amp;ROUND(t1_raw!G34, 3)&amp;")", "")</f>
        <v/>
      </c>
      <c r="H38" s="118"/>
      <c r="I38" s="2" t="str">
        <f>IF(t1_raw!I34&gt;0, "("&amp;ROUND(t1_raw!I34, 3)&amp;")", "")</f>
        <v>(0.129)</v>
      </c>
      <c r="J38" s="117"/>
    </row>
    <row r="39" spans="1:10">
      <c r="A39" s="8" t="str">
        <f>IF(t1_raw!A35&lt;&gt;"",t1_raw!A35,"")</f>
        <v>Le Huong 2007a</v>
      </c>
      <c r="B39" s="118" t="str">
        <f>t1_raw!B35</f>
        <v/>
      </c>
      <c r="C39" s="2" t="str">
        <f>IF(t1_raw!C35&lt;&gt;0, t1_raw!C35, "")</f>
        <v/>
      </c>
      <c r="D39" s="118" t="str">
        <f>t1_raw!D35</f>
        <v/>
      </c>
      <c r="E39" s="2" t="str">
        <f>IF(t1_raw!E35&lt;&gt;0, t1_raw!E35, "")</f>
        <v/>
      </c>
      <c r="F39" s="118" t="str">
        <f>t1_raw!F35</f>
        <v/>
      </c>
      <c r="G39" s="2" t="str">
        <f>IF(t1_raw!G35&lt;&gt;0, t1_raw!G35, "")</f>
        <v/>
      </c>
      <c r="H39" s="118" t="str">
        <f>t1_raw!H35</f>
        <v>161</v>
      </c>
      <c r="I39" s="2">
        <f>IF(t1_raw!I35&lt;&gt;0, t1_raw!I35, "")</f>
        <v>-7.9999998211860657E-2</v>
      </c>
      <c r="J39" s="117">
        <f>t1_raw!J35</f>
        <v>0.73</v>
      </c>
    </row>
    <row r="40" spans="1:10">
      <c r="A40" s="8"/>
      <c r="B40" s="118"/>
      <c r="C40" s="2" t="str">
        <f>IF(t1_raw!C36&gt;0, "("&amp;ROUND(t1_raw!C36, 3)&amp;")", "")</f>
        <v/>
      </c>
      <c r="D40" s="118"/>
      <c r="E40" s="2" t="str">
        <f>IF(t1_raw!E36&gt;0, "("&amp;ROUND(t1_raw!E36, 3)&amp;")", "")</f>
        <v/>
      </c>
      <c r="F40" s="118"/>
      <c r="G40" s="2" t="str">
        <f>IF(t1_raw!G36&gt;0, "("&amp;ROUND(t1_raw!G36, 3)&amp;")", "")</f>
        <v/>
      </c>
      <c r="H40" s="118"/>
      <c r="I40" s="2" t="str">
        <f>IF(t1_raw!I36&gt;0, "("&amp;ROUND(t1_raw!I36, 3)&amp;")", "")</f>
        <v>(0.136)</v>
      </c>
      <c r="J40" s="117"/>
    </row>
    <row r="41" spans="1:10">
      <c r="A41" s="8" t="str">
        <f>IF(t1_raw!A37&lt;&gt;"",t1_raw!A37,"")</f>
        <v>Le Huong 2007b</v>
      </c>
      <c r="B41" s="118" t="str">
        <f>t1_raw!B37</f>
        <v/>
      </c>
      <c r="C41" s="2" t="str">
        <f>IF(t1_raw!C37&lt;&gt;0, t1_raw!C37, "")</f>
        <v/>
      </c>
      <c r="D41" s="118" t="str">
        <f>t1_raw!D37</f>
        <v/>
      </c>
      <c r="E41" s="2" t="str">
        <f>IF(t1_raw!E37&lt;&gt;0, t1_raw!E37, "")</f>
        <v/>
      </c>
      <c r="F41" s="118" t="str">
        <f>t1_raw!F37</f>
        <v/>
      </c>
      <c r="G41" s="2" t="str">
        <f>IF(t1_raw!G37&lt;&gt;0, t1_raw!G37, "")</f>
        <v/>
      </c>
      <c r="H41" s="118" t="str">
        <f>t1_raw!H37</f>
        <v>165</v>
      </c>
      <c r="I41" s="2">
        <f>IF(t1_raw!I37&lt;&gt;0, t1_raw!I37, "")</f>
        <v>-2.8999999165534973E-2</v>
      </c>
      <c r="J41" s="117">
        <f>t1_raw!J37</f>
        <v>0.73</v>
      </c>
    </row>
    <row r="42" spans="1:10">
      <c r="A42" s="8"/>
      <c r="B42" s="118"/>
      <c r="C42" s="2" t="str">
        <f>IF(t1_raw!C38&gt;0, "("&amp;ROUND(t1_raw!C38, 3)&amp;")", "")</f>
        <v/>
      </c>
      <c r="D42" s="118"/>
      <c r="E42" s="2" t="str">
        <f>IF(t1_raw!E38&gt;0, "("&amp;ROUND(t1_raw!E38, 3)&amp;")", "")</f>
        <v/>
      </c>
      <c r="F42" s="118"/>
      <c r="G42" s="2" t="str">
        <f>IF(t1_raw!G38&gt;0, "("&amp;ROUND(t1_raw!G38, 3)&amp;")", "")</f>
        <v/>
      </c>
      <c r="H42" s="118"/>
      <c r="I42" s="2" t="str">
        <f>IF(t1_raw!I38&gt;0, "("&amp;ROUND(t1_raw!I38, 3)&amp;")", "")</f>
        <v>(0.129)</v>
      </c>
      <c r="J42" s="117"/>
    </row>
    <row r="43" spans="1:10">
      <c r="A43" s="8" t="str">
        <f>IF(t1_raw!A39&lt;&gt;"",t1_raw!A39,"")</f>
        <v>Liu 2017</v>
      </c>
      <c r="B43" s="118" t="str">
        <f>t1_raw!B39</f>
        <v>112†</v>
      </c>
      <c r="C43" s="2">
        <f>IF(t1_raw!C39&lt;&gt;0, t1_raw!C39, "")</f>
        <v>2.9999999329447746E-2</v>
      </c>
      <c r="D43" s="118" t="str">
        <f>t1_raw!D39</f>
        <v>112†</v>
      </c>
      <c r="E43" s="2">
        <f>IF(t1_raw!E39&lt;&gt;0, t1_raw!E39, "")</f>
        <v>7.9999998211860657E-2</v>
      </c>
      <c r="F43" s="118" t="str">
        <f>t1_raw!F39</f>
        <v/>
      </c>
      <c r="G43" s="2" t="str">
        <f>IF(t1_raw!G39&lt;&gt;0, t1_raw!G39, "")</f>
        <v/>
      </c>
      <c r="H43" s="118" t="str">
        <f>t1_raw!H39</f>
        <v>112†</v>
      </c>
      <c r="I43" s="2">
        <f>IF(t1_raw!I39&lt;&gt;0, t1_raw!I39, "")</f>
        <v>-4.3000001460313797E-2</v>
      </c>
      <c r="J43" s="117">
        <f>t1_raw!J39</f>
        <v>0.31</v>
      </c>
    </row>
    <row r="44" spans="1:10">
      <c r="A44" s="8"/>
      <c r="B44" s="118"/>
      <c r="C44" s="2" t="str">
        <f>IF(t1_raw!C40&gt;0, "("&amp;ROUND(t1_raw!C40, 3)&amp;")", "")</f>
        <v>(0.127)</v>
      </c>
      <c r="D44" s="118"/>
      <c r="E44" s="2" t="str">
        <f>IF(t1_raw!E40&gt;0, "("&amp;ROUND(t1_raw!E40, 3)&amp;")", "")</f>
        <v>(0.352)</v>
      </c>
      <c r="F44" s="118"/>
      <c r="G44" s="2" t="str">
        <f>IF(t1_raw!G40&gt;0, "("&amp;ROUND(t1_raw!G40, 3)&amp;")", "")</f>
        <v/>
      </c>
      <c r="H44" s="118"/>
      <c r="I44" s="2" t="str">
        <f>IF(t1_raw!I40&gt;0, "("&amp;ROUND(t1_raw!I40, 3)&amp;")", "")</f>
        <v>(0.108)</v>
      </c>
      <c r="J44" s="117"/>
    </row>
    <row r="45" spans="1:10">
      <c r="A45" s="8" t="str">
        <f>IF(t1_raw!A41&lt;&gt;"",t1_raw!A41,"")</f>
        <v>Miguel 2004</v>
      </c>
      <c r="B45" s="118" t="str">
        <f>t1_raw!B41</f>
        <v>50†</v>
      </c>
      <c r="C45" s="2">
        <f>IF(t1_raw!C41&lt;&gt;0, t1_raw!C41, "")</f>
        <v>-0.6600000262260437</v>
      </c>
      <c r="D45" s="118" t="str">
        <f>t1_raw!D41</f>
        <v/>
      </c>
      <c r="E45" s="2">
        <f>IF(t1_raw!E41&lt;&gt;0, t1_raw!E41, "")</f>
        <v>1.5458099842071533</v>
      </c>
      <c r="F45" s="118" t="str">
        <f>t1_raw!F41</f>
        <v/>
      </c>
      <c r="G45" s="2" t="str">
        <f>IF(t1_raw!G41&lt;&gt;0, t1_raw!G41, "")</f>
        <v/>
      </c>
      <c r="H45" s="118" t="str">
        <f>t1_raw!H41</f>
        <v/>
      </c>
      <c r="I45" s="2" t="str">
        <f>IF(t1_raw!I41&lt;&gt;0, t1_raw!I41, "")</f>
        <v/>
      </c>
      <c r="J45" s="117">
        <f>t1_raw!J41</f>
        <v>0.77</v>
      </c>
    </row>
    <row r="46" spans="1:10">
      <c r="A46" s="8"/>
      <c r="B46" s="118"/>
      <c r="C46" s="2" t="str">
        <f>IF(t1_raw!C42&gt;0, "("&amp;ROUND(t1_raw!C42, 3)&amp;")", "")</f>
        <v>(0.3)</v>
      </c>
      <c r="D46" s="118"/>
      <c r="E46" s="2" t="str">
        <f>IF(t1_raw!E42&gt;0, "("&amp;ROUND(t1_raw!E42, 3)&amp;")", "")</f>
        <v>(0.535)</v>
      </c>
      <c r="F46" s="118"/>
      <c r="G46" s="2" t="str">
        <f>IF(t1_raw!G42&gt;0, "("&amp;ROUND(t1_raw!G42, 3)&amp;")", "")</f>
        <v/>
      </c>
      <c r="H46" s="118"/>
      <c r="I46" s="2" t="str">
        <f>IF(t1_raw!I42&gt;0, "("&amp;ROUND(t1_raw!I42, 3)&amp;")", "")</f>
        <v/>
      </c>
      <c r="J46" s="117"/>
    </row>
    <row r="47" spans="1:10">
      <c r="A47" s="8" t="str">
        <f>IF(t1_raw!A43&lt;&gt;"",t1_raw!A43,"")</f>
        <v>Ndibazza 2012</v>
      </c>
      <c r="B47" s="118" t="str">
        <f>t1_raw!B43</f>
        <v>1228</v>
      </c>
      <c r="C47" s="2">
        <f>IF(t1_raw!C43&lt;&gt;0, t1_raw!C43, "")</f>
        <v>9.9999997764825821E-3</v>
      </c>
      <c r="D47" s="118" t="str">
        <f>t1_raw!D43</f>
        <v>1210</v>
      </c>
      <c r="E47" s="2">
        <f>IF(t1_raw!E43&lt;&gt;0, t1_raw!E43, "")</f>
        <v>-0.23000000417232513</v>
      </c>
      <c r="F47" s="118" t="str">
        <f>t1_raw!F43</f>
        <v/>
      </c>
      <c r="G47" s="2" t="str">
        <f>IF(t1_raw!G43&lt;&gt;0, t1_raw!G43, "")</f>
        <v/>
      </c>
      <c r="H47" s="118" t="str">
        <f>t1_raw!H43</f>
        <v>1109</v>
      </c>
      <c r="I47" s="2">
        <f>IF(t1_raw!I43&lt;&gt;0, t1_raw!I43, "")</f>
        <v>-7.0000000298023224E-2</v>
      </c>
      <c r="J47" s="117">
        <f>t1_raw!J43</f>
        <v>0.03</v>
      </c>
    </row>
    <row r="48" spans="1:10">
      <c r="A48" s="8"/>
      <c r="B48" s="118"/>
      <c r="C48" s="2" t="str">
        <f>IF(t1_raw!C44&gt;0, "("&amp;ROUND(t1_raw!C44, 3)&amp;")", "")</f>
        <v>(0.091)</v>
      </c>
      <c r="D48" s="118"/>
      <c r="E48" s="2" t="str">
        <f>IF(t1_raw!E44&gt;0, "("&amp;ROUND(t1_raw!E44, 3)&amp;")", "")</f>
        <v>(0.285)</v>
      </c>
      <c r="F48" s="118"/>
      <c r="G48" s="2" t="str">
        <f>IF(t1_raw!G44&gt;0, "("&amp;ROUND(t1_raw!G44, 3)&amp;")", "")</f>
        <v/>
      </c>
      <c r="H48" s="118"/>
      <c r="I48" s="2" t="str">
        <f>IF(t1_raw!I44&gt;0, "("&amp;ROUND(t1_raw!I44, 3)&amp;")", "")</f>
        <v>(0.095)</v>
      </c>
      <c r="J48" s="117"/>
    </row>
    <row r="49" spans="1:10">
      <c r="A49" s="8" t="str">
        <f>IF(t1_raw!A45&lt;&gt;"",t1_raw!A45,"")</f>
        <v>Ostwald 1984</v>
      </c>
      <c r="B49" s="118" t="str">
        <f>t1_raw!B45</f>
        <v>87</v>
      </c>
      <c r="C49" s="2">
        <f>IF(t1_raw!C45&lt;&gt;0, t1_raw!C45, "")</f>
        <v>0.69999998807907104</v>
      </c>
      <c r="D49" s="118" t="str">
        <f>t1_raw!D45</f>
        <v>86</v>
      </c>
      <c r="E49" s="2">
        <f>IF(t1_raw!E45&lt;&gt;0, t1_raw!E45, "")</f>
        <v>0.30000001192092896</v>
      </c>
      <c r="F49" s="118" t="str">
        <f>t1_raw!F45</f>
        <v/>
      </c>
      <c r="G49" s="2" t="str">
        <f>IF(t1_raw!G45&lt;&gt;0, t1_raw!G45, "")</f>
        <v/>
      </c>
      <c r="H49" s="118" t="str">
        <f>t1_raw!H45</f>
        <v>70</v>
      </c>
      <c r="I49" s="2">
        <f>IF(t1_raw!I45&lt;&gt;0, t1_raw!I45, "")</f>
        <v>0.30000001192092896</v>
      </c>
      <c r="J49" s="117">
        <f>t1_raw!J45</f>
        <v>0.92</v>
      </c>
    </row>
    <row r="50" spans="1:10">
      <c r="A50" s="8"/>
      <c r="B50" s="118"/>
      <c r="C50" s="2" t="str">
        <f>IF(t1_raw!C46&gt;0, "("&amp;ROUND(t1_raw!C46, 3)&amp;")", "")</f>
        <v>(0.449)</v>
      </c>
      <c r="D50" s="118"/>
      <c r="E50" s="2" t="str">
        <f>IF(t1_raw!E46&gt;0, "("&amp;ROUND(t1_raw!E46, 3)&amp;")", "")</f>
        <v>(0.27)</v>
      </c>
      <c r="F50" s="118"/>
      <c r="G50" s="2" t="str">
        <f>IF(t1_raw!G46&gt;0, "("&amp;ROUND(t1_raw!G46, 3)&amp;")", "")</f>
        <v/>
      </c>
      <c r="H50" s="118"/>
      <c r="I50" s="2" t="str">
        <f>IF(t1_raw!I46&gt;0, "("&amp;ROUND(t1_raw!I46, 3)&amp;")", "")</f>
        <v>(0.277)</v>
      </c>
      <c r="J50" s="117"/>
    </row>
    <row r="51" spans="1:10">
      <c r="A51" s="8" t="str">
        <f>IF(t1_raw!A47&lt;&gt;"",t1_raw!A47,"")</f>
        <v>Rousham 1994</v>
      </c>
      <c r="B51" s="118" t="str">
        <f>t1_raw!B47</f>
        <v/>
      </c>
      <c r="C51" s="2">
        <f>IF(t1_raw!C47&lt;&gt;0, t1_raw!C47, "")</f>
        <v>-9.0000003576278687E-2</v>
      </c>
      <c r="D51" s="118" t="str">
        <f>t1_raw!D47</f>
        <v/>
      </c>
      <c r="E51" s="2">
        <f>IF(t1_raw!E47&lt;&gt;0, t1_raw!E47, "")</f>
        <v>7.9999998211860657E-2</v>
      </c>
      <c r="F51" s="118" t="str">
        <f>t1_raw!F47</f>
        <v>13†</v>
      </c>
      <c r="G51" s="2">
        <f>IF(t1_raw!G47&lt;&gt;0, t1_raw!G47, "")</f>
        <v>0.10000000149011612</v>
      </c>
      <c r="H51" s="118" t="str">
        <f>t1_raw!H47</f>
        <v/>
      </c>
      <c r="I51" s="2" t="str">
        <f>IF(t1_raw!I47&lt;&gt;0, t1_raw!I47, "")</f>
        <v/>
      </c>
      <c r="J51" s="117">
        <f>t1_raw!J47</f>
        <v>0.71</v>
      </c>
    </row>
    <row r="52" spans="1:10">
      <c r="A52" s="8"/>
      <c r="B52" s="118"/>
      <c r="C52" s="2" t="str">
        <f>IF(t1_raw!C48&gt;0, "("&amp;ROUND(t1_raw!C48, 3)&amp;")", "")</f>
        <v/>
      </c>
      <c r="D52" s="118"/>
      <c r="E52" s="2" t="str">
        <f>IF(t1_raw!E48&gt;0, "("&amp;ROUND(t1_raw!E48, 3)&amp;")", "")</f>
        <v>(0.063)</v>
      </c>
      <c r="F52" s="118"/>
      <c r="G52" s="2" t="str">
        <f>IF(t1_raw!G48&gt;0, "("&amp;ROUND(t1_raw!G48, 3)&amp;")", "")</f>
        <v>(0.058)</v>
      </c>
      <c r="H52" s="118"/>
      <c r="I52" s="2" t="str">
        <f>IF(t1_raw!I48&gt;0, "("&amp;ROUND(t1_raw!I48, 3)&amp;")", "")</f>
        <v/>
      </c>
      <c r="J52" s="117"/>
    </row>
    <row r="53" spans="1:10">
      <c r="A53" s="8" t="str">
        <f>IF(t1_raw!A49&lt;&gt;"",t1_raw!A49,"")</f>
        <v>Stephenson 1993</v>
      </c>
      <c r="B53" s="118" t="str">
        <f>t1_raw!B49</f>
        <v>188</v>
      </c>
      <c r="C53" s="2">
        <f>IF(t1_raw!C49&lt;&gt;0, t1_raw!C49, "")</f>
        <v>0.89999997615814209</v>
      </c>
      <c r="D53" s="118" t="str">
        <f>t1_raw!D49</f>
        <v>188</v>
      </c>
      <c r="E53" s="2">
        <f>IF(t1_raw!E49&lt;&gt;0, t1_raw!E49, "")</f>
        <v>-0.10000000149011612</v>
      </c>
      <c r="F53" s="118" t="str">
        <f>t1_raw!F49</f>
        <v>188</v>
      </c>
      <c r="G53" s="2">
        <f>IF(t1_raw!G49&lt;&gt;0, t1_raw!G49, "")</f>
        <v>0.40000000596046448</v>
      </c>
      <c r="H53" s="118" t="str">
        <f>t1_raw!H49</f>
        <v/>
      </c>
      <c r="I53" s="2" t="str">
        <f>IF(t1_raw!I49&lt;&gt;0, t1_raw!I49, "")</f>
        <v/>
      </c>
      <c r="J53" s="117">
        <f>t1_raw!J49</f>
        <v>0.88</v>
      </c>
    </row>
    <row r="54" spans="1:10">
      <c r="A54" s="8"/>
      <c r="B54" s="118"/>
      <c r="C54" s="2" t="str">
        <f>IF(t1_raw!C50&gt;0, "("&amp;ROUND(t1_raw!C50, 3)&amp;")", "")</f>
        <v>(0.184)</v>
      </c>
      <c r="D54" s="118"/>
      <c r="E54" s="2" t="str">
        <f>IF(t1_raw!E50&gt;0, "("&amp;ROUND(t1_raw!E50, 3)&amp;")", "")</f>
        <v>(0.163)</v>
      </c>
      <c r="F54" s="118"/>
      <c r="G54" s="2" t="str">
        <f>IF(t1_raw!G50&gt;0, "("&amp;ROUND(t1_raw!G50, 3)&amp;")", "")</f>
        <v>(0.065)</v>
      </c>
      <c r="H54" s="118"/>
      <c r="I54" s="2" t="str">
        <f>IF(t1_raw!I50&gt;0, "("&amp;ROUND(t1_raw!I50, 3)&amp;")", "")</f>
        <v/>
      </c>
      <c r="J54" s="117"/>
    </row>
    <row r="55" spans="1:10">
      <c r="A55" s="8" t="str">
        <f>IF(t1_raw!A51&lt;&gt;"",t1_raw!A51,"")</f>
        <v>Stoltzfus 1997a</v>
      </c>
      <c r="B55" s="118" t="str">
        <f>t1_raw!B51</f>
        <v>12†</v>
      </c>
      <c r="C55" s="2">
        <f>IF(t1_raw!C51&lt;&gt;0, t1_raw!C51, "")</f>
        <v>0.23370370268821716</v>
      </c>
      <c r="D55" s="118" t="str">
        <f>t1_raw!D51</f>
        <v>12†</v>
      </c>
      <c r="E55" s="2">
        <f>IF(t1_raw!E51&lt;&gt;0, t1_raw!E51, "")</f>
        <v>0.21814814209938049</v>
      </c>
      <c r="F55" s="118" t="str">
        <f>t1_raw!F51</f>
        <v/>
      </c>
      <c r="G55" s="2" t="str">
        <f>IF(t1_raw!G51&lt;&gt;0, t1_raw!G51, "")</f>
        <v/>
      </c>
      <c r="H55" s="118" t="str">
        <f>t1_raw!H51</f>
        <v/>
      </c>
      <c r="I55" s="2" t="str">
        <f>IF(t1_raw!I51&lt;&gt;0, t1_raw!I51, "")</f>
        <v/>
      </c>
      <c r="J55" s="117">
        <f>t1_raw!J51</f>
        <v>0.95</v>
      </c>
    </row>
    <row r="56" spans="1:10">
      <c r="A56" s="8"/>
      <c r="B56" s="118"/>
      <c r="C56" s="2" t="str">
        <f>IF(t1_raw!C52&gt;0, "("&amp;ROUND(t1_raw!C52, 3)&amp;")", "")</f>
        <v>(0.098)</v>
      </c>
      <c r="D56" s="118"/>
      <c r="E56" s="2" t="str">
        <f>IF(t1_raw!E52&gt;0, "("&amp;ROUND(t1_raw!E52, 3)&amp;")", "")</f>
        <v>(0.086)</v>
      </c>
      <c r="F56" s="118"/>
      <c r="G56" s="2" t="str">
        <f>IF(t1_raw!G52&gt;0, "("&amp;ROUND(t1_raw!G52, 3)&amp;")", "")</f>
        <v/>
      </c>
      <c r="H56" s="118"/>
      <c r="I56" s="2" t="str">
        <f>IF(t1_raw!I52&gt;0, "("&amp;ROUND(t1_raw!I52, 3)&amp;")", "")</f>
        <v/>
      </c>
      <c r="J56" s="117"/>
    </row>
    <row r="57" spans="1:10">
      <c r="A57" s="8" t="str">
        <f>IF(t1_raw!A53&lt;&gt;"",t1_raw!A53,"")</f>
        <v>Stoltzfus 1997b</v>
      </c>
      <c r="B57" s="118" t="str">
        <f>t1_raw!B53</f>
        <v>12†</v>
      </c>
      <c r="C57" s="2">
        <f>IF(t1_raw!C53&lt;&gt;0, t1_raw!C53, "")</f>
        <v>0.11036663502454758</v>
      </c>
      <c r="D57" s="118" t="str">
        <f>t1_raw!D53</f>
        <v>12†</v>
      </c>
      <c r="E57" s="2">
        <f>IF(t1_raw!E53&lt;&gt;0, t1_raw!E53, "")</f>
        <v>-3.2080660457722843E-4</v>
      </c>
      <c r="F57" s="118" t="str">
        <f>t1_raw!F53</f>
        <v/>
      </c>
      <c r="G57" s="2" t="str">
        <f>IF(t1_raw!G53&lt;&gt;0, t1_raw!G53, "")</f>
        <v/>
      </c>
      <c r="H57" s="118" t="str">
        <f>t1_raw!H53</f>
        <v/>
      </c>
      <c r="I57" s="2" t="str">
        <f>IF(t1_raw!I53&lt;&gt;0, t1_raw!I53, "")</f>
        <v/>
      </c>
      <c r="J57" s="117">
        <f>t1_raw!J53</f>
        <v>0.95</v>
      </c>
    </row>
    <row r="58" spans="1:10">
      <c r="A58" s="8"/>
      <c r="B58" s="118"/>
      <c r="C58" s="2" t="str">
        <f>IF(t1_raw!C54&gt;0, "("&amp;ROUND(t1_raw!C54, 3)&amp;")", "")</f>
        <v>(0.139)</v>
      </c>
      <c r="D58" s="118"/>
      <c r="E58" s="2" t="str">
        <f>IF(t1_raw!E54&gt;0, "("&amp;ROUND(t1_raw!E54, 3)&amp;")", "")</f>
        <v>(0.098)</v>
      </c>
      <c r="F58" s="118"/>
      <c r="G58" s="2" t="str">
        <f>IF(t1_raw!G54&gt;0, "("&amp;ROUND(t1_raw!G54, 3)&amp;")", "")</f>
        <v/>
      </c>
      <c r="H58" s="118"/>
      <c r="I58" s="2" t="str">
        <f>IF(t1_raw!I54&gt;0, "("&amp;ROUND(t1_raw!I54, 3)&amp;")", "")</f>
        <v/>
      </c>
      <c r="J58" s="117"/>
    </row>
    <row r="59" spans="1:10">
      <c r="A59" s="8" t="str">
        <f>IF(t1_raw!A55&lt;&gt;"",t1_raw!A55,"")</f>
        <v>Sur 2005</v>
      </c>
      <c r="B59" s="118" t="str">
        <f>t1_raw!B55</f>
        <v>682</v>
      </c>
      <c r="C59" s="2">
        <f>IF(t1_raw!C55&lt;&gt;0, t1_raw!C55, "")</f>
        <v>0.28999999165534973</v>
      </c>
      <c r="D59" s="118" t="str">
        <f>t1_raw!D55</f>
        <v/>
      </c>
      <c r="E59" s="2" t="str">
        <f>IF(t1_raw!E55&lt;&gt;0, t1_raw!E55, "")</f>
        <v/>
      </c>
      <c r="F59" s="118" t="str">
        <f>t1_raw!F55</f>
        <v/>
      </c>
      <c r="G59" s="2" t="str">
        <f>IF(t1_raw!G55&lt;&gt;0, t1_raw!G55, "")</f>
        <v/>
      </c>
      <c r="H59" s="118" t="str">
        <f>t1_raw!H55</f>
        <v/>
      </c>
      <c r="I59" s="2" t="str">
        <f>IF(t1_raw!I55&lt;&gt;0, t1_raw!I55, "")</f>
        <v/>
      </c>
      <c r="J59" s="117">
        <f>t1_raw!J55</f>
        <v>0.53</v>
      </c>
    </row>
    <row r="60" spans="1:10">
      <c r="A60" s="8"/>
      <c r="B60" s="118"/>
      <c r="C60" s="2" t="str">
        <f>IF(t1_raw!C56&gt;0, "("&amp;ROUND(t1_raw!C56, 3)&amp;")", "")</f>
        <v>(0.09)</v>
      </c>
      <c r="D60" s="118"/>
      <c r="E60" s="2" t="str">
        <f>IF(t1_raw!E56&gt;0, "("&amp;ROUND(t1_raw!E56, 3)&amp;")", "")</f>
        <v/>
      </c>
      <c r="F60" s="118"/>
      <c r="G60" s="2" t="str">
        <f>IF(t1_raw!G56&gt;0, "("&amp;ROUND(t1_raw!G56, 3)&amp;")", "")</f>
        <v/>
      </c>
      <c r="H60" s="118"/>
      <c r="I60" s="2" t="str">
        <f>IF(t1_raw!I56&gt;0, "("&amp;ROUND(t1_raw!I56, 3)&amp;")", "")</f>
        <v/>
      </c>
      <c r="J60" s="117"/>
    </row>
    <row r="61" spans="1:10">
      <c r="A61" s="8" t="str">
        <f>IF(t1_raw!A57&lt;&gt;"",t1_raw!A57,"")</f>
        <v>Watkins 1996</v>
      </c>
      <c r="B61" s="118" t="str">
        <f>t1_raw!B57</f>
        <v>226</v>
      </c>
      <c r="C61" s="2">
        <f>IF(t1_raw!C57&lt;&gt;0, t1_raw!C57, "")</f>
        <v>0.12999999523162842</v>
      </c>
      <c r="D61" s="118" t="str">
        <f>t1_raw!D57</f>
        <v>227</v>
      </c>
      <c r="E61" s="2">
        <f>IF(t1_raw!E57&lt;&gt;0, t1_raw!E57, "")</f>
        <v>5.9999998658895493E-2</v>
      </c>
      <c r="F61" s="118" t="str">
        <f>t1_raw!F57</f>
        <v>207</v>
      </c>
      <c r="G61" s="2">
        <f>IF(t1_raw!G57&lt;&gt;0, t1_raw!G57, "")</f>
        <v>7.9999998211860657E-2</v>
      </c>
      <c r="H61" s="118" t="str">
        <f>t1_raw!H57</f>
        <v/>
      </c>
      <c r="I61" s="2" t="str">
        <f>IF(t1_raw!I57&lt;&gt;0, t1_raw!I57, "")</f>
        <v/>
      </c>
      <c r="J61" s="117">
        <f>t1_raw!J57</f>
        <v>0.91</v>
      </c>
    </row>
    <row r="62" spans="1:10">
      <c r="A62" s="8"/>
      <c r="B62" s="118"/>
      <c r="C62" s="2" t="str">
        <f>IF(t1_raw!C58&gt;0, "("&amp;ROUND(t1_raw!C58, 3)&amp;")", "")</f>
        <v>(0.106)</v>
      </c>
      <c r="D62" s="118"/>
      <c r="E62" s="2" t="str">
        <f>IF(t1_raw!E58&gt;0, "("&amp;ROUND(t1_raw!E58, 3)&amp;")", "")</f>
        <v>(0.098)</v>
      </c>
      <c r="F62" s="118"/>
      <c r="G62" s="2" t="str">
        <f>IF(t1_raw!G58&gt;0, "("&amp;ROUND(t1_raw!G58, 3)&amp;")", "")</f>
        <v>(0.07)</v>
      </c>
      <c r="H62" s="118"/>
      <c r="I62" s="2" t="str">
        <f>IF(t1_raw!I58&gt;0, "("&amp;ROUND(t1_raw!I58, 3)&amp;")", "")</f>
        <v/>
      </c>
      <c r="J62" s="117"/>
    </row>
    <row r="63" spans="1:10">
      <c r="A63" s="8" t="str">
        <f>IF(t1_raw!A59&lt;&gt;"",t1_raw!A59,"")</f>
        <v>Willett 1979</v>
      </c>
      <c r="B63" s="118" t="str">
        <f>t1_raw!B59</f>
        <v>273</v>
      </c>
      <c r="C63" s="2">
        <f>IF(t1_raw!C59&lt;&gt;0, t1_raw!C59, "")</f>
        <v>0.15999999642372131</v>
      </c>
      <c r="D63" s="118" t="str">
        <f>t1_raw!D59</f>
        <v/>
      </c>
      <c r="E63" s="2" t="str">
        <f>IF(t1_raw!E59&lt;&gt;0, t1_raw!E59, "")</f>
        <v/>
      </c>
      <c r="F63" s="118" t="str">
        <f>t1_raw!F59</f>
        <v/>
      </c>
      <c r="G63" s="2" t="str">
        <f>IF(t1_raw!G59&lt;&gt;0, t1_raw!G59, "")</f>
        <v/>
      </c>
      <c r="H63" s="118" t="str">
        <f>t1_raw!H59</f>
        <v/>
      </c>
      <c r="I63" s="2" t="str">
        <f>IF(t1_raw!I59&lt;&gt;0, t1_raw!I59, "")</f>
        <v/>
      </c>
      <c r="J63" s="117">
        <f>t1_raw!J59</f>
        <v>0.53</v>
      </c>
    </row>
    <row r="64" spans="1:10">
      <c r="A64" s="8"/>
      <c r="B64" s="118"/>
      <c r="C64" s="2" t="str">
        <f>IF(t1_raw!C60&gt;0, "("&amp;ROUND(t1_raw!C60, 3)&amp;")", "")</f>
        <v>(0.085)</v>
      </c>
      <c r="D64" s="118"/>
      <c r="E64" s="2" t="str">
        <f>IF(t1_raw!E60&gt;0, "("&amp;ROUND(t1_raw!E60, 3)&amp;")", "")</f>
        <v/>
      </c>
      <c r="F64" s="118"/>
      <c r="G64" s="2" t="str">
        <f>IF(t1_raw!G60&gt;0, "("&amp;ROUND(t1_raw!G60, 3)&amp;")", "")</f>
        <v/>
      </c>
      <c r="H64" s="118"/>
      <c r="I64" s="2" t="str">
        <f>IF(t1_raw!I60&gt;0, "("&amp;ROUND(t1_raw!I60, 3)&amp;")", "")</f>
        <v/>
      </c>
      <c r="J64" s="117"/>
    </row>
    <row r="65" spans="1:10">
      <c r="A65" s="8" t="str">
        <f>IF(t1_raw!A61&lt;&gt;"",t1_raw!A61,"")</f>
        <v>Wiria 2013</v>
      </c>
      <c r="B65" s="118" t="str">
        <f>t1_raw!B61</f>
        <v>954†</v>
      </c>
      <c r="C65" s="2">
        <f>IF(t1_raw!C61&lt;&gt;0, t1_raw!C61, "")</f>
        <v>0.18840000033378601</v>
      </c>
      <c r="D65" s="118" t="str">
        <f>t1_raw!D61</f>
        <v>954†</v>
      </c>
      <c r="E65" s="2">
        <f>IF(t1_raw!E61&lt;&gt;0, t1_raw!E61, "")</f>
        <v>1.3482999801635742</v>
      </c>
      <c r="F65" s="118" t="str">
        <f>t1_raw!F61</f>
        <v/>
      </c>
      <c r="G65" s="2" t="str">
        <f>IF(t1_raw!G61&lt;&gt;0, t1_raw!G61, "")</f>
        <v/>
      </c>
      <c r="H65" s="118" t="str">
        <f>t1_raw!H61</f>
        <v/>
      </c>
      <c r="I65" s="2" t="str">
        <f>IF(t1_raw!I61&lt;&gt;0, t1_raw!I61, "")</f>
        <v/>
      </c>
      <c r="J65" s="117">
        <f>t1_raw!J61</f>
        <v>0.76</v>
      </c>
    </row>
    <row r="66" spans="1:10">
      <c r="A66" s="8"/>
      <c r="B66" s="118"/>
      <c r="C66" s="2" t="str">
        <f>IF(t1_raw!C62&gt;0, "("&amp;ROUND(t1_raw!C62, 3)&amp;")", "")</f>
        <v>(0.394)</v>
      </c>
      <c r="D66" s="118"/>
      <c r="E66" s="2" t="str">
        <f>IF(t1_raw!E62&gt;0, "("&amp;ROUND(t1_raw!E62, 3)&amp;")", "")</f>
        <v>(0.535)</v>
      </c>
      <c r="F66" s="118"/>
      <c r="G66" s="2" t="str">
        <f>IF(t1_raw!G62&gt;0, "("&amp;ROUND(t1_raw!G62, 3)&amp;")", "")</f>
        <v/>
      </c>
      <c r="H66" s="118"/>
      <c r="I66" s="2" t="str">
        <f>IF(t1_raw!I62&gt;0, "("&amp;ROUND(t1_raw!I62, 3)&amp;")", "")</f>
        <v/>
      </c>
      <c r="J66" s="117"/>
    </row>
    <row r="67" spans="1:10">
      <c r="A67" s="8" t="str">
        <f>IF(t1_raw!A63&lt;&gt;"",t1_raw!A63,"")</f>
        <v>Freij 1979a</v>
      </c>
      <c r="B67" s="118" t="str">
        <f>t1_raw!B63</f>
        <v/>
      </c>
      <c r="C67" s="2">
        <f>IF(t1_raw!C63&lt;&gt;0, t1_raw!C63, "")</f>
        <v>0.20000000298023224</v>
      </c>
      <c r="D67" s="118" t="str">
        <f>t1_raw!D63</f>
        <v/>
      </c>
      <c r="E67" s="2" t="str">
        <f>IF(t1_raw!E63&lt;&gt;0, t1_raw!E63, "")</f>
        <v/>
      </c>
      <c r="F67" s="118" t="str">
        <f>t1_raw!F63</f>
        <v/>
      </c>
      <c r="G67" s="2">
        <f>IF(t1_raw!G63&lt;&gt;0, t1_raw!G63, "")</f>
        <v>-0.30000001192092896</v>
      </c>
      <c r="H67" s="118" t="str">
        <f>t1_raw!H63</f>
        <v/>
      </c>
      <c r="I67" s="2" t="str">
        <f>IF(t1_raw!I63&lt;&gt;0, t1_raw!I63, "")</f>
        <v/>
      </c>
      <c r="J67" s="117">
        <f>t1_raw!J63</f>
        <v>0.48913043737411499</v>
      </c>
    </row>
    <row r="68" spans="1:10">
      <c r="A68" s="8"/>
      <c r="B68" s="118"/>
      <c r="C68" s="2" t="str">
        <f>IF(t1_raw!C64&gt;0, "("&amp;ROUND(t1_raw!C64, 3)&amp;")", "")</f>
        <v>(1.47)</v>
      </c>
      <c r="D68" s="118"/>
      <c r="E68" s="2" t="str">
        <f>IF(t1_raw!E64&gt;0, "("&amp;ROUND(t1_raw!E64, 3)&amp;")", "")</f>
        <v/>
      </c>
      <c r="F68" s="118"/>
      <c r="G68" s="2" t="str">
        <f>IF(t1_raw!G64&gt;0, "("&amp;ROUND(t1_raw!G64, 3)&amp;")", "")</f>
        <v>(0.713)</v>
      </c>
      <c r="H68" s="118"/>
      <c r="I68" s="2" t="str">
        <f>IF(t1_raw!I64&gt;0, "("&amp;ROUND(t1_raw!I64, 3)&amp;")", "")</f>
        <v/>
      </c>
      <c r="J68" s="117"/>
    </row>
    <row r="69" spans="1:10">
      <c r="A69" s="8" t="str">
        <f>IF(t1_raw!A65&lt;&gt;"",t1_raw!A65,"")</f>
        <v>Freij 1979b</v>
      </c>
      <c r="B69" s="118" t="str">
        <f>t1_raw!B65</f>
        <v/>
      </c>
      <c r="C69" s="2" t="str">
        <f>IF(t1_raw!C65&lt;&gt;0, t1_raw!C65, "")</f>
        <v/>
      </c>
      <c r="D69" s="118" t="str">
        <f>t1_raw!D65</f>
        <v/>
      </c>
      <c r="E69" s="2" t="str">
        <f>IF(t1_raw!E65&lt;&gt;0, t1_raw!E65, "")</f>
        <v/>
      </c>
      <c r="F69" s="118" t="str">
        <f>t1_raw!F65</f>
        <v/>
      </c>
      <c r="G69" s="2">
        <f>IF(t1_raw!G65&lt;&gt;0, t1_raw!G65, "")</f>
        <v>0.10000000149011612</v>
      </c>
      <c r="H69" s="118" t="str">
        <f>t1_raw!H65</f>
        <v/>
      </c>
      <c r="I69" s="2" t="str">
        <f>IF(t1_raw!I65&lt;&gt;0, t1_raw!I65, "")</f>
        <v/>
      </c>
      <c r="J69" s="117">
        <f>t1_raw!J65</f>
        <v>0.48913043737411499</v>
      </c>
    </row>
    <row r="70" spans="1:10">
      <c r="A70" s="8"/>
      <c r="B70" s="118"/>
      <c r="C70" s="2" t="str">
        <f>IF(t1_raw!C66&gt;0, "("&amp;ROUND(t1_raw!C66, 3)&amp;")", "")</f>
        <v/>
      </c>
      <c r="D70" s="118"/>
      <c r="E70" s="2" t="str">
        <f>IF(t1_raw!E66&gt;0, "("&amp;ROUND(t1_raw!E66, 3)&amp;")", "")</f>
        <v/>
      </c>
      <c r="F70" s="118"/>
      <c r="G70" s="2" t="str">
        <f>IF(t1_raw!G66&gt;0, "("&amp;ROUND(t1_raw!G66, 3)&amp;")", "")</f>
        <v>(0.347)</v>
      </c>
      <c r="H70" s="118"/>
      <c r="I70" s="2" t="str">
        <f>IF(t1_raw!I66&gt;0, "("&amp;ROUND(t1_raw!I66, 3)&amp;")", "")</f>
        <v/>
      </c>
      <c r="J70" s="117"/>
    </row>
    <row r="71" spans="1:10">
      <c r="A71" s="8" t="str">
        <f>IF(t1_raw!A67&lt;&gt;"",t1_raw!A67,"")</f>
        <v>Sarkar 2002</v>
      </c>
      <c r="B71" s="118" t="str">
        <f>t1_raw!B67</f>
        <v/>
      </c>
      <c r="C71" s="2">
        <f>IF(t1_raw!C67&lt;&gt;0, t1_raw!C67, "")</f>
        <v>0.37999999523162842</v>
      </c>
      <c r="D71" s="118" t="str">
        <f>t1_raw!D67</f>
        <v/>
      </c>
      <c r="E71" s="2">
        <f>IF(t1_raw!E67&lt;&gt;0, t1_raw!E67, "")</f>
        <v>0.10000000149011612</v>
      </c>
      <c r="F71" s="118" t="str">
        <f>t1_raw!F67</f>
        <v/>
      </c>
      <c r="G71" s="2" t="str">
        <f>IF(t1_raw!G67&lt;&gt;0, t1_raw!G67, "")</f>
        <v/>
      </c>
      <c r="H71" s="118" t="str">
        <f>t1_raw!H67</f>
        <v/>
      </c>
      <c r="I71" s="2" t="str">
        <f>IF(t1_raw!I67&lt;&gt;0, t1_raw!I67, "")</f>
        <v/>
      </c>
      <c r="J71" s="117">
        <f>t1_raw!J67</f>
        <v>0.78523492813110352</v>
      </c>
    </row>
    <row r="72" spans="1:10">
      <c r="A72" s="8"/>
      <c r="B72" s="118"/>
      <c r="C72" s="2" t="str">
        <f>IF(t1_raw!C68&gt;0, "("&amp;ROUND(t1_raw!C68, 3)&amp;")", "")</f>
        <v>(0.15)</v>
      </c>
      <c r="D72" s="118"/>
      <c r="E72" s="2" t="str">
        <f>IF(t1_raw!E68&gt;0, "("&amp;ROUND(t1_raw!E68, 3)&amp;")", "")</f>
        <v>(0.261)</v>
      </c>
      <c r="F72" s="118"/>
      <c r="G72" s="2" t="str">
        <f>IF(t1_raw!G68&gt;0, "("&amp;ROUND(t1_raw!G68, 3)&amp;")", "")</f>
        <v/>
      </c>
      <c r="H72" s="118"/>
      <c r="I72" s="2" t="str">
        <f>IF(t1_raw!I68&gt;0, "("&amp;ROUND(t1_raw!I68, 3)&amp;")", "")</f>
        <v/>
      </c>
      <c r="J72" s="117"/>
    </row>
    <row r="73" spans="1:10">
      <c r="A73" s="8" t="str">
        <f>IF(t1_raw!A69&lt;&gt;"",t1_raw!A69,"")</f>
        <v>Stephenson 1989</v>
      </c>
      <c r="B73" s="118" t="str">
        <f>t1_raw!B69</f>
        <v/>
      </c>
      <c r="C73" s="2">
        <f>IF(t1_raw!C69&lt;&gt;0, t1_raw!C69, "")</f>
        <v>1.2999999523162842</v>
      </c>
      <c r="D73" s="118" t="str">
        <f>t1_raw!D69</f>
        <v/>
      </c>
      <c r="E73" s="2">
        <f>IF(t1_raw!E69&lt;&gt;0, t1_raw!E69, "")</f>
        <v>0.60000002384185791</v>
      </c>
      <c r="F73" s="118" t="str">
        <f>t1_raw!F69</f>
        <v/>
      </c>
      <c r="G73" s="2">
        <f>IF(t1_raw!G69&lt;&gt;0, t1_raw!G69, "")</f>
        <v>0.5</v>
      </c>
      <c r="H73" s="118" t="str">
        <f>t1_raw!H69</f>
        <v/>
      </c>
      <c r="I73" s="2" t="str">
        <f>IF(t1_raw!I69&lt;&gt;0, t1_raw!I69, "")</f>
        <v/>
      </c>
      <c r="J73" s="117">
        <f>t1_raw!J69</f>
        <v>0.97000002861022949</v>
      </c>
    </row>
    <row r="74" spans="1:10">
      <c r="A74" s="8"/>
      <c r="B74" s="118"/>
      <c r="C74" s="2" t="str">
        <f>IF(t1_raw!C70&gt;0, "("&amp;ROUND(t1_raw!C70, 3)&amp;")", "")</f>
        <v>(0.134)</v>
      </c>
      <c r="D74" s="118"/>
      <c r="E74" s="2" t="str">
        <f>IF(t1_raw!E70&gt;0, "("&amp;ROUND(t1_raw!E70, 3)&amp;")", "")</f>
        <v>(0.134)</v>
      </c>
      <c r="F74" s="118"/>
      <c r="G74" s="2" t="str">
        <f>IF(t1_raw!G70&gt;0, "("&amp;ROUND(t1_raw!G70, 3)&amp;")", "")</f>
        <v>(0.078)</v>
      </c>
      <c r="H74" s="118"/>
      <c r="I74" s="2" t="str">
        <f>IF(t1_raw!I70&gt;0, "("&amp;ROUND(t1_raw!I70, 3)&amp;")", "")</f>
        <v/>
      </c>
      <c r="J74" s="117"/>
    </row>
    <row r="75" spans="1:10">
      <c r="A75" s="8" t="str">
        <f>IF(t1_raw!A71&lt;&gt;"",t1_raw!A71,"")</f>
        <v>Tee 2013</v>
      </c>
      <c r="B75" s="118" t="str">
        <f>t1_raw!B71</f>
        <v/>
      </c>
      <c r="C75" s="2" t="str">
        <f>IF(t1_raw!C71&lt;&gt;0, t1_raw!C71, "")</f>
        <v/>
      </c>
      <c r="D75" s="118" t="str">
        <f>t1_raw!D71</f>
        <v/>
      </c>
      <c r="E75" s="2">
        <f>IF(t1_raw!E71&lt;&gt;0, t1_raw!E71, "")</f>
        <v>-0.10000000149011612</v>
      </c>
      <c r="F75" s="118" t="str">
        <f>t1_raw!F71</f>
        <v/>
      </c>
      <c r="G75" s="2" t="str">
        <f>IF(t1_raw!G71&lt;&gt;0, t1_raw!G71, "")</f>
        <v/>
      </c>
      <c r="H75" s="118" t="str">
        <f>t1_raw!H71</f>
        <v/>
      </c>
      <c r="I75" s="2" t="str">
        <f>IF(t1_raw!I71&lt;&gt;0, t1_raw!I71, "")</f>
        <v/>
      </c>
      <c r="J75" s="117">
        <f>t1_raw!J71</f>
        <v>0.30578511953353882</v>
      </c>
    </row>
    <row r="76" spans="1:10">
      <c r="A76" s="8"/>
      <c r="B76" s="118"/>
      <c r="C76" s="2" t="str">
        <f>IF(t1_raw!C72&gt;0, "("&amp;ROUND(t1_raw!C72, 3)&amp;")", "")</f>
        <v/>
      </c>
      <c r="D76" s="118"/>
      <c r="E76" s="2" t="str">
        <f>IF(t1_raw!E72&gt;0, "("&amp;ROUND(t1_raw!E72, 3)&amp;")", "")</f>
        <v>(0.404)</v>
      </c>
      <c r="F76" s="118"/>
      <c r="G76" s="2" t="str">
        <f>IF(t1_raw!G72&gt;0, "("&amp;ROUND(t1_raw!G72, 3)&amp;")", "")</f>
        <v/>
      </c>
      <c r="H76" s="118"/>
      <c r="I76" s="2" t="str">
        <f>IF(t1_raw!I72&gt;0, "("&amp;ROUND(t1_raw!I72, 3)&amp;")", "")</f>
        <v/>
      </c>
      <c r="J76" s="117"/>
    </row>
    <row r="77" spans="1:10">
      <c r="A77" s="8" t="str">
        <f>IF(t1_raw!A73&lt;&gt;"",t1_raw!A73,"")</f>
        <v>Yap 2014</v>
      </c>
      <c r="B77" s="118" t="str">
        <f>t1_raw!B73</f>
        <v/>
      </c>
      <c r="C77" s="2">
        <f>IF(t1_raw!C73&lt;&gt;0, t1_raw!C73, "")</f>
        <v>0.30000001192092896</v>
      </c>
      <c r="D77" s="118" t="str">
        <f>t1_raw!D73</f>
        <v/>
      </c>
      <c r="E77" s="2">
        <f>IF(t1_raw!E73&lt;&gt;0, t1_raw!E73, "")</f>
        <v>0.20000000298023224</v>
      </c>
      <c r="F77" s="118" t="str">
        <f>t1_raw!F73</f>
        <v/>
      </c>
      <c r="G77" s="2" t="str">
        <f>IF(t1_raw!G73&lt;&gt;0, t1_raw!G73, "")</f>
        <v/>
      </c>
      <c r="H77" s="118" t="str">
        <f>t1_raw!H73</f>
        <v/>
      </c>
      <c r="I77" s="2">
        <f>IF(t1_raw!I73&lt;&gt;0, t1_raw!I73, "")</f>
        <v>-0.40000000596046448</v>
      </c>
      <c r="J77" s="117">
        <f>t1_raw!J73</f>
        <v>0.93444168567657471</v>
      </c>
    </row>
    <row r="78" spans="1:10">
      <c r="A78" s="6"/>
      <c r="B78" s="118"/>
      <c r="C78" s="2" t="str">
        <f>IF(t1_raw!C74&gt;0, "("&amp;ROUND(t1_raw!C74, 3)&amp;")", "")</f>
        <v>(0.179)</v>
      </c>
      <c r="D78" s="118"/>
      <c r="E78" s="2" t="str">
        <f>IF(t1_raw!E74&gt;0, "("&amp;ROUND(t1_raw!E74, 3)&amp;")", "")</f>
        <v>(0.128)</v>
      </c>
      <c r="F78" s="118"/>
      <c r="G78" s="2" t="str">
        <f>IF(t1_raw!G74&gt;0, "("&amp;ROUND(t1_raw!G74, 3)&amp;")", "")</f>
        <v/>
      </c>
      <c r="H78" s="118"/>
      <c r="I78" s="2" t="str">
        <f>IF(t1_raw!I74&gt;0, "("&amp;ROUND(t1_raw!I74, 3)&amp;")", "")</f>
        <v>(0.434)</v>
      </c>
      <c r="J78" s="117"/>
    </row>
    <row r="79" spans="1:10" ht="37.5" customHeight="1">
      <c r="A79" s="119" t="s">
        <v>186</v>
      </c>
      <c r="B79" s="119"/>
      <c r="C79" s="119"/>
      <c r="D79" s="119"/>
      <c r="E79" s="119"/>
      <c r="F79" s="119"/>
      <c r="G79" s="119"/>
      <c r="H79" s="119"/>
      <c r="I79" s="119"/>
      <c r="J79" s="119"/>
    </row>
    <row r="80" spans="1:10">
      <c r="A80" s="8"/>
      <c r="B80" s="2"/>
      <c r="C80" s="2"/>
      <c r="D80" s="2"/>
      <c r="E80" s="2"/>
      <c r="F80" s="1"/>
    </row>
    <row r="82" spans="1:10">
      <c r="A82" s="113" t="s">
        <v>95</v>
      </c>
      <c r="B82" s="113"/>
      <c r="C82" s="113"/>
      <c r="D82" s="113"/>
      <c r="E82" s="113"/>
      <c r="F82" s="113"/>
      <c r="G82" s="113"/>
      <c r="H82" s="113"/>
      <c r="I82" s="113"/>
      <c r="J82" s="113"/>
    </row>
  </sheetData>
  <mergeCells count="194">
    <mergeCell ref="A82:J82"/>
    <mergeCell ref="J25:J26"/>
    <mergeCell ref="J29:J30"/>
    <mergeCell ref="J33:J34"/>
    <mergeCell ref="J37:J38"/>
    <mergeCell ref="J41:J42"/>
    <mergeCell ref="J45:J46"/>
    <mergeCell ref="J49:J50"/>
    <mergeCell ref="A79:J79"/>
    <mergeCell ref="B23:B24"/>
    <mergeCell ref="D23:D24"/>
    <mergeCell ref="F23:F24"/>
    <mergeCell ref="H23:H24"/>
    <mergeCell ref="B25:B26"/>
    <mergeCell ref="D25:D26"/>
    <mergeCell ref="F25:F26"/>
    <mergeCell ref="H25:H26"/>
    <mergeCell ref="J27:J28"/>
    <mergeCell ref="B27:B28"/>
    <mergeCell ref="D27:D28"/>
    <mergeCell ref="F27:F28"/>
    <mergeCell ref="H27:H28"/>
    <mergeCell ref="B29:B30"/>
    <mergeCell ref="D29:D30"/>
    <mergeCell ref="F29:F30"/>
    <mergeCell ref="B5:B6"/>
    <mergeCell ref="D5:D6"/>
    <mergeCell ref="F5:F6"/>
    <mergeCell ref="H5:H6"/>
    <mergeCell ref="H7:H8"/>
    <mergeCell ref="F7:F8"/>
    <mergeCell ref="D7:D8"/>
    <mergeCell ref="B7:B8"/>
    <mergeCell ref="J23:J24"/>
    <mergeCell ref="H13:H14"/>
    <mergeCell ref="H15:H16"/>
    <mergeCell ref="F15:F16"/>
    <mergeCell ref="D15:D16"/>
    <mergeCell ref="B15:B16"/>
    <mergeCell ref="B9:B10"/>
    <mergeCell ref="D9:D10"/>
    <mergeCell ref="F9:F10"/>
    <mergeCell ref="H9:H10"/>
    <mergeCell ref="H11:H12"/>
    <mergeCell ref="F11:F12"/>
    <mergeCell ref="D11:D12"/>
    <mergeCell ref="B11:B12"/>
    <mergeCell ref="J5:J6"/>
    <mergeCell ref="J7:J8"/>
    <mergeCell ref="J9:J10"/>
    <mergeCell ref="J11:J12"/>
    <mergeCell ref="J13:J14"/>
    <mergeCell ref="J15:J16"/>
    <mergeCell ref="J17:J18"/>
    <mergeCell ref="J19:J20"/>
    <mergeCell ref="B21:B22"/>
    <mergeCell ref="D21:D22"/>
    <mergeCell ref="J21:J22"/>
    <mergeCell ref="F21:F22"/>
    <mergeCell ref="H21:H22"/>
    <mergeCell ref="B17:B18"/>
    <mergeCell ref="D17:D18"/>
    <mergeCell ref="F17:F18"/>
    <mergeCell ref="H17:H18"/>
    <mergeCell ref="H19:H20"/>
    <mergeCell ref="F19:F20"/>
    <mergeCell ref="D19:D20"/>
    <mergeCell ref="B19:B20"/>
    <mergeCell ref="B13:B14"/>
    <mergeCell ref="D13:D14"/>
    <mergeCell ref="F13:F14"/>
    <mergeCell ref="H29:H30"/>
    <mergeCell ref="J31:J32"/>
    <mergeCell ref="B31:B32"/>
    <mergeCell ref="D31:D32"/>
    <mergeCell ref="F31:F32"/>
    <mergeCell ref="H31:H32"/>
    <mergeCell ref="B33:B34"/>
    <mergeCell ref="D33:D34"/>
    <mergeCell ref="F33:F34"/>
    <mergeCell ref="H33:H34"/>
    <mergeCell ref="J35:J36"/>
    <mergeCell ref="B35:B36"/>
    <mergeCell ref="D35:D36"/>
    <mergeCell ref="F35:F36"/>
    <mergeCell ref="H35:H36"/>
    <mergeCell ref="B37:B38"/>
    <mergeCell ref="D37:D38"/>
    <mergeCell ref="F37:F38"/>
    <mergeCell ref="H37:H38"/>
    <mergeCell ref="J39:J40"/>
    <mergeCell ref="B39:B40"/>
    <mergeCell ref="D39:D40"/>
    <mergeCell ref="F39:F40"/>
    <mergeCell ref="H39:H40"/>
    <mergeCell ref="B41:B42"/>
    <mergeCell ref="D41:D42"/>
    <mergeCell ref="F41:F42"/>
    <mergeCell ref="H41:H42"/>
    <mergeCell ref="J43:J44"/>
    <mergeCell ref="B43:B44"/>
    <mergeCell ref="D43:D44"/>
    <mergeCell ref="F43:F44"/>
    <mergeCell ref="H43:H44"/>
    <mergeCell ref="B45:B46"/>
    <mergeCell ref="D45:D46"/>
    <mergeCell ref="F45:F46"/>
    <mergeCell ref="H45:H46"/>
    <mergeCell ref="J47:J48"/>
    <mergeCell ref="B47:B48"/>
    <mergeCell ref="D47:D48"/>
    <mergeCell ref="F47:F48"/>
    <mergeCell ref="H47:H48"/>
    <mergeCell ref="B49:B50"/>
    <mergeCell ref="D49:D50"/>
    <mergeCell ref="F49:F50"/>
    <mergeCell ref="H49:H50"/>
    <mergeCell ref="J51:J52"/>
    <mergeCell ref="B51:B52"/>
    <mergeCell ref="D51:D52"/>
    <mergeCell ref="F51:F52"/>
    <mergeCell ref="H51:H52"/>
    <mergeCell ref="J55:J56"/>
    <mergeCell ref="B55:B56"/>
    <mergeCell ref="D55:D56"/>
    <mergeCell ref="F55:F56"/>
    <mergeCell ref="H55:H56"/>
    <mergeCell ref="J53:J54"/>
    <mergeCell ref="B53:B54"/>
    <mergeCell ref="D53:D54"/>
    <mergeCell ref="F53:F54"/>
    <mergeCell ref="H53:H54"/>
    <mergeCell ref="J59:J60"/>
    <mergeCell ref="B59:B60"/>
    <mergeCell ref="D59:D60"/>
    <mergeCell ref="F59:F60"/>
    <mergeCell ref="H59:H60"/>
    <mergeCell ref="J57:J58"/>
    <mergeCell ref="B57:B58"/>
    <mergeCell ref="D57:D58"/>
    <mergeCell ref="F57:F58"/>
    <mergeCell ref="H57:H58"/>
    <mergeCell ref="J63:J64"/>
    <mergeCell ref="B63:B64"/>
    <mergeCell ref="D63:D64"/>
    <mergeCell ref="F63:F64"/>
    <mergeCell ref="H63:H64"/>
    <mergeCell ref="J61:J62"/>
    <mergeCell ref="B61:B62"/>
    <mergeCell ref="D61:D62"/>
    <mergeCell ref="F61:F62"/>
    <mergeCell ref="H61:H62"/>
    <mergeCell ref="J67:J68"/>
    <mergeCell ref="B67:B68"/>
    <mergeCell ref="D67:D68"/>
    <mergeCell ref="F67:F68"/>
    <mergeCell ref="H67:H68"/>
    <mergeCell ref="J65:J66"/>
    <mergeCell ref="B65:B66"/>
    <mergeCell ref="D65:D66"/>
    <mergeCell ref="F65:F66"/>
    <mergeCell ref="H65:H66"/>
    <mergeCell ref="B71:B72"/>
    <mergeCell ref="D71:D72"/>
    <mergeCell ref="F71:F72"/>
    <mergeCell ref="H71:H72"/>
    <mergeCell ref="J69:J70"/>
    <mergeCell ref="B69:B70"/>
    <mergeCell ref="D69:D70"/>
    <mergeCell ref="F69:F70"/>
    <mergeCell ref="H69:H70"/>
    <mergeCell ref="J2:J3"/>
    <mergeCell ref="A4:J4"/>
    <mergeCell ref="H2:I2"/>
    <mergeCell ref="F2:G2"/>
    <mergeCell ref="D2:E2"/>
    <mergeCell ref="B2:C2"/>
    <mergeCell ref="A2:A3"/>
    <mergeCell ref="J77:J78"/>
    <mergeCell ref="B77:B78"/>
    <mergeCell ref="D77:D78"/>
    <mergeCell ref="F77:F78"/>
    <mergeCell ref="H77:H78"/>
    <mergeCell ref="J75:J76"/>
    <mergeCell ref="B75:B76"/>
    <mergeCell ref="D75:D76"/>
    <mergeCell ref="F75:F76"/>
    <mergeCell ref="H75:H76"/>
    <mergeCell ref="J73:J74"/>
    <mergeCell ref="B73:B74"/>
    <mergeCell ref="D73:D74"/>
    <mergeCell ref="F73:F74"/>
    <mergeCell ref="H73:H74"/>
    <mergeCell ref="J71:J72"/>
  </mergeCells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34"/>
  <sheetViews>
    <sheetView topLeftCell="A10" zoomScale="115" zoomScaleNormal="115" zoomScalePageLayoutView="150" workbookViewId="0">
      <selection activeCell="B3" sqref="B3:I34"/>
    </sheetView>
  </sheetViews>
  <sheetFormatPr defaultColWidth="11" defaultRowHeight="15.75"/>
  <cols>
    <col min="2" max="2" width="10.625" customWidth="1"/>
    <col min="3" max="3" width="12.875" customWidth="1"/>
    <col min="4" max="4" width="1.375" customWidth="1"/>
    <col min="5" max="5" width="12.875" customWidth="1"/>
    <col min="6" max="6" width="1.375" customWidth="1"/>
    <col min="7" max="7" width="12.875" customWidth="1"/>
    <col min="8" max="8" width="1.375" customWidth="1"/>
    <col min="9" max="9" width="12.875" customWidth="1"/>
  </cols>
  <sheetData>
    <row r="2" spans="2:9">
      <c r="B2" s="141"/>
      <c r="C2" s="141"/>
      <c r="D2" s="141"/>
      <c r="E2" s="141"/>
      <c r="F2" s="141"/>
      <c r="G2" s="141"/>
      <c r="H2" s="141"/>
      <c r="I2" s="141"/>
    </row>
    <row r="3" spans="2:9">
      <c r="B3" s="15"/>
      <c r="C3" s="58" t="s">
        <v>0</v>
      </c>
      <c r="D3" s="58"/>
      <c r="E3" s="58" t="s">
        <v>2</v>
      </c>
      <c r="F3" s="58"/>
      <c r="G3" s="58" t="s">
        <v>1</v>
      </c>
      <c r="H3" s="58"/>
      <c r="I3" s="58" t="s">
        <v>74</v>
      </c>
    </row>
    <row r="4" spans="2:9">
      <c r="B4" s="18"/>
      <c r="C4" s="56" t="s">
        <v>193</v>
      </c>
      <c r="D4" s="56"/>
      <c r="E4" s="56" t="s">
        <v>194</v>
      </c>
      <c r="F4" s="56"/>
      <c r="G4" s="56" t="s">
        <v>195</v>
      </c>
      <c r="H4" s="56"/>
      <c r="I4" s="56" t="s">
        <v>196</v>
      </c>
    </row>
    <row r="5" spans="2:9">
      <c r="B5" s="143" t="s">
        <v>73</v>
      </c>
      <c r="C5" s="143"/>
      <c r="D5" s="143"/>
      <c r="E5" s="143"/>
      <c r="F5" s="143"/>
      <c r="G5" s="143"/>
      <c r="H5" s="143"/>
      <c r="I5" s="143"/>
    </row>
    <row r="6" spans="2:9">
      <c r="B6" s="16" t="s">
        <v>12</v>
      </c>
      <c r="C6" s="66" t="str">
        <f>IF(C8&lt;=0.01, ROUND(ts6_raw!B3,3)&amp;"***", IF(C8&lt;=0.05,ROUND(ts6_raw!B3,3)&amp;"**", IF(C8&lt;=0.1,ROUND(ts6_raw!B3,3)&amp;"*",ROUND(ts6_raw!B3,3))))</f>
        <v>0.154***</v>
      </c>
      <c r="D6" s="66"/>
      <c r="E6" s="66" t="str">
        <f>IF(E8&lt;=0.01, ROUND(ts6_raw!D3,3)&amp;"***", IF(E8&lt;=0.05,ROUND(ts6_raw!D3,3)&amp;"**", IF(E8&lt;=0.1,ROUND(ts6_raw!D3,3)&amp;"*",ROUND(ts6_raw!D3,3))))</f>
        <v>0.198**</v>
      </c>
      <c r="F6" s="66"/>
      <c r="G6" s="66" t="str">
        <f>IF(G8&lt;=0.01, ROUND(ts6_raw!F3,3)&amp;"***", IF(G8&lt;=0.05,ROUND(ts6_raw!F3,3)&amp;"**", IF(G8&lt;=0.1,ROUND(ts6_raw!F3,3)&amp;"*",ROUND(ts6_raw!F3,3))))</f>
        <v>0.087**</v>
      </c>
      <c r="H6" s="66"/>
      <c r="I6" s="66" t="str">
        <f>IF(I8&lt;=0.01, ROUND(ts6_raw!H3,3)&amp;"***", IF(I8&lt;=0.05,ROUND(ts6_raw!H3,3)&amp;"**", IF(I8&lt;=0.1,ROUND(ts6_raw!H3,3)&amp;"*",ROUND(ts6_raw!H3,3))))</f>
        <v>0.064*</v>
      </c>
    </row>
    <row r="7" spans="2:9">
      <c r="B7" s="16" t="s">
        <v>206</v>
      </c>
      <c r="C7" s="66">
        <f>ts6_raw!B4</f>
        <v>4.3527562171220779E-2</v>
      </c>
      <c r="D7" s="66"/>
      <c r="E7" s="66">
        <f>ts6_raw!D4</f>
        <v>8.6214303970336914E-2</v>
      </c>
      <c r="F7" s="66"/>
      <c r="G7" s="66">
        <f>ts6_raw!F4</f>
        <v>3.850172832608223E-2</v>
      </c>
      <c r="H7" s="66"/>
      <c r="I7" s="66">
        <f>ts6_raw!H4</f>
        <v>3.8485642522573471E-2</v>
      </c>
    </row>
    <row r="8" spans="2:9">
      <c r="B8" s="16" t="s">
        <v>77</v>
      </c>
      <c r="C8" s="66">
        <f>ts6_raw!B5</f>
        <v>3.8642808794975281E-4</v>
      </c>
      <c r="D8" s="66"/>
      <c r="E8" s="66">
        <f>ts6_raw!D5</f>
        <v>2.1564347669482231E-2</v>
      </c>
      <c r="F8" s="66"/>
      <c r="G8" s="66">
        <f>ts6_raw!F5</f>
        <v>2.4344773963093758E-2</v>
      </c>
      <c r="H8" s="66"/>
      <c r="I8" s="66">
        <f>ts6_raw!H5</f>
        <v>9.8193906247615814E-2</v>
      </c>
    </row>
    <row r="9" spans="2:9">
      <c r="B9" s="16" t="s">
        <v>78</v>
      </c>
      <c r="C9" s="81">
        <f>ROUND(ts6_raw!B6,0)</f>
        <v>21</v>
      </c>
      <c r="D9" s="81"/>
      <c r="E9" s="81">
        <f>ROUND(ts6_raw!D6,0)</f>
        <v>6</v>
      </c>
      <c r="F9" s="81"/>
      <c r="G9" s="81">
        <f>ROUND(ts6_raw!F6,0)</f>
        <v>16</v>
      </c>
      <c r="H9" s="81"/>
      <c r="I9" s="81">
        <f>ROUND(ts6_raw!H6,0)</f>
        <v>11</v>
      </c>
    </row>
    <row r="10" spans="2:9" ht="5.0999999999999996" customHeight="1">
      <c r="B10" s="65"/>
      <c r="C10" s="65"/>
      <c r="D10" s="65"/>
      <c r="E10" s="65"/>
      <c r="F10" s="65"/>
      <c r="G10" s="65"/>
      <c r="H10" s="65"/>
      <c r="I10" s="65"/>
    </row>
    <row r="11" spans="2:9">
      <c r="B11" s="120" t="s">
        <v>75</v>
      </c>
      <c r="C11" s="120"/>
      <c r="D11" s="120"/>
      <c r="E11" s="120"/>
      <c r="F11" s="120"/>
      <c r="G11" s="120"/>
      <c r="H11" s="120"/>
      <c r="I11" s="120"/>
    </row>
    <row r="12" spans="2:9">
      <c r="B12" s="142" t="s">
        <v>76</v>
      </c>
      <c r="C12" s="142"/>
      <c r="D12" s="142"/>
      <c r="E12" s="142"/>
      <c r="F12" s="142"/>
      <c r="G12" s="142"/>
      <c r="H12" s="142"/>
      <c r="I12" s="142"/>
    </row>
    <row r="13" spans="2:9">
      <c r="B13" s="16" t="s">
        <v>12</v>
      </c>
      <c r="C13" s="66" t="str">
        <f>IF(C15&lt;=0.01, ROUND(ts6_raw!B8,3)&amp;"***", IF(C15&lt;=0.05,ROUND(ts6_raw!B8,3)&amp;"**", IF(C15&lt;=0.1,ROUND(ts6_raw!B8,3)&amp;"*",ROUND(ts6_raw!B8,3))))</f>
        <v>0.146***</v>
      </c>
      <c r="D13" s="66"/>
      <c r="E13" s="66" t="str">
        <f>IF(E15&lt;=0.01, ROUND(ts6_raw!D8,3)&amp;"***", IF(E15&lt;=0.05,ROUND(ts6_raw!D8,3)&amp;"**", IF(E15&lt;=0.1,ROUND(ts6_raw!D8,3)&amp;"*",ROUND(ts6_raw!D8,3))))</f>
        <v>0.198**</v>
      </c>
      <c r="F13" s="66"/>
      <c r="G13" s="66" t="str">
        <f>IF(G15&lt;=0.01, ROUND(ts6_raw!F8,3)&amp;"***", IF(G15&lt;=0.05,ROUND(ts6_raw!F8,3)&amp;"**", IF(G15&lt;=0.1,ROUND(ts6_raw!F8,3)&amp;"*",ROUND(ts6_raw!F8,3))))</f>
        <v>0.095**</v>
      </c>
      <c r="H13" s="66"/>
      <c r="I13" s="66">
        <f>IF(I15&lt;=0.01, ROUND(ts6_raw!H8,3)&amp;"***", IF(I15&lt;=0.05,ROUND(ts6_raw!H8,3)&amp;"**", IF(I15&lt;=0.1,ROUND(ts6_raw!H8,3)&amp;"*",ROUND(ts6_raw!H8,3))))</f>
        <v>8.5999999999999993E-2</v>
      </c>
    </row>
    <row r="14" spans="2:9">
      <c r="B14" s="16" t="s">
        <v>206</v>
      </c>
      <c r="C14" s="66">
        <f>ts6_raw!B9</f>
        <v>5.2712686359882355E-2</v>
      </c>
      <c r="D14" s="66"/>
      <c r="E14" s="66">
        <f>ts6_raw!D9</f>
        <v>8.6214303970336914E-2</v>
      </c>
      <c r="F14" s="66"/>
      <c r="G14" s="66">
        <f>ts6_raw!F9</f>
        <v>4.1352547705173492E-2</v>
      </c>
      <c r="H14" s="66"/>
      <c r="I14" s="66">
        <f>ts6_raw!H9</f>
        <v>5.7166136801242828E-2</v>
      </c>
    </row>
    <row r="15" spans="2:9">
      <c r="B15" s="16" t="s">
        <v>77</v>
      </c>
      <c r="C15" s="66">
        <f>ts6_raw!B10</f>
        <v>5.4733576253056526E-3</v>
      </c>
      <c r="D15" s="66"/>
      <c r="E15" s="66">
        <f>ts6_raw!D10</f>
        <v>2.1564347669482231E-2</v>
      </c>
      <c r="F15" s="66"/>
      <c r="G15" s="66">
        <f>ts6_raw!F10</f>
        <v>2.1052669733762741E-2</v>
      </c>
      <c r="H15" s="66"/>
      <c r="I15" s="66">
        <f>ts6_raw!H10</f>
        <v>0.13301548361778259</v>
      </c>
    </row>
    <row r="16" spans="2:9">
      <c r="B16" s="16" t="s">
        <v>78</v>
      </c>
      <c r="C16" s="81">
        <f>ts6_raw!B11</f>
        <v>16</v>
      </c>
      <c r="D16" s="81"/>
      <c r="E16" s="81">
        <f>ts6_raw!D11</f>
        <v>6</v>
      </c>
      <c r="F16" s="81"/>
      <c r="G16" s="81">
        <f>ts6_raw!F11</f>
        <v>12</v>
      </c>
      <c r="H16" s="81"/>
      <c r="I16" s="81">
        <f>ts6_raw!H11</f>
        <v>7</v>
      </c>
    </row>
    <row r="17" spans="2:9" ht="5.0999999999999996" customHeight="1">
      <c r="B17" s="65"/>
      <c r="C17" s="65"/>
      <c r="D17" s="65"/>
      <c r="E17" s="65"/>
      <c r="F17" s="65"/>
      <c r="G17" s="65"/>
      <c r="H17" s="65"/>
      <c r="I17" s="65"/>
    </row>
    <row r="18" spans="2:9">
      <c r="B18" s="120" t="s">
        <v>82</v>
      </c>
      <c r="C18" s="120"/>
      <c r="D18" s="120"/>
      <c r="E18" s="120"/>
      <c r="F18" s="120"/>
      <c r="G18" s="120"/>
      <c r="H18" s="120"/>
      <c r="I18" s="120"/>
    </row>
    <row r="19" spans="2:9">
      <c r="B19" s="16" t="s">
        <v>12</v>
      </c>
      <c r="C19" s="66" t="str">
        <f>IF(C21&lt;=0.01, ROUND(ts6_raw!B13,3)&amp;"***", IF(C21&lt;=0.05,ROUND(ts6_raw!B13,3)&amp;"**", IF(C21&lt;=0.1,ROUND(ts6_raw!B13,3)&amp;"*",ROUND(ts6_raw!B13,3))))</f>
        <v>0.131***</v>
      </c>
      <c r="D19" s="66"/>
      <c r="E19" s="66" t="str">
        <f>IF(E21&lt;=0.01, ROUND(ts6_raw!D13,3)&amp;"***", IF(E21&lt;=0.05,ROUND(ts6_raw!D13,3)&amp;"**", IF(E21&lt;=0.1,ROUND(ts6_raw!D13,3)&amp;"*",ROUND(ts6_raw!D13,3))))</f>
        <v>0.108*</v>
      </c>
      <c r="F19" s="66"/>
      <c r="G19" s="66" t="str">
        <f>IF(G21&lt;=0.01, ROUND(ts6_raw!F13,3)&amp;"***", IF(G21&lt;=0.05,ROUND(ts6_raw!F13,3)&amp;"**", IF(G21&lt;=0.1,ROUND(ts6_raw!F13,3)&amp;"*",ROUND(ts6_raw!F13,3))))</f>
        <v>0.091**</v>
      </c>
      <c r="H19" s="66"/>
      <c r="I19" s="66" t="str">
        <f>IF(I21&lt;=0.01, ROUND(ts6_raw!H13,3)&amp;"***", IF(I21&lt;=0.05,ROUND(ts6_raw!H13,3)&amp;"**", IF(I21&lt;=0.1,ROUND(ts6_raw!H13,3)&amp;"*",ROUND(ts6_raw!H13,3))))</f>
        <v>0.064*</v>
      </c>
    </row>
    <row r="20" spans="2:9">
      <c r="B20" s="16" t="s">
        <v>206</v>
      </c>
      <c r="C20" s="66">
        <f>ts6_raw!B14</f>
        <v>3.5274844616651535E-2</v>
      </c>
      <c r="D20" s="66"/>
      <c r="E20" s="66">
        <f>ts6_raw!D14</f>
        <v>5.6250669062137604E-2</v>
      </c>
      <c r="F20" s="66"/>
      <c r="G20" s="66">
        <f>ts6_raw!F14</f>
        <v>3.9734330028295517E-2</v>
      </c>
      <c r="H20" s="66"/>
      <c r="I20" s="66">
        <f>ts6_raw!H14</f>
        <v>3.8485642522573471E-2</v>
      </c>
    </row>
    <row r="21" spans="2:9">
      <c r="B21" s="16" t="s">
        <v>77</v>
      </c>
      <c r="C21" s="66">
        <f>ts6_raw!B15</f>
        <v>1.968307769857347E-4</v>
      </c>
      <c r="D21" s="66"/>
      <c r="E21" s="66">
        <f>ts6_raw!D15</f>
        <v>5.5561963468790054E-2</v>
      </c>
      <c r="F21" s="66"/>
      <c r="G21" s="66">
        <f>ts6_raw!F15</f>
        <v>2.2242069244384766E-2</v>
      </c>
      <c r="H21" s="66"/>
      <c r="I21" s="66">
        <f>ts6_raw!H15</f>
        <v>9.8193906247615814E-2</v>
      </c>
    </row>
    <row r="22" spans="2:9">
      <c r="B22" s="16" t="s">
        <v>78</v>
      </c>
      <c r="C22" s="81">
        <f>ts6_raw!B16</f>
        <v>19</v>
      </c>
      <c r="D22" s="81"/>
      <c r="E22" s="81">
        <f>ts6_raw!D16</f>
        <v>5</v>
      </c>
      <c r="F22" s="81"/>
      <c r="G22" s="81">
        <f>ts6_raw!F16</f>
        <v>14</v>
      </c>
      <c r="H22" s="81"/>
      <c r="I22" s="81">
        <f>ts6_raw!H16</f>
        <v>11</v>
      </c>
    </row>
    <row r="23" spans="2:9" ht="5.0999999999999996" customHeight="1">
      <c r="B23" s="65"/>
      <c r="C23" s="65"/>
      <c r="D23" s="65"/>
      <c r="E23" s="65"/>
      <c r="F23" s="65"/>
      <c r="G23" s="65"/>
      <c r="H23" s="65"/>
      <c r="I23" s="65"/>
    </row>
    <row r="24" spans="2:9" ht="26.1" customHeight="1">
      <c r="B24" s="142" t="s">
        <v>79</v>
      </c>
      <c r="C24" s="142"/>
      <c r="D24" s="142"/>
      <c r="E24" s="142"/>
      <c r="F24" s="142"/>
      <c r="G24" s="142"/>
      <c r="H24" s="142"/>
      <c r="I24" s="142"/>
    </row>
    <row r="25" spans="2:9">
      <c r="B25" s="16" t="s">
        <v>12</v>
      </c>
      <c r="C25" s="66" t="str">
        <f>IF(C27&lt;=0.01, ROUND(ts6_raw!B18,3)&amp;"***", IF(C27&lt;=0.05,ROUND(ts6_raw!B18,3)&amp;"**", IF(C27&lt;=0.1,ROUND(ts6_raw!B18,3)&amp;"*",ROUND(ts6_raw!B18,3))))</f>
        <v>0.149***</v>
      </c>
      <c r="D25" s="66"/>
      <c r="E25" s="66" t="str">
        <f>IF(E27&lt;=0.01, ROUND(ts6_raw!D18,3)&amp;"***", IF(E27&lt;=0.05,ROUND(ts6_raw!D18,3)&amp;"**", IF(E27&lt;=0.1,ROUND(ts6_raw!D18,3)&amp;"*",ROUND(ts6_raw!D18,3))))</f>
        <v>0.198**</v>
      </c>
      <c r="F25" s="66"/>
      <c r="G25" s="66">
        <f>IF(G27&lt;=0.01, ROUND(ts6_raw!F18,3)&amp;"***", IF(G27&lt;=0.05,ROUND(ts6_raw!F18,3)&amp;"**", IF(G27&lt;=0.1,ROUND(ts6_raw!F18,3)&amp;"*",ROUND(ts6_raw!F18,3))))</f>
        <v>6.6000000000000003E-2</v>
      </c>
      <c r="H25" s="66"/>
      <c r="I25" s="66" t="str">
        <f>IF(I27&lt;=0.01, ROUND(ts6_raw!H18,3)&amp;"***", IF(I27&lt;=0.05,ROUND(ts6_raw!H18,3)&amp;"**", IF(I27&lt;=0.1,ROUND(ts6_raw!H18,3)&amp;"*",ROUND(ts6_raw!H18,3))))</f>
        <v>0.064*</v>
      </c>
    </row>
    <row r="26" spans="2:9">
      <c r="B26" s="16" t="s">
        <v>206</v>
      </c>
      <c r="C26" s="66">
        <f>ts6_raw!B19</f>
        <v>5.3483318537473679E-2</v>
      </c>
      <c r="D26" s="66"/>
      <c r="E26" s="66">
        <f>ts6_raw!D19</f>
        <v>8.6214303970336914E-2</v>
      </c>
      <c r="F26" s="66"/>
      <c r="G26" s="66">
        <f>ts6_raw!F19</f>
        <v>4.7971464693546295E-2</v>
      </c>
      <c r="H26" s="66"/>
      <c r="I26" s="66">
        <f>ts6_raw!H19</f>
        <v>3.8485642522573471E-2</v>
      </c>
    </row>
    <row r="27" spans="2:9">
      <c r="B27" s="16" t="s">
        <v>77</v>
      </c>
      <c r="C27" s="66">
        <f>ts6_raw!B20</f>
        <v>5.2044135518372059E-3</v>
      </c>
      <c r="D27" s="66"/>
      <c r="E27" s="66">
        <f>ts6_raw!D20</f>
        <v>2.1564347669482231E-2</v>
      </c>
      <c r="F27" s="66"/>
      <c r="G27" s="66">
        <f>ts6_raw!F20</f>
        <v>0.16607850790023804</v>
      </c>
      <c r="H27" s="66"/>
      <c r="I27" s="66">
        <f>ts6_raw!H20</f>
        <v>9.8193906247615814E-2</v>
      </c>
    </row>
    <row r="28" spans="2:9">
      <c r="B28" s="16" t="s">
        <v>78</v>
      </c>
      <c r="C28" s="81">
        <f>ts6_raw!B21</f>
        <v>18</v>
      </c>
      <c r="D28" s="81"/>
      <c r="E28" s="81">
        <f>ts6_raw!D21</f>
        <v>6</v>
      </c>
      <c r="F28" s="81"/>
      <c r="G28" s="81">
        <f>ts6_raw!F21</f>
        <v>14</v>
      </c>
      <c r="H28" s="81"/>
      <c r="I28" s="81">
        <f>ts6_raw!H21</f>
        <v>11</v>
      </c>
    </row>
    <row r="29" spans="2:9" ht="5.0999999999999996" customHeight="1">
      <c r="B29" s="65"/>
      <c r="C29" s="65"/>
      <c r="D29" s="65"/>
      <c r="E29" s="65"/>
      <c r="F29" s="65"/>
      <c r="G29" s="65"/>
      <c r="H29" s="65"/>
      <c r="I29" s="65"/>
    </row>
    <row r="30" spans="2:9" ht="26.1" customHeight="1">
      <c r="B30" s="142" t="s">
        <v>80</v>
      </c>
      <c r="C30" s="142"/>
      <c r="D30" s="142"/>
      <c r="E30" s="142"/>
      <c r="F30" s="142"/>
      <c r="G30" s="142"/>
      <c r="H30" s="142"/>
      <c r="I30" s="142"/>
    </row>
    <row r="31" spans="2:9">
      <c r="B31" s="16" t="s">
        <v>12</v>
      </c>
      <c r="C31" s="66" t="str">
        <f>IF(C33&lt;=0.01, ROUND(ts6_raw!B23,3)&amp;"***", IF(C33&lt;=0.05,ROUND(ts6_raw!B23,3)&amp;"**", IF(C33&lt;=0.1,ROUND(ts6_raw!B23,3)&amp;"*",ROUND(ts6_raw!B23,3))))</f>
        <v>0.168***</v>
      </c>
      <c r="D31" s="66"/>
      <c r="E31" s="66" t="str">
        <f>IF(E33&lt;=0.01, ROUND(ts6_raw!D23,3)&amp;"***", IF(E33&lt;=0.05,ROUND(ts6_raw!D23,3)&amp;"**", IF(E33&lt;=0.1,ROUND(ts6_raw!D23,3)&amp;"*",ROUND(ts6_raw!D23,3))))</f>
        <v>0.198**</v>
      </c>
      <c r="F31" s="66"/>
      <c r="G31" s="66" t="str">
        <f>IF(G33&lt;=0.01, ROUND(ts6_raw!F23,3)&amp;"***", IF(G33&lt;=0.05,ROUND(ts6_raw!F23,3)&amp;"**", IF(G33&lt;=0.1,ROUND(ts6_raw!F23,3)&amp;"*",ROUND(ts6_raw!F23,3))))</f>
        <v>0.087**</v>
      </c>
      <c r="H31" s="66"/>
      <c r="I31" s="66" t="str">
        <f>IF(I33&lt;=0.01, ROUND(ts6_raw!H23,3)&amp;"***", IF(I33&lt;=0.05,ROUND(ts6_raw!H23,3)&amp;"**", IF(I33&lt;=0.1,ROUND(ts6_raw!H23,3)&amp;"*",ROUND(ts6_raw!H23,3))))</f>
        <v>0.064*</v>
      </c>
    </row>
    <row r="32" spans="2:9">
      <c r="B32" s="16" t="s">
        <v>206</v>
      </c>
      <c r="C32" s="66">
        <f>ts6_raw!B24</f>
        <v>4.0515772998332977E-2</v>
      </c>
      <c r="D32" s="66"/>
      <c r="E32" s="66">
        <f>ts6_raw!D24</f>
        <v>8.6214303970336914E-2</v>
      </c>
      <c r="F32" s="66"/>
      <c r="G32" s="66">
        <f>ts6_raw!F24</f>
        <v>3.850172832608223E-2</v>
      </c>
      <c r="H32" s="66"/>
      <c r="I32" s="66">
        <f>ts6_raw!H24</f>
        <v>3.8485642522573471E-2</v>
      </c>
    </row>
    <row r="33" spans="2:9">
      <c r="B33" s="16" t="s">
        <v>77</v>
      </c>
      <c r="C33" s="66">
        <f>ts6_raw!B25</f>
        <v>3.4692460758378729E-5</v>
      </c>
      <c r="D33" s="66"/>
      <c r="E33" s="66">
        <f>ts6_raw!D25</f>
        <v>2.1564347669482231E-2</v>
      </c>
      <c r="F33" s="66"/>
      <c r="G33" s="66">
        <f>ts6_raw!F25</f>
        <v>2.4344773963093758E-2</v>
      </c>
      <c r="H33" s="66"/>
      <c r="I33" s="66">
        <f>ts6_raw!H25</f>
        <v>9.8193906247615814E-2</v>
      </c>
    </row>
    <row r="34" spans="2:9">
      <c r="B34" s="18" t="s">
        <v>78</v>
      </c>
      <c r="C34" s="82">
        <f>ts6_raw!B26</f>
        <v>20</v>
      </c>
      <c r="D34" s="82"/>
      <c r="E34" s="82">
        <f>ts6_raw!D26</f>
        <v>6</v>
      </c>
      <c r="F34" s="82"/>
      <c r="G34" s="82">
        <f>ts6_raw!F26</f>
        <v>16</v>
      </c>
      <c r="H34" s="82"/>
      <c r="I34" s="82">
        <f>ts6_raw!H26</f>
        <v>11</v>
      </c>
    </row>
  </sheetData>
  <mergeCells count="7">
    <mergeCell ref="B2:I2"/>
    <mergeCell ref="B30:I30"/>
    <mergeCell ref="B5:I5"/>
    <mergeCell ref="B11:I11"/>
    <mergeCell ref="B12:I12"/>
    <mergeCell ref="B18:I18"/>
    <mergeCell ref="B24:I24"/>
  </mergeCells>
  <pageMargins left="0.7" right="0.7" top="0.75" bottom="0.75" header="0.3" footer="0.3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T8"/>
  <sheetViews>
    <sheetView zoomScaleNormal="100" zoomScalePageLayoutView="150" workbookViewId="0">
      <selection activeCell="H9" sqref="H9"/>
    </sheetView>
  </sheetViews>
  <sheetFormatPr defaultColWidth="11" defaultRowHeight="15.75"/>
  <cols>
    <col min="2" max="2" width="9" customWidth="1"/>
    <col min="3" max="3" width="6.875" hidden="1" customWidth="1"/>
    <col min="4" max="4" width="8.375" hidden="1" customWidth="1"/>
    <col min="5" max="5" width="10" hidden="1" customWidth="1"/>
    <col min="6" max="6" width="0.875" hidden="1" customWidth="1"/>
    <col min="7" max="8" width="7.125" customWidth="1"/>
    <col min="9" max="9" width="9.875" customWidth="1"/>
    <col min="10" max="10" width="0.875" customWidth="1"/>
    <col min="11" max="11" width="7" customWidth="1"/>
    <col min="12" max="12" width="12.625" customWidth="1"/>
    <col min="13" max="13" width="14.5" customWidth="1"/>
    <col min="14" max="14" width="0.875" customWidth="1"/>
    <col min="15" max="15" width="7" customWidth="1"/>
    <col min="16" max="16" width="12.625" customWidth="1"/>
    <col min="17" max="17" width="14.5" customWidth="1"/>
    <col min="19" max="19" width="15.125" customWidth="1"/>
    <col min="20" max="20" width="26.625" customWidth="1"/>
  </cols>
  <sheetData>
    <row r="2" spans="2:20" ht="15.95" customHeight="1">
      <c r="B2" s="32"/>
      <c r="C2" s="83"/>
      <c r="D2" s="83"/>
      <c r="E2" s="83"/>
      <c r="F2" s="83"/>
      <c r="G2" s="144" t="s">
        <v>64</v>
      </c>
      <c r="H2" s="144"/>
      <c r="I2" s="144"/>
      <c r="J2" s="32"/>
      <c r="K2" s="144" t="s">
        <v>13</v>
      </c>
      <c r="L2" s="144"/>
      <c r="M2" s="144"/>
      <c r="N2" s="85"/>
      <c r="O2" s="144" t="s">
        <v>55</v>
      </c>
      <c r="P2" s="144"/>
      <c r="Q2" s="144"/>
      <c r="S2" s="83"/>
      <c r="T2" s="83"/>
    </row>
    <row r="3" spans="2:20" ht="75.95" customHeight="1">
      <c r="B3" s="34"/>
      <c r="C3" s="26" t="s">
        <v>48</v>
      </c>
      <c r="D3" s="26" t="s">
        <v>47</v>
      </c>
      <c r="E3" s="26" t="s">
        <v>54</v>
      </c>
      <c r="F3" s="26"/>
      <c r="G3" s="26" t="s">
        <v>69</v>
      </c>
      <c r="H3" s="26" t="s">
        <v>65</v>
      </c>
      <c r="I3" s="26" t="s">
        <v>202</v>
      </c>
      <c r="J3" s="26"/>
      <c r="K3" s="19" t="s">
        <v>63</v>
      </c>
      <c r="L3" s="19" t="s">
        <v>68</v>
      </c>
      <c r="M3" s="19" t="s">
        <v>203</v>
      </c>
      <c r="N3" s="26"/>
      <c r="O3" s="19" t="s">
        <v>63</v>
      </c>
      <c r="P3" s="19" t="s">
        <v>204</v>
      </c>
      <c r="Q3" s="19" t="s">
        <v>205</v>
      </c>
      <c r="S3" s="84" t="s">
        <v>67</v>
      </c>
      <c r="T3" s="84" t="s">
        <v>66</v>
      </c>
    </row>
    <row r="4" spans="2:20">
      <c r="B4" s="35"/>
      <c r="C4" s="36">
        <v>1</v>
      </c>
      <c r="D4" s="36">
        <v>2</v>
      </c>
      <c r="E4" s="36">
        <v>3</v>
      </c>
      <c r="F4" s="36"/>
      <c r="G4" s="25" t="s">
        <v>193</v>
      </c>
      <c r="H4" s="25" t="s">
        <v>194</v>
      </c>
      <c r="I4" s="25" t="s">
        <v>195</v>
      </c>
      <c r="J4" s="25"/>
      <c r="K4" s="25" t="s">
        <v>196</v>
      </c>
      <c r="L4" s="25" t="s">
        <v>197</v>
      </c>
      <c r="M4" s="25" t="s">
        <v>198</v>
      </c>
      <c r="N4" s="25"/>
      <c r="O4" s="25" t="s">
        <v>199</v>
      </c>
      <c r="P4" s="25" t="s">
        <v>200</v>
      </c>
      <c r="Q4" s="25" t="s">
        <v>201</v>
      </c>
      <c r="S4" s="25"/>
      <c r="T4" s="25"/>
    </row>
    <row r="5" spans="2:20" ht="25.5" customHeight="1">
      <c r="B5" s="26" t="s">
        <v>3</v>
      </c>
      <c r="C5" s="26" t="s">
        <v>40</v>
      </c>
      <c r="D5" s="21">
        <v>7.3490813648293976E-2</v>
      </c>
      <c r="E5" s="29" t="s">
        <v>43</v>
      </c>
      <c r="F5" s="26"/>
      <c r="G5" s="29">
        <f>t3_raw!$B$6</f>
        <v>144.5737</v>
      </c>
      <c r="H5" s="21">
        <f>'Table 2'!C14</f>
        <v>0.1112569272518158</v>
      </c>
      <c r="I5" s="29">
        <f>1/(H5^2)</f>
        <v>80.7878178425253</v>
      </c>
      <c r="J5" s="26"/>
      <c r="K5" s="29">
        <v>6.2171209947393589</v>
      </c>
      <c r="L5" s="29">
        <f>((G5/K5)-1)*I5</f>
        <v>1797.8620830203986</v>
      </c>
      <c r="M5" s="29">
        <f>((G5/K5)-1)</f>
        <v>22.254123592307693</v>
      </c>
      <c r="N5" s="26"/>
      <c r="O5" s="29">
        <v>4.9271978865884378</v>
      </c>
      <c r="P5" s="29">
        <f>((G5/O5)-1)*I5</f>
        <v>2289.6860314444411</v>
      </c>
      <c r="Q5" s="29">
        <f>((G5/O5)-1)</f>
        <v>28.341971507481297</v>
      </c>
      <c r="S5" s="30">
        <v>21</v>
      </c>
      <c r="T5" s="21">
        <f>1/(S5*(H5^2))</f>
        <v>3.8470389448821569</v>
      </c>
    </row>
    <row r="6" spans="2:20" ht="25.5" customHeight="1">
      <c r="B6" s="26" t="s">
        <v>5</v>
      </c>
      <c r="C6" s="26" t="s">
        <v>17</v>
      </c>
      <c r="D6" s="21">
        <v>7.1148459383753512E-2</v>
      </c>
      <c r="E6" s="29" t="s">
        <v>44</v>
      </c>
      <c r="F6" s="26"/>
      <c r="G6" s="29">
        <f>t3_raw!$C$6</f>
        <v>166.4845</v>
      </c>
      <c r="H6" s="21">
        <f>'Table 2'!F14</f>
        <v>0.15404742956161499</v>
      </c>
      <c r="I6" s="29">
        <f>1/(H6^2)</f>
        <v>42.139665884351004</v>
      </c>
      <c r="J6" s="26"/>
      <c r="K6" s="29">
        <v>3.2873806998939559</v>
      </c>
      <c r="L6" s="29">
        <f>((G6/K6)-1)*I6</f>
        <v>2091.9609587100394</v>
      </c>
      <c r="M6" s="29">
        <f>((G6/K6)-1)</f>
        <v>49.643510806451609</v>
      </c>
      <c r="N6" s="26"/>
      <c r="O6" s="29" t="s">
        <v>4</v>
      </c>
      <c r="P6" s="29" t="s">
        <v>4</v>
      </c>
      <c r="Q6" s="21" t="s">
        <v>4</v>
      </c>
      <c r="S6" s="30">
        <v>6</v>
      </c>
      <c r="T6" s="21">
        <f>1/(S6*(H6^2))</f>
        <v>7.0232776473918346</v>
      </c>
    </row>
    <row r="7" spans="2:20" ht="25.5" customHeight="1">
      <c r="B7" s="26" t="s">
        <v>6</v>
      </c>
      <c r="C7" s="26" t="s">
        <v>41</v>
      </c>
      <c r="D7" s="21">
        <v>3.2000000000000001E-2</v>
      </c>
      <c r="E7" s="29" t="s">
        <v>45</v>
      </c>
      <c r="F7" s="26"/>
      <c r="G7" s="29">
        <f>t3_raw!$D$6</f>
        <v>79.992789999999999</v>
      </c>
      <c r="H7" s="21">
        <f>'Table 2'!I14</f>
        <v>0.18064612150192261</v>
      </c>
      <c r="I7" s="29">
        <f>1/(H7^2)</f>
        <v>30.643806880515445</v>
      </c>
      <c r="J7" s="26"/>
      <c r="K7" s="29">
        <v>6.057707635899888</v>
      </c>
      <c r="L7" s="29">
        <f>((G7/K7)-1)*I7</f>
        <v>374.01151092758516</v>
      </c>
      <c r="M7" s="29">
        <f>((G7/K7)-1)</f>
        <v>12.205125570263158</v>
      </c>
      <c r="N7" s="26"/>
      <c r="O7" s="29">
        <v>11.086195244823985</v>
      </c>
      <c r="P7" s="29">
        <f>((G7/O7)-1)*I7</f>
        <v>190.46754417007179</v>
      </c>
      <c r="Q7" s="29">
        <f>((G7/O7)-1)</f>
        <v>6.2155314094208922</v>
      </c>
      <c r="S7" s="30">
        <v>16</v>
      </c>
      <c r="T7" s="21">
        <f>1/(S7*(H7^2))</f>
        <v>1.9152379300322153</v>
      </c>
    </row>
    <row r="8" spans="2:20" ht="25.5" customHeight="1">
      <c r="B8" s="20" t="s">
        <v>7</v>
      </c>
      <c r="C8" s="20" t="s">
        <v>42</v>
      </c>
      <c r="D8" s="22">
        <v>1.0204081632653062E-2</v>
      </c>
      <c r="E8" s="38" t="s">
        <v>46</v>
      </c>
      <c r="F8" s="20"/>
      <c r="G8" s="38">
        <f>t3_raw!$E$6</f>
        <v>76.260300000000001</v>
      </c>
      <c r="H8" s="22">
        <f>'Table 2'!L14</f>
        <v>3.7630423903465271E-2</v>
      </c>
      <c r="I8" s="38">
        <f>1/(H8^2)</f>
        <v>706.19035005878982</v>
      </c>
      <c r="J8" s="20"/>
      <c r="K8" s="22" t="s">
        <v>8</v>
      </c>
      <c r="L8" s="22" t="s">
        <v>8</v>
      </c>
      <c r="M8" s="22" t="s">
        <v>8</v>
      </c>
      <c r="N8" s="20"/>
      <c r="O8" s="38">
        <v>1.4370993835882944</v>
      </c>
      <c r="P8" s="38">
        <f>((G8/O8)-1)*I8</f>
        <v>36768.105838225361</v>
      </c>
      <c r="Q8" s="38">
        <f>((G8/O8)-1)</f>
        <v>52.065432266476662</v>
      </c>
      <c r="S8" s="36">
        <v>11</v>
      </c>
      <c r="T8" s="22">
        <f>1/(S8*(H8^2))</f>
        <v>64.199122732617255</v>
      </c>
    </row>
  </sheetData>
  <mergeCells count="3">
    <mergeCell ref="G2:I2"/>
    <mergeCell ref="K2:M2"/>
    <mergeCell ref="O2:Q2"/>
  </mergeCells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E11"/>
  <sheetViews>
    <sheetView workbookViewId="0">
      <selection activeCell="A6" sqref="A6:A7"/>
    </sheetView>
  </sheetViews>
  <sheetFormatPr defaultColWidth="11" defaultRowHeight="15.75"/>
  <cols>
    <col min="1" max="1" width="16.875" customWidth="1"/>
  </cols>
  <sheetData>
    <row r="2" spans="1:5" ht="16.5" customHeight="1">
      <c r="A2" s="86"/>
      <c r="B2" s="5" t="s">
        <v>3</v>
      </c>
      <c r="C2" s="5" t="s">
        <v>5</v>
      </c>
      <c r="D2" s="5" t="s">
        <v>6</v>
      </c>
      <c r="E2" s="5" t="s">
        <v>7</v>
      </c>
    </row>
    <row r="3" spans="1:5">
      <c r="A3" s="145" t="s">
        <v>86</v>
      </c>
      <c r="B3" s="145"/>
      <c r="C3" s="145"/>
      <c r="D3" s="145"/>
      <c r="E3" s="145"/>
    </row>
    <row r="4" spans="1:5">
      <c r="A4" s="146" t="s">
        <v>70</v>
      </c>
      <c r="B4" s="2">
        <f>ts8_raw!B1</f>
        <v>0.21500000357627869</v>
      </c>
      <c r="C4" s="2">
        <f>ts8_raw!C1</f>
        <v>0.23100000619888306</v>
      </c>
      <c r="D4" s="2">
        <f>ts8_raw!D1</f>
        <v>6.8999998271465302E-2</v>
      </c>
      <c r="E4" s="2">
        <f>ts8_raw!E1</f>
        <v>4.6000000089406967E-2</v>
      </c>
    </row>
    <row r="5" spans="1:5">
      <c r="A5" s="146"/>
      <c r="B5" s="87" t="str">
        <f>"("&amp;ROUND(ts8_raw!B2, 3)&amp;")"</f>
        <v>(0.043)</v>
      </c>
      <c r="C5" s="87" t="str">
        <f>"("&amp;ROUND(ts8_raw!C2, 3)&amp;")"</f>
        <v>(0.11)</v>
      </c>
      <c r="D5" s="87" t="str">
        <f>"("&amp;ROUND(ts8_raw!D2, 3)&amp;")"</f>
        <v>(0.037)</v>
      </c>
      <c r="E5" s="87" t="str">
        <f>"("&amp;ROUND(ts8_raw!E2, 3)&amp;")"</f>
        <v>(0.034)</v>
      </c>
    </row>
    <row r="6" spans="1:5">
      <c r="A6" s="146" t="s">
        <v>71</v>
      </c>
      <c r="B6" s="2">
        <f>ts8_raw!B3</f>
        <v>0.17200000584125519</v>
      </c>
      <c r="C6" s="2">
        <f>ts8_raw!C3</f>
        <v>0.13699999451637268</v>
      </c>
      <c r="D6" s="2">
        <f>ts8_raw!D3</f>
        <v>6.4000003039836884E-2</v>
      </c>
      <c r="E6" s="2">
        <f>ts8_raw!E3</f>
        <v>3.7000000476837158E-2</v>
      </c>
    </row>
    <row r="7" spans="1:5">
      <c r="A7" s="146"/>
      <c r="B7" s="87" t="str">
        <f>"("&amp;ROUND(ts8_raw!B4, 3)&amp;")"</f>
        <v>(0.057)</v>
      </c>
      <c r="C7" s="87" t="str">
        <f>"("&amp;ROUND(ts8_raw!C4, 3)&amp;")"</f>
        <v>(0.188)</v>
      </c>
      <c r="D7" s="87" t="str">
        <f>"("&amp;ROUND(ts8_raw!D4, 3)&amp;")"</f>
        <v>(0.045)</v>
      </c>
      <c r="E7" s="87" t="str">
        <f>"("&amp;ROUND(ts8_raw!E4, 3)&amp;")"</f>
        <v>(0.04)</v>
      </c>
    </row>
    <row r="8" spans="1:5">
      <c r="A8" s="87"/>
      <c r="B8" s="87"/>
      <c r="C8" s="87"/>
      <c r="D8" s="87"/>
      <c r="E8" s="87"/>
    </row>
    <row r="9" spans="1:5">
      <c r="A9" s="145" t="s">
        <v>87</v>
      </c>
      <c r="B9" s="145"/>
      <c r="C9" s="145"/>
      <c r="D9" s="145"/>
      <c r="E9" s="145"/>
    </row>
    <row r="10" spans="1:5">
      <c r="A10" s="146" t="s">
        <v>71</v>
      </c>
      <c r="B10" s="2">
        <f>ts8_raw!B5</f>
        <v>9.0459995269775391</v>
      </c>
      <c r="C10" s="2">
        <f>ts8_raw!C5</f>
        <v>0.10499999672174454</v>
      </c>
      <c r="D10" s="2">
        <f>ts8_raw!D5</f>
        <v>-0.50099998712539673</v>
      </c>
      <c r="E10" s="2">
        <f>ts8_raw!E5</f>
        <v>1.7999999225139618E-2</v>
      </c>
    </row>
    <row r="11" spans="1:5" ht="16.5" customHeight="1">
      <c r="A11" s="147"/>
      <c r="B11" s="4" t="str">
        <f>"("&amp;ROUND(ts8_raw!B6, 3)&amp;")"</f>
        <v>(5.778)</v>
      </c>
      <c r="C11" s="4" t="str">
        <f>"("&amp;ROUND(ts8_raw!C6, 3)&amp;")"</f>
        <v>(10.012)</v>
      </c>
      <c r="D11" s="4" t="str">
        <f>"("&amp;ROUND(ts8_raw!D6, 3)&amp;")"</f>
        <v>(10.414)</v>
      </c>
      <c r="E11" s="4" t="str">
        <f>"("&amp;ROUND(ts8_raw!E6, 3)&amp;")"</f>
        <v>(10.375)</v>
      </c>
    </row>
  </sheetData>
  <mergeCells count="5">
    <mergeCell ref="A3:E3"/>
    <mergeCell ref="A4:A5"/>
    <mergeCell ref="A6:A7"/>
    <mergeCell ref="A9:E9"/>
    <mergeCell ref="A10:A11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activeCell="C5" sqref="C5"/>
    </sheetView>
  </sheetViews>
  <sheetFormatPr defaultColWidth="11" defaultRowHeight="15.75"/>
  <cols>
    <col min="1" max="1" width="25.625" customWidth="1"/>
    <col min="2" max="2" width="17.125" customWidth="1"/>
    <col min="3" max="3" width="14.875" customWidth="1"/>
    <col min="4" max="4" width="8.125" customWidth="1"/>
  </cols>
  <sheetData>
    <row r="1" spans="1:3">
      <c r="A1" s="89"/>
      <c r="B1" s="90" t="s">
        <v>188</v>
      </c>
      <c r="C1" s="89" t="s">
        <v>189</v>
      </c>
    </row>
    <row r="2" spans="1:3">
      <c r="A2" s="93" t="s">
        <v>3</v>
      </c>
      <c r="B2" s="88">
        <f>tF1_raw!B2</f>
        <v>0.47</v>
      </c>
      <c r="C2" s="88">
        <f>tF1_raw!C2</f>
        <v>0.74</v>
      </c>
    </row>
    <row r="3" spans="1:3">
      <c r="A3" s="93" t="s">
        <v>6</v>
      </c>
      <c r="B3" s="88">
        <f>tF1_raw!B3</f>
        <v>0.82</v>
      </c>
      <c r="C3" s="88">
        <f>tF1_raw!C3</f>
        <v>0.66</v>
      </c>
    </row>
    <row r="4" spans="1:3">
      <c r="A4" s="93" t="s">
        <v>90</v>
      </c>
      <c r="B4" s="88">
        <f>tF1_raw!B4</f>
        <v>0.76</v>
      </c>
      <c r="C4" s="88">
        <f>tF1_raw!C4</f>
        <v>0.77</v>
      </c>
    </row>
    <row r="5" spans="1:3">
      <c r="A5" s="89" t="s">
        <v>7</v>
      </c>
      <c r="B5" s="90">
        <f>tF1_raw!B5</f>
        <v>0.14000000000000001</v>
      </c>
      <c r="C5" s="90">
        <f>tF1_raw!C5</f>
        <v>0.37</v>
      </c>
    </row>
    <row r="6" spans="1:3">
      <c r="A6" s="92"/>
      <c r="B6" s="91"/>
      <c r="C6" s="91"/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"/>
  <sheetViews>
    <sheetView workbookViewId="0">
      <selection sqref="A1:D6"/>
    </sheetView>
  </sheetViews>
  <sheetFormatPr defaultColWidth="11" defaultRowHeight="15.75"/>
  <cols>
    <col min="1" max="1" width="25.625" customWidth="1"/>
    <col min="2" max="2" width="17.125" customWidth="1"/>
    <col min="3" max="3" width="13.625" customWidth="1"/>
    <col min="4" max="4" width="8.125" customWidth="1"/>
  </cols>
  <sheetData>
    <row r="1" spans="1:4">
      <c r="A1" s="98"/>
      <c r="B1" s="94" t="s">
        <v>91</v>
      </c>
      <c r="C1" s="94" t="s">
        <v>92</v>
      </c>
      <c r="D1" s="95" t="s">
        <v>88</v>
      </c>
    </row>
    <row r="2" spans="1:4">
      <c r="A2" s="96"/>
      <c r="B2" s="97" t="s">
        <v>190</v>
      </c>
      <c r="C2" s="97" t="s">
        <v>190</v>
      </c>
      <c r="D2" s="97" t="s">
        <v>190</v>
      </c>
    </row>
    <row r="3" spans="1:4" ht="30" customHeight="1">
      <c r="A3" s="92" t="s">
        <v>3</v>
      </c>
      <c r="B3" s="91" t="str">
        <f>CONCATENATE(ROUND(tF1_2_raw!B2,2), " (",ROUND(tF1_2_raw!B3,2),")")</f>
        <v>0.18 (0.11)</v>
      </c>
      <c r="C3" s="91" t="str">
        <f>CONCATENATE(ROUND(tF1_2_raw!C2,2), " (",ROUND(tF1_2_raw!C3,2),")")</f>
        <v>0.28 (0.12)</v>
      </c>
      <c r="D3" s="88" t="str">
        <f>CONCATENATE(ROUND(tF1_2_raw!D2,2), " (",ROUND(tF1_2_raw!D3,2),")")</f>
        <v>1.95 (1.57)</v>
      </c>
    </row>
    <row r="4" spans="1:4" ht="30" customHeight="1">
      <c r="A4" s="92" t="s">
        <v>6</v>
      </c>
      <c r="B4" s="91" t="str">
        <f>CONCATENATE(ROUND(tF1_2_raw!B4,2), " (",ROUND(tF1_2_raw!B5,2),")")</f>
        <v>0.05 (0.03)</v>
      </c>
      <c r="C4" s="91" t="str">
        <f>CONCATENATE(ROUND(tF1_2_raw!C4,2), " (",ROUND(tF1_2_raw!C5,2),")")</f>
        <v>0 (0)</v>
      </c>
      <c r="D4" s="88" t="str">
        <f>CONCATENATE(ROUND(tF1_2_raw!D4,2), " (",ROUND(tF1_2_raw!D5,2),")")</f>
        <v>0.42 (0.28)</v>
      </c>
    </row>
    <row r="5" spans="1:4" ht="27.6" customHeight="1">
      <c r="A5" s="92" t="s">
        <v>90</v>
      </c>
      <c r="B5" s="91" t="str">
        <f>CONCATENATE(ROUND(tF1_2_raw!B6,2), " (",ROUND(tF1_2_raw!B7,2),")")</f>
        <v>0.11 (0.12)</v>
      </c>
      <c r="C5" s="91" t="str">
        <f>CONCATENATE(ROUND(tF1_2_raw!C6,2), " (",ROUND(tF1_2_raw!C7,2),")")</f>
        <v>0.19 (0.05)</v>
      </c>
      <c r="D5" s="88" t="str">
        <f>CONCATENATE(ROUND(tF1_2_raw!D6,2), " (",ROUND(tF1_2_raw!D7,2),")")</f>
        <v>0.7 (0.94)</v>
      </c>
    </row>
    <row r="6" spans="1:4" ht="30" customHeight="1">
      <c r="A6" s="96" t="s">
        <v>7</v>
      </c>
      <c r="B6" s="97" t="str">
        <f>CONCATENATE(ROUND(tF1_2_raw!B8,2), " (",ROUND(tF1_2_raw!B9,2),")")</f>
        <v>0.02 (0.02)</v>
      </c>
      <c r="C6" s="97" t="str">
        <f>CONCATENATE(ROUND(tF1_2_raw!C8,2), " (",ROUND(tF1_2_raw!C9,2),")")</f>
        <v>0 (0)</v>
      </c>
      <c r="D6" s="90" t="str">
        <f>CONCATENATE(ROUND(tF1_2_raw!D8,2), " (",ROUND(tF1_2_raw!D9,2),")")</f>
        <v>0.72 (0.77)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6"/>
  <sheetViews>
    <sheetView workbookViewId="0">
      <selection activeCell="D5" sqref="D5"/>
    </sheetView>
  </sheetViews>
  <sheetFormatPr defaultColWidth="11" defaultRowHeight="15.75"/>
  <cols>
    <col min="1" max="1" width="25.625" customWidth="1"/>
    <col min="2" max="2" width="17.625" customWidth="1"/>
    <col min="3" max="3" width="18" customWidth="1"/>
  </cols>
  <sheetData>
    <row r="1" spans="1:3">
      <c r="A1" s="99"/>
      <c r="B1" s="100" t="s">
        <v>191</v>
      </c>
      <c r="C1" s="100" t="s">
        <v>89</v>
      </c>
    </row>
    <row r="2" spans="1:3">
      <c r="A2" s="101"/>
      <c r="B2" s="97" t="s">
        <v>192</v>
      </c>
      <c r="C2" s="97" t="s">
        <v>192</v>
      </c>
    </row>
    <row r="3" spans="1:3">
      <c r="A3" s="92" t="s">
        <v>3</v>
      </c>
      <c r="B3" s="103" t="str">
        <f>ROUND(tF1_2_raw!B2,2)&amp;" ("&amp;ROUND(tF1_2_raw!B2 - 1.96 * tF1_2_raw!B3,2)&amp;","&amp;ROUND(tF1_2_raw!B2 + 1.96 * tF1_2_raw!B3,2)&amp;")"</f>
        <v>0.18 (-0.03,0.39)</v>
      </c>
      <c r="C3" s="103" t="str">
        <f>ROUND('Table 2'!C$7,2)&amp;" ("&amp;ROUND('Table 2'!C$7 - 1.96 * 'Table 2'!C$8,2)&amp;","&amp;ROUND('Table 2'!C$7 + 1.96 * 'Table 2'!C$8,2)&amp;")"</f>
        <v>0.14 (0.05,0.23)</v>
      </c>
    </row>
    <row r="4" spans="1:3">
      <c r="A4" s="92" t="s">
        <v>6</v>
      </c>
      <c r="B4" s="103" t="str">
        <f>ROUND(tF1_2_raw!B4,2)&amp;" ("&amp;ROUND(tF1_2_raw!B4 - 1.96 * tF1_2_raw!B5,2)&amp;","&amp;ROUND(tF1_2_raw!B4 + 1.96 * tF1_2_raw!B5,2)&amp;")"</f>
        <v>0.05 (0,0.11)</v>
      </c>
      <c r="C4" s="103" t="str">
        <f>ROUND('Table 2'!I7,2)&amp;" ("&amp;ROUND('Table 2'!I7 - 1.96 * 'Table 2'!I8,2)&amp;","&amp;ROUND('Table 2'!I7 + 1.96 * 'Table 2'!I8,2)&amp;")"</f>
        <v>0.06 (-0.02,0.15)</v>
      </c>
    </row>
    <row r="5" spans="1:3" ht="27.6" customHeight="1">
      <c r="A5" s="92" t="s">
        <v>90</v>
      </c>
      <c r="B5" s="103" t="str">
        <f>ROUND(tF1_2_raw!B6,2)&amp;" ("&amp;ROUND(tF1_2_raw!B6 - 1.96 * tF1_2_raw!B7,2)&amp;","&amp;ROUND(tF1_2_raw!B6 + 1.96 * tF1_2_raw!B7,2)&amp;")"</f>
        <v>0.11 (-0.12,0.34)</v>
      </c>
      <c r="C5" s="103" t="str">
        <f>ROUND('Table 2'!F$7,2)&amp;" ("&amp;ROUND('Table 2'!F$7 - 1.96 * 'Table 2'!F$8,2)&amp;","&amp;ROUND('Table 2'!F$7 + 1.96 * 'Table 2'!F$8,2)&amp;")"</f>
        <v>0.13 (-0.06,0.31)</v>
      </c>
    </row>
    <row r="6" spans="1:3">
      <c r="A6" s="96" t="s">
        <v>7</v>
      </c>
      <c r="B6" s="102" t="str">
        <f>ROUND(tF1_2_raw!B8,2)&amp;" ("&amp;ROUND(tF1_2_raw!B8 - 1.96 * tF1_2_raw!B9,2)&amp;","&amp;ROUND(tF1_2_raw!B8 + 1.96 * tF1_2_raw!B9,2)&amp;")"</f>
        <v>0.02 (-0.02,0.06)</v>
      </c>
      <c r="C6" s="102" t="str">
        <f>ROUND('Table 2'!L$7,2)&amp;" ("&amp;ROUND('Table 2'!L$7 - 1.96 * 'Table 2'!L$8,2)&amp;","&amp;ROUND('Table 2'!L$7 + 1.96 * 'Table 2'!L$8,2)&amp;")"</f>
        <v>0.03 (-0.03,0.08)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4"/>
  <sheetViews>
    <sheetView workbookViewId="0">
      <selection activeCell="F5" sqref="F5"/>
    </sheetView>
  </sheetViews>
  <sheetFormatPr defaultColWidth="11" defaultRowHeight="15.75"/>
  <cols>
    <col min="1" max="1" width="25.625" customWidth="1"/>
    <col min="2" max="2" width="13.5" customWidth="1"/>
    <col min="3" max="3" width="14.875" customWidth="1"/>
  </cols>
  <sheetData>
    <row r="1" spans="1:4">
      <c r="A1" s="104"/>
      <c r="B1" s="105" t="s">
        <v>188</v>
      </c>
      <c r="C1" s="104" t="s">
        <v>189</v>
      </c>
    </row>
    <row r="2" spans="1:4">
      <c r="A2" s="93" t="s">
        <v>3</v>
      </c>
      <c r="B2" s="88">
        <f>tF2_raw!B2</f>
        <v>0.45</v>
      </c>
      <c r="C2" s="88">
        <f>tF2_raw!C2</f>
        <v>0.64</v>
      </c>
    </row>
    <row r="3" spans="1:4">
      <c r="A3" s="93" t="s">
        <v>6</v>
      </c>
      <c r="B3" s="88">
        <f>tF2_raw!B3</f>
        <v>0.87</v>
      </c>
      <c r="C3" s="88">
        <f>tF2_raw!C3</f>
        <v>0.69</v>
      </c>
    </row>
    <row r="4" spans="1:4">
      <c r="A4" s="93" t="s">
        <v>90</v>
      </c>
      <c r="B4" s="88">
        <f>tF2_raw!B4</f>
        <v>0.42</v>
      </c>
      <c r="C4" s="88">
        <f>tF2_raw!C4</f>
        <v>0.38</v>
      </c>
    </row>
    <row r="5" spans="1:4">
      <c r="A5" s="89" t="s">
        <v>7</v>
      </c>
      <c r="B5" s="90">
        <f>tF2_raw!B5</f>
        <v>0.81</v>
      </c>
      <c r="C5" s="106">
        <f>tF2_raw!C5</f>
        <v>1</v>
      </c>
    </row>
    <row r="6" spans="1:4">
      <c r="A6" s="93"/>
      <c r="B6" s="1"/>
      <c r="C6" s="1"/>
    </row>
    <row r="7" spans="1:4">
      <c r="A7" s="148"/>
      <c r="B7" s="148"/>
      <c r="C7" s="148"/>
      <c r="D7" s="148"/>
    </row>
    <row r="13" spans="1:4">
      <c r="A13" s="93"/>
      <c r="B13" s="88"/>
      <c r="C13" s="88"/>
      <c r="D13" s="88"/>
    </row>
    <row r="14" spans="1:4">
      <c r="A14" s="148"/>
      <c r="B14" s="148"/>
      <c r="C14" s="148"/>
      <c r="D14" s="148"/>
    </row>
  </sheetData>
  <mergeCells count="2">
    <mergeCell ref="A7:D7"/>
    <mergeCell ref="A14:D14"/>
  </mergeCells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6"/>
  <sheetViews>
    <sheetView workbookViewId="0">
      <selection activeCell="B5" sqref="B5"/>
    </sheetView>
  </sheetViews>
  <sheetFormatPr defaultColWidth="11" defaultRowHeight="15.75"/>
  <cols>
    <col min="1" max="1" width="25.625" customWidth="1"/>
  </cols>
  <sheetData>
    <row r="1" spans="1:4">
      <c r="A1" s="100"/>
      <c r="B1" s="94" t="s">
        <v>91</v>
      </c>
      <c r="C1" s="94" t="s">
        <v>92</v>
      </c>
      <c r="D1" s="95" t="s">
        <v>88</v>
      </c>
    </row>
    <row r="2" spans="1:4">
      <c r="A2" s="89"/>
      <c r="B2" s="97" t="s">
        <v>190</v>
      </c>
      <c r="C2" s="97" t="s">
        <v>190</v>
      </c>
      <c r="D2" s="97" t="s">
        <v>190</v>
      </c>
    </row>
    <row r="3" spans="1:4">
      <c r="A3" s="93" t="s">
        <v>3</v>
      </c>
      <c r="B3" s="91" t="str">
        <f>CONCATENATE(ROUND(tF2_2_raw!B2,2), " (",ROUND(tF2_2_raw!B3,2),")")</f>
        <v>0.29 (0.13)</v>
      </c>
      <c r="C3" s="91" t="str">
        <f>CONCATENATE(ROUND(tF2_2_raw!C2,2), " (",ROUND(tF2_2_raw!C3,2),")")</f>
        <v>0.39 (0.11)</v>
      </c>
      <c r="D3" s="88" t="str">
        <f>CONCATENATE(ROUND(tF2_2_raw!D2,2), " (",ROUND(tF2_2_raw!D3,2),")")</f>
        <v>2.74 (1.8)</v>
      </c>
    </row>
    <row r="4" spans="1:4">
      <c r="A4" s="93" t="s">
        <v>6</v>
      </c>
      <c r="B4" s="91" t="str">
        <f>CONCATENATE(ROUND(tF2_2_raw!B4,2), " (",ROUND(tF2_2_raw!B5,2),")")</f>
        <v>0.09 (0.06)</v>
      </c>
      <c r="C4" s="91" t="str">
        <f>CONCATENATE(ROUND(tF2_2_raw!C4,2), " (",ROUND(tF2_2_raw!C5,2),")")</f>
        <v>0.09 (0.12)</v>
      </c>
      <c r="D4" s="88" t="str">
        <f>CONCATENATE(ROUND(tF2_2_raw!D4,2), " (",ROUND(tF2_2_raw!D5,2),")")</f>
        <v>0.73 (0.8)</v>
      </c>
    </row>
    <row r="5" spans="1:4">
      <c r="A5" s="93" t="s">
        <v>90</v>
      </c>
      <c r="B5" s="91" t="str">
        <f>CONCATENATE(ROUND(tF2_2_raw!B6,2), " (",ROUND(tF2_2_raw!B7,2),")")</f>
        <v>0.17 (0.12)</v>
      </c>
      <c r="C5" s="91" t="str">
        <f>CONCATENATE(ROUND(tF2_2_raw!C6,2), " (",ROUND(tF2_2_raw!C7,2),")")</f>
        <v>0.23 (0.04)</v>
      </c>
      <c r="D5" s="88" t="str">
        <f>CONCATENATE(ROUND(tF2_2_raw!D6,2), " (",ROUND(tF2_2_raw!D7,2),")")</f>
        <v>0.94 (0.96)</v>
      </c>
    </row>
    <row r="6" spans="1:4">
      <c r="A6" s="89" t="s">
        <v>7</v>
      </c>
      <c r="B6" s="97" t="str">
        <f>CONCATENATE(ROUND(tF2_2_raw!B8,2), " (",ROUND(tF2_2_raw!B9,2),")")</f>
        <v>0.02 (0.02)</v>
      </c>
      <c r="C6" s="97" t="str">
        <f>CONCATENATE(ROUND(tF2_2_raw!C8,2), " (",ROUND(tF2_2_raw!C9,2),")")</f>
        <v>0 (0)</v>
      </c>
      <c r="D6" s="90" t="str">
        <f>CONCATENATE(ROUND(tF2_2_raw!D8,2), " (",ROUND(tF2_2_raw!D9,2),")")</f>
        <v>0.77 (0.81)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6"/>
  <sheetViews>
    <sheetView workbookViewId="0">
      <selection activeCell="D12" sqref="D12"/>
    </sheetView>
  </sheetViews>
  <sheetFormatPr defaultColWidth="11" defaultRowHeight="15.75"/>
  <cols>
    <col min="1" max="1" width="25.625" customWidth="1"/>
    <col min="2" max="2" width="17.625" customWidth="1"/>
    <col min="3" max="3" width="18" customWidth="1"/>
  </cols>
  <sheetData>
    <row r="1" spans="1:3">
      <c r="A1" s="99"/>
      <c r="B1" s="100" t="s">
        <v>191</v>
      </c>
      <c r="C1" s="100" t="s">
        <v>89</v>
      </c>
    </row>
    <row r="2" spans="1:3">
      <c r="A2" s="101"/>
      <c r="B2" s="97" t="s">
        <v>192</v>
      </c>
      <c r="C2" s="97" t="s">
        <v>192</v>
      </c>
    </row>
    <row r="3" spans="1:3">
      <c r="A3" s="93" t="s">
        <v>3</v>
      </c>
      <c r="B3" s="103" t="str">
        <f>ROUND(tF2_2_raw!B2,2)&amp;" ("&amp;ROUND(tF2_2_raw!B2 - 1.96 * tF2_2_raw!B3,2)&amp;","&amp;ROUND(tF2_2_raw!B2 + 1.96 * tF2_2_raw!B3,2)&amp;")"</f>
        <v>0.29 (0.03,0.54)</v>
      </c>
      <c r="C3" s="103" t="str">
        <f>ROUND('Table 2'!C$37,2)&amp;" ("&amp;ROUND('Table 2'!C$37 - 1.96 * 'Table 2'!C$38,2)&amp;","&amp;ROUND('Table 2'!C$37 + 1.96 * 'Table 2'!C$38,2)&amp;")"</f>
        <v>0.19 (0.09,0.3)</v>
      </c>
    </row>
    <row r="4" spans="1:3">
      <c r="A4" s="93" t="s">
        <v>6</v>
      </c>
      <c r="B4" s="103" t="str">
        <f>ROUND(tF2_2_raw!B4,2)&amp;" ("&amp;ROUND(tF2_2_raw!B4 - 1.96 * tF2_2_raw!B5,2)&amp;","&amp;ROUND(tF2_2_raw!B4 + 1.96 * tF2_2_raw!B5,2)&amp;")"</f>
        <v>0.09 (-0.01,0.2)</v>
      </c>
      <c r="C4" s="103" t="str">
        <f>ROUND('Table 2'!I37,2)&amp;" ("&amp;ROUND('Table 2'!I37 - 1.96 * 'Table 2'!I38,2)&amp;","&amp;ROUND('Table 2'!I37 + 1.96 * 'Table 2'!I38,2)&amp;")"</f>
        <v>0.1 (0.01,0.2)</v>
      </c>
    </row>
    <row r="5" spans="1:3">
      <c r="A5" s="93" t="s">
        <v>90</v>
      </c>
      <c r="B5" s="103" t="str">
        <f>ROUND(tF2_2_raw!B6,2)&amp;" ("&amp;ROUND(tF2_2_raw!B6 - 1.96 * tF2_2_raw!B7,2)&amp;","&amp;ROUND(tF2_2_raw!B6 + 1.96 * tF2_2_raw!B7,2)&amp;")"</f>
        <v>0.17 (-0.06,0.4)</v>
      </c>
      <c r="C5" s="103" t="str">
        <f>ROUND('Table 2'!F$37,2)&amp;" ("&amp;ROUND('Table 2'!F$37 - 1.96 * 'Table 2'!F$38,2)&amp;","&amp;ROUND('Table 2'!F$37 + 1.96 * 'Table 2'!F$38,2)&amp;")"</f>
        <v>0.17 (0,0.35)</v>
      </c>
    </row>
    <row r="6" spans="1:3">
      <c r="A6" s="89" t="s">
        <v>7</v>
      </c>
      <c r="B6" s="102" t="str">
        <f>ROUND(tF2_2_raw!B8,2)&amp;" ("&amp;ROUND(tF2_2_raw!B8 - 1.96 * tF2_2_raw!B9,2)&amp;","&amp;ROUND(tF2_2_raw!B8 + 1.96 * tF2_2_raw!B9,2)&amp;")"</f>
        <v>0.02 (-0.02,0.06)</v>
      </c>
      <c r="C6" s="102" t="str">
        <f>ROUND('Table 2'!L$37,2)&amp;" ("&amp;ROUND('Table 2'!L$37 - 1.96 * 'Table 2'!L$38,2)&amp;","&amp;ROUND('Table 2'!L$737+ 1.96 * 'Table 2'!L$38,2)&amp;")"</f>
        <v>0.02 (-0.03,0.05)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6"/>
  <sheetViews>
    <sheetView workbookViewId="0">
      <selection activeCell="B11" sqref="B11"/>
    </sheetView>
  </sheetViews>
  <sheetFormatPr defaultColWidth="11" defaultRowHeight="15.75"/>
  <sheetData>
    <row r="1" spans="1:5">
      <c r="A1" s="7"/>
      <c r="B1" s="7"/>
      <c r="C1" s="7"/>
      <c r="D1" s="7"/>
      <c r="E1" s="7"/>
    </row>
    <row r="2" spans="1:5">
      <c r="A2" s="7"/>
      <c r="B2" s="7"/>
      <c r="C2" s="7"/>
      <c r="D2" s="7"/>
      <c r="E2" s="7"/>
    </row>
    <row r="3" spans="1:5">
      <c r="A3" s="7"/>
      <c r="B3" s="7">
        <v>0.15448729999999999</v>
      </c>
      <c r="C3" s="7">
        <v>0.1981166</v>
      </c>
      <c r="D3" s="7">
        <v>8.6692199999999997E-2</v>
      </c>
      <c r="E3" s="7">
        <v>6.3642699999999996E-2</v>
      </c>
    </row>
    <row r="4" spans="1:5">
      <c r="A4" s="7"/>
      <c r="B4" s="7">
        <v>3.1428569999999998</v>
      </c>
      <c r="C4" s="7">
        <v>3.5</v>
      </c>
      <c r="D4" s="7">
        <v>3.1875</v>
      </c>
      <c r="E4" s="7">
        <v>2.454545</v>
      </c>
    </row>
    <row r="5" spans="1:5">
      <c r="A5" s="7"/>
      <c r="B5" s="7">
        <v>9.8310099999999997E-2</v>
      </c>
      <c r="C5" s="7">
        <v>0.1132095</v>
      </c>
      <c r="D5" s="7">
        <v>5.4395100000000002E-2</v>
      </c>
      <c r="E5" s="7">
        <v>5.1857E-2</v>
      </c>
    </row>
    <row r="6" spans="1:5">
      <c r="A6" s="7"/>
      <c r="B6" s="7">
        <v>144.5737</v>
      </c>
      <c r="C6" s="7">
        <v>166.4845</v>
      </c>
      <c r="D6" s="7">
        <v>79.992789999999999</v>
      </c>
      <c r="E6" s="7">
        <v>76.260300000000001</v>
      </c>
    </row>
    <row r="7" spans="1:5">
      <c r="A7" s="7"/>
      <c r="B7" s="7">
        <v>258.71080000000001</v>
      </c>
      <c r="C7" s="7">
        <v>297.91969999999998</v>
      </c>
      <c r="D7" s="7">
        <v>143.14500000000001</v>
      </c>
      <c r="E7" s="7">
        <v>136.4658</v>
      </c>
    </row>
    <row r="8" spans="1:5">
      <c r="A8" s="7"/>
      <c r="B8" s="7">
        <v>63.837719999999997</v>
      </c>
      <c r="C8" s="7">
        <v>73.512649999999994</v>
      </c>
      <c r="D8" s="7">
        <v>35.321489999999997</v>
      </c>
      <c r="E8" s="7">
        <v>33.673380000000002</v>
      </c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>
        <v>0.17255409999999999</v>
      </c>
      <c r="C11" s="7">
        <v>0.1981166</v>
      </c>
      <c r="D11" s="7">
        <v>9.4919500000000004E-2</v>
      </c>
      <c r="E11" s="7">
        <v>2.0411499999999999E-2</v>
      </c>
    </row>
    <row r="12" spans="1:5">
      <c r="A12" s="7"/>
      <c r="B12" s="7">
        <v>3.25</v>
      </c>
      <c r="C12" s="7">
        <v>3.5</v>
      </c>
      <c r="D12" s="7">
        <v>3.3636360000000001</v>
      </c>
      <c r="E12" s="7">
        <v>2</v>
      </c>
    </row>
    <row r="13" spans="1:5">
      <c r="A13" s="7"/>
      <c r="B13" s="7">
        <v>0.1061872</v>
      </c>
      <c r="C13" s="7">
        <v>0.1132095</v>
      </c>
      <c r="D13" s="7">
        <v>5.6438599999999998E-2</v>
      </c>
      <c r="E13" s="7">
        <v>2.0411499999999999E-2</v>
      </c>
    </row>
    <row r="14" spans="1:5">
      <c r="A14" s="7"/>
      <c r="B14" s="7">
        <v>156.1576</v>
      </c>
      <c r="C14" s="7">
        <v>166.4845</v>
      </c>
      <c r="D14" s="7">
        <v>82.998000000000005</v>
      </c>
      <c r="E14" s="7">
        <v>30.016850000000002</v>
      </c>
    </row>
    <row r="15" spans="1:5">
      <c r="A15" s="7"/>
      <c r="B15" s="7">
        <v>279.43990000000002</v>
      </c>
      <c r="C15" s="7">
        <v>297.91969999999998</v>
      </c>
      <c r="D15" s="7">
        <v>148.52269999999999</v>
      </c>
      <c r="E15" s="7">
        <v>53.714359999999999</v>
      </c>
    </row>
    <row r="16" spans="1:5">
      <c r="A16" s="7"/>
      <c r="B16" s="7">
        <v>68.952699999999993</v>
      </c>
      <c r="C16" s="7">
        <v>73.512649999999994</v>
      </c>
      <c r="D16" s="7">
        <v>36.648470000000003</v>
      </c>
      <c r="E16" s="7">
        <v>13.254189999999999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74"/>
  <sheetViews>
    <sheetView workbookViewId="0">
      <selection activeCell="I28" sqref="I1:I1048576"/>
    </sheetView>
  </sheetViews>
  <sheetFormatPr defaultColWidth="11" defaultRowHeight="15.75"/>
  <cols>
    <col min="3" max="3" width="11" style="151"/>
    <col min="5" max="5" width="11" style="151"/>
    <col min="7" max="7" width="11" style="151"/>
    <col min="9" max="9" width="11" style="151"/>
  </cols>
  <sheetData>
    <row r="1" spans="1:10">
      <c r="A1" t="s">
        <v>99</v>
      </c>
      <c r="B1" t="s">
        <v>146</v>
      </c>
      <c r="C1" s="2">
        <v>0.15399999916553497</v>
      </c>
      <c r="D1" t="s">
        <v>254</v>
      </c>
      <c r="E1" s="2"/>
      <c r="F1" t="s">
        <v>254</v>
      </c>
      <c r="G1" s="2"/>
      <c r="H1" t="s">
        <v>254</v>
      </c>
      <c r="I1" s="2"/>
      <c r="J1" s="3">
        <v>0.7621428498200008</v>
      </c>
    </row>
    <row r="2" spans="1:10">
      <c r="A2" t="s">
        <v>254</v>
      </c>
      <c r="B2" t="s">
        <v>254</v>
      </c>
      <c r="C2" s="2">
        <v>8.9210003614425659E-2</v>
      </c>
      <c r="D2" t="s">
        <v>254</v>
      </c>
      <c r="E2" s="2"/>
      <c r="F2" t="s">
        <v>254</v>
      </c>
      <c r="G2" s="2"/>
      <c r="H2" t="s">
        <v>254</v>
      </c>
      <c r="I2" s="2"/>
      <c r="J2" s="3"/>
    </row>
    <row r="3" spans="1:10">
      <c r="A3" t="s">
        <v>100</v>
      </c>
      <c r="B3" t="s">
        <v>147</v>
      </c>
      <c r="C3" s="2">
        <v>0.98000001907348633</v>
      </c>
      <c r="D3" t="s">
        <v>147</v>
      </c>
      <c r="E3" s="2">
        <v>1.190000057220459</v>
      </c>
      <c r="F3" t="s">
        <v>254</v>
      </c>
      <c r="G3" s="2"/>
      <c r="H3" t="s">
        <v>254</v>
      </c>
      <c r="I3" s="2"/>
      <c r="J3" s="3">
        <v>7.6666666815678297E-2</v>
      </c>
    </row>
    <row r="4" spans="1:10">
      <c r="A4" t="s">
        <v>254</v>
      </c>
      <c r="B4" t="s">
        <v>254</v>
      </c>
      <c r="C4" s="2">
        <v>0.14800000190734863</v>
      </c>
      <c r="D4" t="s">
        <v>254</v>
      </c>
      <c r="E4" s="2">
        <v>1.2041594982147217</v>
      </c>
      <c r="F4" t="s">
        <v>254</v>
      </c>
      <c r="G4" s="2"/>
      <c r="H4" t="s">
        <v>254</v>
      </c>
      <c r="I4" s="2"/>
      <c r="J4" s="3"/>
    </row>
    <row r="5" spans="1:10">
      <c r="A5" t="s">
        <v>101</v>
      </c>
      <c r="B5" t="s">
        <v>148</v>
      </c>
      <c r="C5" s="2">
        <v>-5.000000074505806E-2</v>
      </c>
      <c r="D5" t="s">
        <v>148</v>
      </c>
      <c r="E5" s="2">
        <v>-0.40999999642372131</v>
      </c>
      <c r="F5" t="s">
        <v>254</v>
      </c>
      <c r="G5" s="2"/>
      <c r="H5" t="s">
        <v>148</v>
      </c>
      <c r="I5" s="2">
        <v>0</v>
      </c>
      <c r="J5" s="3">
        <v>0.12</v>
      </c>
    </row>
    <row r="6" spans="1:10">
      <c r="A6" t="s">
        <v>254</v>
      </c>
      <c r="B6" t="s">
        <v>254</v>
      </c>
      <c r="C6" s="2">
        <v>7.5999997556209564E-2</v>
      </c>
      <c r="D6" t="s">
        <v>254</v>
      </c>
      <c r="E6" s="2">
        <v>0.31389674544334412</v>
      </c>
      <c r="F6" t="s">
        <v>254</v>
      </c>
      <c r="G6" s="2"/>
      <c r="H6" t="s">
        <v>254</v>
      </c>
      <c r="I6" s="2">
        <v>4.0943481028079987E-2</v>
      </c>
      <c r="J6" s="3"/>
    </row>
    <row r="7" spans="1:10">
      <c r="A7" t="s">
        <v>102</v>
      </c>
      <c r="B7" t="s">
        <v>149</v>
      </c>
      <c r="C7" s="2">
        <v>0.17000000178813934</v>
      </c>
      <c r="D7" t="s">
        <v>149</v>
      </c>
      <c r="E7" s="2">
        <v>0.40000000596046448</v>
      </c>
      <c r="F7" t="s">
        <v>254</v>
      </c>
      <c r="G7" s="2"/>
      <c r="H7" t="s">
        <v>254</v>
      </c>
      <c r="I7" s="2"/>
      <c r="J7" s="3">
        <v>0.09</v>
      </c>
    </row>
    <row r="8" spans="1:10">
      <c r="A8" t="s">
        <v>254</v>
      </c>
      <c r="B8" t="s">
        <v>254</v>
      </c>
      <c r="C8" s="2">
        <v>6.4966604113578796E-2</v>
      </c>
      <c r="D8" t="s">
        <v>254</v>
      </c>
      <c r="E8" s="2">
        <v>0.31043145060539246</v>
      </c>
      <c r="F8" t="s">
        <v>254</v>
      </c>
      <c r="G8" s="2"/>
      <c r="H8" t="s">
        <v>254</v>
      </c>
      <c r="I8" s="2"/>
      <c r="J8" s="3"/>
    </row>
    <row r="9" spans="1:10">
      <c r="A9" t="s">
        <v>103</v>
      </c>
      <c r="B9" t="s">
        <v>150</v>
      </c>
      <c r="C9" s="2">
        <v>0.20115585625171661</v>
      </c>
      <c r="D9" t="s">
        <v>171</v>
      </c>
      <c r="E9" s="2">
        <v>-6.6581368446350098E-2</v>
      </c>
      <c r="F9" t="s">
        <v>254</v>
      </c>
      <c r="G9" s="2"/>
      <c r="H9" t="s">
        <v>178</v>
      </c>
      <c r="I9" s="2">
        <v>0.12868392467498779</v>
      </c>
      <c r="J9" s="3">
        <v>0.45</v>
      </c>
    </row>
    <row r="10" spans="1:10">
      <c r="A10" t="s">
        <v>254</v>
      </c>
      <c r="B10" t="s">
        <v>254</v>
      </c>
      <c r="C10" s="2">
        <v>0.13610066473484039</v>
      </c>
      <c r="D10" t="s">
        <v>254</v>
      </c>
      <c r="E10" s="2">
        <v>0.19343018531799316</v>
      </c>
      <c r="F10" t="s">
        <v>254</v>
      </c>
      <c r="G10" s="2"/>
      <c r="H10" t="s">
        <v>254</v>
      </c>
      <c r="I10" s="2">
        <v>9.1291353106498718E-2</v>
      </c>
      <c r="J10" s="3"/>
    </row>
    <row r="11" spans="1:10">
      <c r="A11" t="s">
        <v>104</v>
      </c>
      <c r="B11" t="s">
        <v>151</v>
      </c>
      <c r="C11" s="2">
        <v>6.1926901340484619E-2</v>
      </c>
      <c r="D11" t="s">
        <v>172</v>
      </c>
      <c r="E11" s="2">
        <v>-6.6842541098594666E-2</v>
      </c>
      <c r="F11" t="s">
        <v>254</v>
      </c>
      <c r="G11" s="2"/>
      <c r="H11" t="s">
        <v>179</v>
      </c>
      <c r="I11" s="2">
        <v>6.9838301278650761E-3</v>
      </c>
      <c r="J11" s="3">
        <v>0.45</v>
      </c>
    </row>
    <row r="12" spans="1:10">
      <c r="A12" t="s">
        <v>254</v>
      </c>
      <c r="B12" t="s">
        <v>254</v>
      </c>
      <c r="C12" s="2">
        <v>0.11827585846185684</v>
      </c>
      <c r="D12" t="s">
        <v>254</v>
      </c>
      <c r="E12" s="2">
        <v>0.19349321722984314</v>
      </c>
      <c r="F12" t="s">
        <v>254</v>
      </c>
      <c r="G12" s="2"/>
      <c r="H12" t="s">
        <v>254</v>
      </c>
      <c r="I12" s="2">
        <v>8.1622757017612457E-2</v>
      </c>
      <c r="J12" s="3"/>
    </row>
    <row r="13" spans="1:10">
      <c r="A13" t="s">
        <v>105</v>
      </c>
      <c r="B13" t="s">
        <v>152</v>
      </c>
      <c r="C13" s="2">
        <v>-0.44999998807907104</v>
      </c>
      <c r="D13" t="s">
        <v>152</v>
      </c>
      <c r="E13" s="2">
        <v>-1.190000057220459</v>
      </c>
      <c r="F13" t="s">
        <v>152</v>
      </c>
      <c r="G13" s="2">
        <v>-0.34999999403953552</v>
      </c>
      <c r="H13" t="s">
        <v>254</v>
      </c>
      <c r="I13" s="2"/>
      <c r="J13" s="3">
        <v>0.1</v>
      </c>
    </row>
    <row r="14" spans="1:10">
      <c r="A14" t="s">
        <v>254</v>
      </c>
      <c r="B14" t="s">
        <v>254</v>
      </c>
      <c r="C14" s="2">
        <v>0.16650000214576721</v>
      </c>
      <c r="D14" t="s">
        <v>254</v>
      </c>
      <c r="E14" s="2">
        <v>0.5522913932800293</v>
      </c>
      <c r="F14" t="s">
        <v>254</v>
      </c>
      <c r="G14" s="2">
        <v>0.15404742956161499</v>
      </c>
      <c r="H14" t="s">
        <v>254</v>
      </c>
      <c r="I14" s="2"/>
      <c r="J14" s="3"/>
    </row>
    <row r="15" spans="1:10">
      <c r="A15" t="s">
        <v>106</v>
      </c>
      <c r="B15" t="s">
        <v>153</v>
      </c>
      <c r="C15" s="2">
        <v>0</v>
      </c>
      <c r="D15" t="s">
        <v>153</v>
      </c>
      <c r="E15" s="2">
        <v>0.5</v>
      </c>
      <c r="F15" t="s">
        <v>153</v>
      </c>
      <c r="G15" s="2">
        <v>0</v>
      </c>
      <c r="H15" t="s">
        <v>180</v>
      </c>
      <c r="I15" s="2">
        <v>0.30000001192092896</v>
      </c>
      <c r="J15" s="3">
        <v>0.57999999999999996</v>
      </c>
    </row>
    <row r="16" spans="1:10">
      <c r="A16" t="s">
        <v>254</v>
      </c>
      <c r="B16" t="s">
        <v>254</v>
      </c>
      <c r="C16" s="2">
        <v>0.26499998569488525</v>
      </c>
      <c r="D16" t="s">
        <v>254</v>
      </c>
      <c r="E16" s="2">
        <v>0.63711613416671753</v>
      </c>
      <c r="F16" t="s">
        <v>254</v>
      </c>
      <c r="G16" s="2">
        <v>0.21500201523303986</v>
      </c>
      <c r="H16" t="s">
        <v>254</v>
      </c>
      <c r="I16" s="2">
        <v>0.29912152886390686</v>
      </c>
      <c r="J16" s="3"/>
    </row>
    <row r="17" spans="1:10">
      <c r="A17" t="s">
        <v>107</v>
      </c>
      <c r="B17" t="s">
        <v>154</v>
      </c>
      <c r="C17" s="2">
        <v>0</v>
      </c>
      <c r="D17" t="s">
        <v>154</v>
      </c>
      <c r="E17" s="2">
        <v>0</v>
      </c>
      <c r="F17" t="s">
        <v>154</v>
      </c>
      <c r="G17" s="2">
        <v>0.10000000149011612</v>
      </c>
      <c r="H17" t="s">
        <v>181</v>
      </c>
      <c r="I17" s="2">
        <v>0.20000000298023224</v>
      </c>
      <c r="J17" s="3">
        <v>0.57999999999999996</v>
      </c>
    </row>
    <row r="18" spans="1:10">
      <c r="A18" t="s">
        <v>254</v>
      </c>
      <c r="B18" t="s">
        <v>254</v>
      </c>
      <c r="C18" s="2">
        <v>0.13850000500679016</v>
      </c>
      <c r="D18" t="s">
        <v>254</v>
      </c>
      <c r="E18" s="2">
        <v>0.31692251563072205</v>
      </c>
      <c r="F18" t="s">
        <v>254</v>
      </c>
      <c r="G18" s="2">
        <v>0.18761767446994781</v>
      </c>
      <c r="H18" t="s">
        <v>254</v>
      </c>
      <c r="I18" s="2">
        <v>0.32943803071975708</v>
      </c>
      <c r="J18" s="3"/>
    </row>
    <row r="19" spans="1:10">
      <c r="A19" t="s">
        <v>108</v>
      </c>
      <c r="B19" t="s">
        <v>155</v>
      </c>
      <c r="C19" s="2">
        <v>0.34729999303817749</v>
      </c>
      <c r="D19" t="s">
        <v>254</v>
      </c>
      <c r="E19" s="2"/>
      <c r="F19" t="s">
        <v>254</v>
      </c>
      <c r="G19" s="2"/>
      <c r="H19" t="s">
        <v>254</v>
      </c>
      <c r="I19" s="2"/>
      <c r="J19" s="3">
        <v>0.7621428498200008</v>
      </c>
    </row>
    <row r="20" spans="1:10">
      <c r="A20" t="s">
        <v>254</v>
      </c>
      <c r="B20" t="s">
        <v>254</v>
      </c>
      <c r="C20" s="2">
        <v>0.13056391477584839</v>
      </c>
      <c r="D20" t="s">
        <v>254</v>
      </c>
      <c r="E20" s="2"/>
      <c r="F20" t="s">
        <v>254</v>
      </c>
      <c r="G20" s="2"/>
      <c r="H20" t="s">
        <v>254</v>
      </c>
      <c r="I20" s="2"/>
      <c r="J20" s="3"/>
    </row>
    <row r="21" spans="1:10">
      <c r="A21" t="s">
        <v>109</v>
      </c>
      <c r="B21" t="s">
        <v>156</v>
      </c>
      <c r="C21" s="2">
        <v>2.6599999517202377E-2</v>
      </c>
      <c r="D21" t="s">
        <v>156</v>
      </c>
      <c r="E21" s="2">
        <v>-9.5200002193450928E-2</v>
      </c>
      <c r="F21" t="s">
        <v>254</v>
      </c>
      <c r="G21" s="2"/>
      <c r="H21" t="s">
        <v>254</v>
      </c>
      <c r="I21" s="2"/>
      <c r="J21" s="3">
        <v>0.62</v>
      </c>
    </row>
    <row r="22" spans="1:10">
      <c r="A22" t="s">
        <v>254</v>
      </c>
      <c r="B22" t="s">
        <v>254</v>
      </c>
      <c r="C22" s="2">
        <v>0.17520807683467865</v>
      </c>
      <c r="D22" t="s">
        <v>254</v>
      </c>
      <c r="E22" s="2">
        <v>0.44416540861129761</v>
      </c>
      <c r="F22" t="s">
        <v>254</v>
      </c>
      <c r="G22" s="2"/>
      <c r="H22" t="s">
        <v>254</v>
      </c>
      <c r="I22" s="2"/>
      <c r="J22" s="3"/>
    </row>
    <row r="23" spans="1:10">
      <c r="A23" t="s">
        <v>110</v>
      </c>
      <c r="B23" t="s">
        <v>157</v>
      </c>
      <c r="C23" s="2">
        <v>0.12950000166893005</v>
      </c>
      <c r="D23" t="s">
        <v>157</v>
      </c>
      <c r="E23" s="2">
        <v>-2.9200000688433647E-2</v>
      </c>
      <c r="F23" t="s">
        <v>254</v>
      </c>
      <c r="G23" s="2"/>
      <c r="H23" t="s">
        <v>254</v>
      </c>
      <c r="I23" s="2"/>
      <c r="J23" s="3">
        <v>0.59</v>
      </c>
    </row>
    <row r="24" spans="1:10">
      <c r="A24" t="s">
        <v>254</v>
      </c>
      <c r="B24" t="s">
        <v>254</v>
      </c>
      <c r="C24" s="2">
        <v>0.14770039916038513</v>
      </c>
      <c r="D24" t="s">
        <v>254</v>
      </c>
      <c r="E24" s="2">
        <v>0.47371479868888855</v>
      </c>
      <c r="F24" t="s">
        <v>254</v>
      </c>
      <c r="G24" s="2"/>
      <c r="H24" t="s">
        <v>254</v>
      </c>
      <c r="I24" s="2"/>
      <c r="J24" s="3"/>
    </row>
    <row r="25" spans="1:10">
      <c r="A25" t="s">
        <v>111</v>
      </c>
      <c r="B25" t="s">
        <v>158</v>
      </c>
      <c r="C25" s="2">
        <v>5.4233498871326447E-2</v>
      </c>
      <c r="D25" t="s">
        <v>158</v>
      </c>
      <c r="E25" s="2">
        <v>8.9197799563407898E-2</v>
      </c>
      <c r="F25" t="s">
        <v>158</v>
      </c>
      <c r="G25" s="2">
        <v>0.7942054271697998</v>
      </c>
      <c r="H25" t="s">
        <v>254</v>
      </c>
      <c r="I25" s="2"/>
      <c r="J25" s="3">
        <v>0.84</v>
      </c>
    </row>
    <row r="26" spans="1:10">
      <c r="A26" t="s">
        <v>254</v>
      </c>
      <c r="B26" t="s">
        <v>254</v>
      </c>
      <c r="C26" s="2">
        <v>5.8344900608062744E-2</v>
      </c>
      <c r="D26" t="s">
        <v>254</v>
      </c>
      <c r="E26" s="2">
        <v>8.2118496298789978E-2</v>
      </c>
      <c r="F26" t="s">
        <v>254</v>
      </c>
      <c r="G26" s="2">
        <v>0.31427818536758423</v>
      </c>
      <c r="H26" t="s">
        <v>254</v>
      </c>
      <c r="I26" s="2"/>
      <c r="J26" s="3"/>
    </row>
    <row r="27" spans="1:10">
      <c r="A27" t="s">
        <v>112</v>
      </c>
      <c r="B27" t="s">
        <v>159</v>
      </c>
      <c r="C27" s="2">
        <v>3.9999999105930328E-2</v>
      </c>
      <c r="D27" t="s">
        <v>159</v>
      </c>
      <c r="E27" s="2">
        <v>3.9999999105930328E-2</v>
      </c>
      <c r="F27" t="s">
        <v>254</v>
      </c>
      <c r="G27" s="2"/>
      <c r="H27" t="s">
        <v>254</v>
      </c>
      <c r="I27" s="2"/>
      <c r="J27" s="3">
        <v>0.11</v>
      </c>
    </row>
    <row r="28" spans="1:10">
      <c r="A28" t="s">
        <v>254</v>
      </c>
      <c r="B28" t="s">
        <v>254</v>
      </c>
      <c r="C28" s="2">
        <v>4.9362681806087494E-2</v>
      </c>
      <c r="D28" t="s">
        <v>254</v>
      </c>
      <c r="E28" s="2">
        <v>0.12706573307514191</v>
      </c>
      <c r="F28" t="s">
        <v>254</v>
      </c>
      <c r="G28" s="2"/>
      <c r="H28" t="s">
        <v>254</v>
      </c>
      <c r="I28" s="2"/>
      <c r="J28" s="3"/>
    </row>
    <row r="29" spans="1:10">
      <c r="A29" t="s">
        <v>113</v>
      </c>
      <c r="B29" t="s">
        <v>254</v>
      </c>
      <c r="C29" s="2"/>
      <c r="D29" t="s">
        <v>254</v>
      </c>
      <c r="E29" s="2"/>
      <c r="F29" t="s">
        <v>254</v>
      </c>
      <c r="G29" s="2"/>
      <c r="H29" t="s">
        <v>182</v>
      </c>
      <c r="I29" s="2">
        <v>0.17000000178813934</v>
      </c>
      <c r="J29" s="3">
        <v>0.46</v>
      </c>
    </row>
    <row r="30" spans="1:10">
      <c r="A30" t="s">
        <v>254</v>
      </c>
      <c r="B30" t="s">
        <v>254</v>
      </c>
      <c r="C30" s="2"/>
      <c r="D30" t="s">
        <v>254</v>
      </c>
      <c r="E30" s="2"/>
      <c r="F30" t="s">
        <v>254</v>
      </c>
      <c r="G30" s="2"/>
      <c r="H30" t="s">
        <v>254</v>
      </c>
      <c r="I30" s="2">
        <v>0.12070736289024353</v>
      </c>
      <c r="J30" s="3"/>
    </row>
    <row r="31" spans="1:10">
      <c r="A31" t="s">
        <v>114</v>
      </c>
      <c r="B31" t="s">
        <v>160</v>
      </c>
      <c r="C31" s="2">
        <v>-0.37569999694824219</v>
      </c>
      <c r="D31" t="s">
        <v>160</v>
      </c>
      <c r="E31" s="2">
        <v>8.6499996483325958E-2</v>
      </c>
      <c r="F31" t="s">
        <v>254</v>
      </c>
      <c r="G31" s="2"/>
      <c r="H31" t="s">
        <v>160</v>
      </c>
      <c r="I31" s="2">
        <v>-1.9999999552965164E-2</v>
      </c>
      <c r="J31" s="3">
        <v>0.38</v>
      </c>
    </row>
    <row r="32" spans="1:10">
      <c r="A32" t="s">
        <v>254</v>
      </c>
      <c r="B32" t="s">
        <v>254</v>
      </c>
      <c r="C32" s="2">
        <v>0.24779999256134033</v>
      </c>
      <c r="D32" t="s">
        <v>254</v>
      </c>
      <c r="E32" s="2">
        <v>0.21789999306201935</v>
      </c>
      <c r="F32" t="s">
        <v>254</v>
      </c>
      <c r="G32" s="2"/>
      <c r="H32" t="s">
        <v>254</v>
      </c>
      <c r="I32" s="2">
        <v>0.15407966077327728</v>
      </c>
      <c r="J32" s="3"/>
    </row>
    <row r="33" spans="1:10">
      <c r="A33" t="s">
        <v>115</v>
      </c>
      <c r="B33" t="s">
        <v>161</v>
      </c>
      <c r="C33" s="2">
        <v>0.39329999685287476</v>
      </c>
      <c r="D33" t="s">
        <v>161</v>
      </c>
      <c r="E33" s="2">
        <v>0.20890000462532043</v>
      </c>
      <c r="F33" t="s">
        <v>254</v>
      </c>
      <c r="G33" s="2"/>
      <c r="H33" t="s">
        <v>161</v>
      </c>
      <c r="I33" s="2">
        <v>0.27000001072883606</v>
      </c>
      <c r="J33" s="3">
        <v>0.38</v>
      </c>
    </row>
    <row r="34" spans="1:10">
      <c r="A34" t="s">
        <v>254</v>
      </c>
      <c r="B34" t="s">
        <v>254</v>
      </c>
      <c r="C34" s="2">
        <v>0.18600000441074371</v>
      </c>
      <c r="D34" t="s">
        <v>254</v>
      </c>
      <c r="E34" s="2">
        <v>0.20759999752044678</v>
      </c>
      <c r="F34" t="s">
        <v>254</v>
      </c>
      <c r="G34" s="2"/>
      <c r="H34" t="s">
        <v>254</v>
      </c>
      <c r="I34" s="2">
        <v>0.12854571640491486</v>
      </c>
      <c r="J34" s="3"/>
    </row>
    <row r="35" spans="1:10">
      <c r="A35" t="s">
        <v>116</v>
      </c>
      <c r="B35" t="s">
        <v>254</v>
      </c>
      <c r="C35" s="2"/>
      <c r="D35" t="s">
        <v>254</v>
      </c>
      <c r="E35" s="2"/>
      <c r="F35" t="s">
        <v>254</v>
      </c>
      <c r="G35" s="2"/>
      <c r="H35" t="s">
        <v>183</v>
      </c>
      <c r="I35" s="2">
        <v>-7.9999998211860657E-2</v>
      </c>
      <c r="J35" s="3">
        <v>0.73</v>
      </c>
    </row>
    <row r="36" spans="1:10">
      <c r="A36" t="s">
        <v>254</v>
      </c>
      <c r="B36" t="s">
        <v>254</v>
      </c>
      <c r="C36" s="2"/>
      <c r="D36" t="s">
        <v>254</v>
      </c>
      <c r="E36" s="2"/>
      <c r="F36" t="s">
        <v>254</v>
      </c>
      <c r="G36" s="2"/>
      <c r="H36" t="s">
        <v>254</v>
      </c>
      <c r="I36" s="2">
        <v>0.1358073353767395</v>
      </c>
      <c r="J36" s="3"/>
    </row>
    <row r="37" spans="1:10">
      <c r="A37" t="s">
        <v>117</v>
      </c>
      <c r="B37" t="s">
        <v>254</v>
      </c>
      <c r="C37" s="2"/>
      <c r="D37" t="s">
        <v>254</v>
      </c>
      <c r="E37" s="2"/>
      <c r="F37" t="s">
        <v>254</v>
      </c>
      <c r="G37" s="2"/>
      <c r="H37" t="s">
        <v>184</v>
      </c>
      <c r="I37" s="2">
        <v>-2.8999999165534973E-2</v>
      </c>
      <c r="J37" s="3">
        <v>0.73</v>
      </c>
    </row>
    <row r="38" spans="1:10">
      <c r="A38" t="s">
        <v>254</v>
      </c>
      <c r="B38" t="s">
        <v>254</v>
      </c>
      <c r="C38" s="2"/>
      <c r="D38" t="s">
        <v>254</v>
      </c>
      <c r="E38" s="2"/>
      <c r="F38" t="s">
        <v>254</v>
      </c>
      <c r="G38" s="2"/>
      <c r="H38" t="s">
        <v>254</v>
      </c>
      <c r="I38" s="2">
        <v>0.1289728581905365</v>
      </c>
      <c r="J38" s="3"/>
    </row>
    <row r="39" spans="1:10">
      <c r="A39" t="s">
        <v>118</v>
      </c>
      <c r="B39" t="s">
        <v>162</v>
      </c>
      <c r="C39" s="2">
        <v>2.9999999329447746E-2</v>
      </c>
      <c r="D39" t="s">
        <v>162</v>
      </c>
      <c r="E39" s="2">
        <v>7.9999998211860657E-2</v>
      </c>
      <c r="F39" t="s">
        <v>254</v>
      </c>
      <c r="G39" s="2"/>
      <c r="H39" t="s">
        <v>162</v>
      </c>
      <c r="I39" s="2">
        <v>-4.3000001460313797E-2</v>
      </c>
      <c r="J39" s="3">
        <v>0.31</v>
      </c>
    </row>
    <row r="40" spans="1:10">
      <c r="A40" t="s">
        <v>254</v>
      </c>
      <c r="B40" t="s">
        <v>254</v>
      </c>
      <c r="C40" s="2">
        <v>0.12749703228473663</v>
      </c>
      <c r="D40" t="s">
        <v>254</v>
      </c>
      <c r="E40" s="2">
        <v>0.35199999809265137</v>
      </c>
      <c r="F40" t="s">
        <v>254</v>
      </c>
      <c r="G40" s="2"/>
      <c r="H40" t="s">
        <v>254</v>
      </c>
      <c r="I40" s="2">
        <v>0.1077931672334671</v>
      </c>
      <c r="J40" s="3"/>
    </row>
    <row r="41" spans="1:10">
      <c r="A41" t="s">
        <v>119</v>
      </c>
      <c r="B41" t="s">
        <v>147</v>
      </c>
      <c r="C41" s="2">
        <v>-0.6600000262260437</v>
      </c>
      <c r="D41" t="s">
        <v>254</v>
      </c>
      <c r="E41" s="2">
        <v>1.5458099842071533</v>
      </c>
      <c r="F41" t="s">
        <v>254</v>
      </c>
      <c r="G41" s="2"/>
      <c r="H41" t="s">
        <v>254</v>
      </c>
      <c r="I41" s="2"/>
      <c r="J41" s="3">
        <v>0.77</v>
      </c>
    </row>
    <row r="42" spans="1:10">
      <c r="A42" t="s">
        <v>254</v>
      </c>
      <c r="B42" t="s">
        <v>254</v>
      </c>
      <c r="C42" s="2">
        <v>0.30000001192092896</v>
      </c>
      <c r="D42" t="s">
        <v>254</v>
      </c>
      <c r="E42" s="2">
        <v>0.53518211841583252</v>
      </c>
      <c r="F42" t="s">
        <v>254</v>
      </c>
      <c r="G42" s="2"/>
      <c r="H42" t="s">
        <v>254</v>
      </c>
      <c r="I42" s="2"/>
      <c r="J42" s="3"/>
    </row>
    <row r="43" spans="1:10">
      <c r="A43" t="s">
        <v>120</v>
      </c>
      <c r="B43" t="s">
        <v>163</v>
      </c>
      <c r="C43" s="2">
        <v>9.9999997764825821E-3</v>
      </c>
      <c r="D43" t="s">
        <v>173</v>
      </c>
      <c r="E43" s="2">
        <v>-0.23000000417232513</v>
      </c>
      <c r="F43" t="s">
        <v>254</v>
      </c>
      <c r="G43" s="2"/>
      <c r="H43" t="s">
        <v>187</v>
      </c>
      <c r="I43" s="2">
        <v>-7.0000000298023224E-2</v>
      </c>
      <c r="J43" s="3">
        <v>0.03</v>
      </c>
    </row>
    <row r="44" spans="1:10">
      <c r="A44" t="s">
        <v>254</v>
      </c>
      <c r="B44" t="s">
        <v>254</v>
      </c>
      <c r="C44" s="2">
        <v>9.0872809290885925E-2</v>
      </c>
      <c r="D44" t="s">
        <v>254</v>
      </c>
      <c r="E44" s="2">
        <v>0.28496584296226501</v>
      </c>
      <c r="F44" t="s">
        <v>254</v>
      </c>
      <c r="G44" s="2"/>
      <c r="H44" t="s">
        <v>254</v>
      </c>
      <c r="I44" s="2">
        <v>9.5492720603942871E-2</v>
      </c>
      <c r="J44" s="3"/>
    </row>
    <row r="45" spans="1:10">
      <c r="A45" t="s">
        <v>121</v>
      </c>
      <c r="B45" t="s">
        <v>164</v>
      </c>
      <c r="C45" s="2">
        <v>0.69999998807907104</v>
      </c>
      <c r="D45" t="s">
        <v>174</v>
      </c>
      <c r="E45" s="2">
        <v>0.30000001192092896</v>
      </c>
      <c r="F45" t="s">
        <v>254</v>
      </c>
      <c r="G45" s="2"/>
      <c r="H45" t="s">
        <v>180</v>
      </c>
      <c r="I45" s="2">
        <v>0.30000001192092896</v>
      </c>
      <c r="J45" s="3">
        <v>0.92</v>
      </c>
    </row>
    <row r="46" spans="1:10">
      <c r="A46" t="s">
        <v>254</v>
      </c>
      <c r="B46" t="s">
        <v>254</v>
      </c>
      <c r="C46" s="2">
        <v>0.44873720407485962</v>
      </c>
      <c r="D46" t="s">
        <v>254</v>
      </c>
      <c r="E46" s="2">
        <v>0.27012103796005249</v>
      </c>
      <c r="F46" t="s">
        <v>254</v>
      </c>
      <c r="G46" s="2"/>
      <c r="H46" t="s">
        <v>254</v>
      </c>
      <c r="I46" s="2">
        <v>0.2773297131061554</v>
      </c>
      <c r="J46" s="3"/>
    </row>
    <row r="47" spans="1:10">
      <c r="A47" t="s">
        <v>122</v>
      </c>
      <c r="B47" t="s">
        <v>254</v>
      </c>
      <c r="C47" s="2">
        <v>-9.0000003576278687E-2</v>
      </c>
      <c r="D47" t="s">
        <v>254</v>
      </c>
      <c r="E47" s="2">
        <v>7.9999998211860657E-2</v>
      </c>
      <c r="F47" t="s">
        <v>176</v>
      </c>
      <c r="G47" s="2">
        <v>0.10000000149011612</v>
      </c>
      <c r="H47" t="s">
        <v>254</v>
      </c>
      <c r="I47" s="2"/>
      <c r="J47" s="3">
        <v>0.71</v>
      </c>
    </row>
    <row r="48" spans="1:10">
      <c r="A48" t="s">
        <v>254</v>
      </c>
      <c r="B48" t="s">
        <v>254</v>
      </c>
      <c r="C48" s="2">
        <v>-4.3251238763332367E-2</v>
      </c>
      <c r="D48" t="s">
        <v>254</v>
      </c>
      <c r="E48" s="2">
        <v>6.2660835683345795E-2</v>
      </c>
      <c r="F48" t="s">
        <v>254</v>
      </c>
      <c r="G48" s="2">
        <v>5.8123819530010223E-2</v>
      </c>
      <c r="H48" t="s">
        <v>254</v>
      </c>
      <c r="I48" s="2"/>
      <c r="J48" s="3"/>
    </row>
    <row r="49" spans="1:10">
      <c r="A49" t="s">
        <v>123</v>
      </c>
      <c r="B49" t="s">
        <v>165</v>
      </c>
      <c r="C49" s="2">
        <v>0.89999997615814209</v>
      </c>
      <c r="D49" t="s">
        <v>165</v>
      </c>
      <c r="E49" s="2">
        <v>-0.10000000149011612</v>
      </c>
      <c r="F49" t="s">
        <v>165</v>
      </c>
      <c r="G49" s="2">
        <v>0.40000000596046448</v>
      </c>
      <c r="H49" t="s">
        <v>254</v>
      </c>
      <c r="I49" s="2"/>
      <c r="J49" s="3">
        <v>0.88</v>
      </c>
    </row>
    <row r="50" spans="1:10">
      <c r="A50" t="s">
        <v>254</v>
      </c>
      <c r="B50" t="s">
        <v>254</v>
      </c>
      <c r="C50" s="2">
        <v>0.18420000374317169</v>
      </c>
      <c r="D50" t="s">
        <v>254</v>
      </c>
      <c r="E50" s="2">
        <v>0.16285084187984467</v>
      </c>
      <c r="F50" t="s">
        <v>254</v>
      </c>
      <c r="G50" s="2">
        <v>6.4520172774791718E-2</v>
      </c>
      <c r="H50" t="s">
        <v>254</v>
      </c>
      <c r="I50" s="2"/>
      <c r="J50" s="3"/>
    </row>
    <row r="51" spans="1:10">
      <c r="A51" t="s">
        <v>124</v>
      </c>
      <c r="B51" t="s">
        <v>166</v>
      </c>
      <c r="C51" s="2">
        <v>0.23370370268821716</v>
      </c>
      <c r="D51" t="s">
        <v>166</v>
      </c>
      <c r="E51" s="2">
        <v>0.21814814209938049</v>
      </c>
      <c r="F51" t="s">
        <v>254</v>
      </c>
      <c r="G51" s="2"/>
      <c r="H51" t="s">
        <v>254</v>
      </c>
      <c r="I51" s="2"/>
      <c r="J51" s="3">
        <v>0.95</v>
      </c>
    </row>
    <row r="52" spans="1:10">
      <c r="A52" t="s">
        <v>254</v>
      </c>
      <c r="B52" t="s">
        <v>254</v>
      </c>
      <c r="C52" s="2">
        <v>9.7991012036800385E-2</v>
      </c>
      <c r="D52" t="s">
        <v>254</v>
      </c>
      <c r="E52" s="2">
        <v>8.5782051086425781E-2</v>
      </c>
      <c r="F52" t="s">
        <v>254</v>
      </c>
      <c r="G52" s="2"/>
      <c r="H52" t="s">
        <v>254</v>
      </c>
      <c r="I52" s="2"/>
      <c r="J52" s="3"/>
    </row>
    <row r="53" spans="1:10">
      <c r="A53" t="s">
        <v>125</v>
      </c>
      <c r="B53" t="s">
        <v>166</v>
      </c>
      <c r="C53" s="2">
        <v>0.11036663502454758</v>
      </c>
      <c r="D53" t="s">
        <v>166</v>
      </c>
      <c r="E53" s="2">
        <v>-3.2080660457722843E-4</v>
      </c>
      <c r="F53" t="s">
        <v>254</v>
      </c>
      <c r="G53" s="2"/>
      <c r="H53" t="s">
        <v>254</v>
      </c>
      <c r="I53" s="2"/>
      <c r="J53" s="3">
        <v>0.95</v>
      </c>
    </row>
    <row r="54" spans="1:10">
      <c r="A54" t="s">
        <v>254</v>
      </c>
      <c r="B54" t="s">
        <v>254</v>
      </c>
      <c r="C54" s="2">
        <v>0.13892234861850739</v>
      </c>
      <c r="D54" t="s">
        <v>254</v>
      </c>
      <c r="E54" s="2">
        <v>9.7987890243530273E-2</v>
      </c>
      <c r="F54" t="s">
        <v>254</v>
      </c>
      <c r="G54" s="2"/>
      <c r="H54" t="s">
        <v>254</v>
      </c>
      <c r="I54" s="2"/>
      <c r="J54" s="3"/>
    </row>
    <row r="55" spans="1:10">
      <c r="A55" t="s">
        <v>126</v>
      </c>
      <c r="B55" t="s">
        <v>167</v>
      </c>
      <c r="C55" s="2">
        <v>0.28999999165534973</v>
      </c>
      <c r="D55" t="s">
        <v>254</v>
      </c>
      <c r="E55" s="2"/>
      <c r="F55" t="s">
        <v>254</v>
      </c>
      <c r="G55" s="2"/>
      <c r="H55" t="s">
        <v>254</v>
      </c>
      <c r="I55" s="2"/>
      <c r="J55" s="3">
        <v>0.53</v>
      </c>
    </row>
    <row r="56" spans="1:10">
      <c r="A56" t="s">
        <v>254</v>
      </c>
      <c r="B56" t="s">
        <v>254</v>
      </c>
      <c r="C56" s="2">
        <v>9.0000003576278687E-2</v>
      </c>
      <c r="D56" t="s">
        <v>254</v>
      </c>
      <c r="E56" s="2"/>
      <c r="F56" t="s">
        <v>254</v>
      </c>
      <c r="G56" s="2"/>
      <c r="H56" t="s">
        <v>254</v>
      </c>
      <c r="I56" s="2"/>
      <c r="J56" s="3"/>
    </row>
    <row r="57" spans="1:10">
      <c r="A57" t="s">
        <v>127</v>
      </c>
      <c r="B57" t="s">
        <v>168</v>
      </c>
      <c r="C57" s="2">
        <v>0.12999999523162842</v>
      </c>
      <c r="D57" t="s">
        <v>175</v>
      </c>
      <c r="E57" s="2">
        <v>5.9999998658895493E-2</v>
      </c>
      <c r="F57" t="s">
        <v>177</v>
      </c>
      <c r="G57" s="2">
        <v>7.9999998211860657E-2</v>
      </c>
      <c r="H57" t="s">
        <v>254</v>
      </c>
      <c r="I57" s="2"/>
      <c r="J57" s="3">
        <v>0.91</v>
      </c>
    </row>
    <row r="58" spans="1:10">
      <c r="A58" t="s">
        <v>254</v>
      </c>
      <c r="B58" t="s">
        <v>254</v>
      </c>
      <c r="C58" s="2">
        <v>0.10589999705553055</v>
      </c>
      <c r="D58" t="s">
        <v>254</v>
      </c>
      <c r="E58" s="2">
        <v>9.8234608769416809E-2</v>
      </c>
      <c r="F58" t="s">
        <v>254</v>
      </c>
      <c r="G58" s="2">
        <v>7.0206984877586365E-2</v>
      </c>
      <c r="H58" t="s">
        <v>254</v>
      </c>
      <c r="I58" s="2"/>
      <c r="J58" s="3"/>
    </row>
    <row r="59" spans="1:10">
      <c r="A59" t="s">
        <v>128</v>
      </c>
      <c r="B59" t="s">
        <v>169</v>
      </c>
      <c r="C59" s="2">
        <v>0.15999999642372131</v>
      </c>
      <c r="D59" t="s">
        <v>254</v>
      </c>
      <c r="E59" s="2"/>
      <c r="F59" t="s">
        <v>254</v>
      </c>
      <c r="G59" s="2"/>
      <c r="H59" t="s">
        <v>254</v>
      </c>
      <c r="I59" s="2"/>
      <c r="J59" s="3">
        <v>0.53</v>
      </c>
    </row>
    <row r="60" spans="1:10">
      <c r="A60" t="s">
        <v>254</v>
      </c>
      <c r="B60" t="s">
        <v>254</v>
      </c>
      <c r="C60" s="2">
        <v>8.4714405238628387E-2</v>
      </c>
      <c r="D60" t="s">
        <v>254</v>
      </c>
      <c r="E60" s="2"/>
      <c r="F60" t="s">
        <v>254</v>
      </c>
      <c r="G60" s="2"/>
      <c r="H60" t="s">
        <v>254</v>
      </c>
      <c r="I60" s="2"/>
      <c r="J60" s="3"/>
    </row>
    <row r="61" spans="1:10">
      <c r="A61" t="s">
        <v>129</v>
      </c>
      <c r="B61" t="s">
        <v>170</v>
      </c>
      <c r="C61" s="2">
        <v>0.18840000033378601</v>
      </c>
      <c r="D61" t="s">
        <v>170</v>
      </c>
      <c r="E61" s="2">
        <v>1.3482999801635742</v>
      </c>
      <c r="F61" t="s">
        <v>254</v>
      </c>
      <c r="G61" s="2"/>
      <c r="H61" t="s">
        <v>254</v>
      </c>
      <c r="I61" s="2"/>
      <c r="J61" s="3">
        <v>0.76</v>
      </c>
    </row>
    <row r="62" spans="1:10">
      <c r="A62" t="s">
        <v>254</v>
      </c>
      <c r="B62" t="s">
        <v>254</v>
      </c>
      <c r="C62" s="2">
        <v>0.39400315284729004</v>
      </c>
      <c r="D62" t="s">
        <v>254</v>
      </c>
      <c r="E62" s="2">
        <v>0.53475433588027954</v>
      </c>
      <c r="F62" t="s">
        <v>254</v>
      </c>
      <c r="G62" s="2"/>
      <c r="H62" t="s">
        <v>254</v>
      </c>
      <c r="I62" s="2"/>
      <c r="J62" s="3"/>
    </row>
    <row r="63" spans="1:10">
      <c r="A63" t="s">
        <v>130</v>
      </c>
      <c r="B63" t="s">
        <v>254</v>
      </c>
      <c r="C63" s="2">
        <v>0.20000000298023224</v>
      </c>
      <c r="D63" t="s">
        <v>254</v>
      </c>
      <c r="E63" s="2"/>
      <c r="F63" t="s">
        <v>254</v>
      </c>
      <c r="G63" s="2">
        <v>-0.30000001192092896</v>
      </c>
      <c r="H63" t="s">
        <v>254</v>
      </c>
      <c r="I63" s="2"/>
      <c r="J63" s="3">
        <v>0.48913043737411499</v>
      </c>
    </row>
    <row r="64" spans="1:10">
      <c r="A64" t="s">
        <v>254</v>
      </c>
      <c r="B64" t="s">
        <v>254</v>
      </c>
      <c r="C64" s="2">
        <v>1.4698663949966431</v>
      </c>
      <c r="D64" t="s">
        <v>254</v>
      </c>
      <c r="E64" s="2"/>
      <c r="F64" t="s">
        <v>254</v>
      </c>
      <c r="G64" s="2">
        <v>0.71347403526306152</v>
      </c>
      <c r="H64" t="s">
        <v>254</v>
      </c>
      <c r="I64" s="2"/>
      <c r="J64" s="3"/>
    </row>
    <row r="65" spans="1:10">
      <c r="A65" t="s">
        <v>131</v>
      </c>
      <c r="B65" t="s">
        <v>254</v>
      </c>
      <c r="C65" s="2"/>
      <c r="D65" t="s">
        <v>254</v>
      </c>
      <c r="E65" s="2"/>
      <c r="F65" t="s">
        <v>254</v>
      </c>
      <c r="G65" s="2">
        <v>0.10000000149011612</v>
      </c>
      <c r="H65" t="s">
        <v>254</v>
      </c>
      <c r="I65" s="2"/>
      <c r="J65" s="3">
        <v>0.48913043737411499</v>
      </c>
    </row>
    <row r="66" spans="1:10">
      <c r="A66" t="s">
        <v>254</v>
      </c>
      <c r="B66" t="s">
        <v>254</v>
      </c>
      <c r="C66" s="2"/>
      <c r="D66" t="s">
        <v>254</v>
      </c>
      <c r="E66" s="2"/>
      <c r="F66" t="s">
        <v>254</v>
      </c>
      <c r="G66" s="2">
        <v>0.34713110327720642</v>
      </c>
      <c r="H66" t="s">
        <v>254</v>
      </c>
      <c r="I66" s="2"/>
      <c r="J66" s="3"/>
    </row>
    <row r="67" spans="1:10">
      <c r="A67" t="s">
        <v>132</v>
      </c>
      <c r="B67" t="s">
        <v>254</v>
      </c>
      <c r="C67" s="2">
        <v>0.37999999523162842</v>
      </c>
      <c r="D67" t="s">
        <v>254</v>
      </c>
      <c r="E67" s="2">
        <v>0.10000000149011612</v>
      </c>
      <c r="F67" t="s">
        <v>254</v>
      </c>
      <c r="G67" s="2"/>
      <c r="H67" t="s">
        <v>254</v>
      </c>
      <c r="I67" s="2"/>
      <c r="J67" s="3">
        <v>0.78523492813110352</v>
      </c>
    </row>
    <row r="68" spans="1:10">
      <c r="A68" t="s">
        <v>254</v>
      </c>
      <c r="B68" t="s">
        <v>254</v>
      </c>
      <c r="C68" s="2">
        <v>0.15026319026947021</v>
      </c>
      <c r="D68" t="s">
        <v>254</v>
      </c>
      <c r="E68" s="2">
        <v>0.26115363836288452</v>
      </c>
      <c r="F68" t="s">
        <v>254</v>
      </c>
      <c r="G68" s="2"/>
      <c r="H68" t="s">
        <v>254</v>
      </c>
      <c r="I68" s="2"/>
      <c r="J68" s="3"/>
    </row>
    <row r="69" spans="1:10">
      <c r="A69" t="s">
        <v>133</v>
      </c>
      <c r="B69" t="s">
        <v>254</v>
      </c>
      <c r="C69" s="2">
        <v>1.2999999523162842</v>
      </c>
      <c r="D69" t="s">
        <v>254</v>
      </c>
      <c r="E69" s="2">
        <v>0.60000002384185791</v>
      </c>
      <c r="F69" t="s">
        <v>254</v>
      </c>
      <c r="G69" s="2">
        <v>0.5</v>
      </c>
      <c r="H69" t="s">
        <v>254</v>
      </c>
      <c r="I69" s="2"/>
      <c r="J69" s="3">
        <v>0.97000002861022949</v>
      </c>
    </row>
    <row r="70" spans="1:10">
      <c r="A70" t="s">
        <v>254</v>
      </c>
      <c r="B70" t="s">
        <v>254</v>
      </c>
      <c r="C70" s="2">
        <v>0.13429819047451019</v>
      </c>
      <c r="D70" t="s">
        <v>254</v>
      </c>
      <c r="E70" s="2">
        <v>0.13429819047451019</v>
      </c>
      <c r="F70" t="s">
        <v>254</v>
      </c>
      <c r="G70" s="2">
        <v>7.8067608177661896E-2</v>
      </c>
      <c r="H70" t="s">
        <v>254</v>
      </c>
      <c r="I70" s="2"/>
      <c r="J70" s="3"/>
    </row>
    <row r="71" spans="1:10">
      <c r="A71" t="s">
        <v>134</v>
      </c>
      <c r="B71" t="s">
        <v>254</v>
      </c>
      <c r="C71" s="2"/>
      <c r="D71" t="s">
        <v>254</v>
      </c>
      <c r="E71" s="2">
        <v>-0.10000000149011612</v>
      </c>
      <c r="F71" t="s">
        <v>254</v>
      </c>
      <c r="G71" s="2"/>
      <c r="H71" t="s">
        <v>254</v>
      </c>
      <c r="I71" s="2"/>
      <c r="J71" s="3">
        <v>0.30578511953353882</v>
      </c>
    </row>
    <row r="72" spans="1:10">
      <c r="A72" t="s">
        <v>254</v>
      </c>
      <c r="B72" t="s">
        <v>254</v>
      </c>
      <c r="C72" s="2"/>
      <c r="D72" t="s">
        <v>254</v>
      </c>
      <c r="E72" s="2">
        <v>0.40400770306587219</v>
      </c>
      <c r="F72" t="s">
        <v>254</v>
      </c>
      <c r="G72" s="2"/>
      <c r="H72" t="s">
        <v>254</v>
      </c>
      <c r="I72" s="2"/>
      <c r="J72" s="3"/>
    </row>
    <row r="73" spans="1:10">
      <c r="A73" t="s">
        <v>135</v>
      </c>
      <c r="B73" t="s">
        <v>254</v>
      </c>
      <c r="C73" s="2">
        <v>0.30000001192092896</v>
      </c>
      <c r="D73" t="s">
        <v>254</v>
      </c>
      <c r="E73" s="2">
        <v>0.20000000298023224</v>
      </c>
      <c r="F73" t="s">
        <v>254</v>
      </c>
      <c r="G73" s="2"/>
      <c r="H73" t="s">
        <v>254</v>
      </c>
      <c r="I73" s="2">
        <v>-0.40000000596046448</v>
      </c>
      <c r="J73" s="3">
        <v>0.93444168567657471</v>
      </c>
    </row>
    <row r="74" spans="1:10">
      <c r="A74" t="s">
        <v>254</v>
      </c>
      <c r="B74" t="s">
        <v>254</v>
      </c>
      <c r="C74" s="2">
        <v>0.17859415709972382</v>
      </c>
      <c r="D74" t="s">
        <v>254</v>
      </c>
      <c r="E74" s="2">
        <v>0.12755084037780762</v>
      </c>
      <c r="F74" t="s">
        <v>254</v>
      </c>
      <c r="G74" s="2"/>
      <c r="H74" t="s">
        <v>254</v>
      </c>
      <c r="I74" s="2">
        <v>0.43368005752563477</v>
      </c>
      <c r="J74" s="3"/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3:M7"/>
  <sheetViews>
    <sheetView workbookViewId="0"/>
  </sheetViews>
  <sheetFormatPr defaultColWidth="11" defaultRowHeight="15.75"/>
  <sheetData>
    <row r="3" spans="2:13">
      <c r="B3" s="7">
        <v>7.8336179256439209E-2</v>
      </c>
      <c r="C3" s="7">
        <v>-3.3824995160102844E-2</v>
      </c>
      <c r="D3" s="7">
        <v>1.5040458180010319E-2</v>
      </c>
      <c r="E3" s="7">
        <v>-1.9796120002865791E-2</v>
      </c>
      <c r="F3" s="7">
        <v>0.11365918070077896</v>
      </c>
      <c r="G3" s="7">
        <v>0.25782772898674011</v>
      </c>
      <c r="H3" s="7">
        <v>2.2311408072710037E-2</v>
      </c>
      <c r="I3" s="7">
        <v>6.753462553024292E-2</v>
      </c>
      <c r="J3" s="7">
        <v>2.3340541869401932E-2</v>
      </c>
      <c r="K3" s="7">
        <v>1.2114143930375576E-2</v>
      </c>
      <c r="L3" s="7">
        <v>4.8801910132169724E-2</v>
      </c>
      <c r="M3" s="7">
        <v>3.06282639503479E-2</v>
      </c>
    </row>
    <row r="4" spans="2:13">
      <c r="B4" s="7">
        <v>9.8412908613681793E-2</v>
      </c>
      <c r="C4" s="7">
        <v>0.10918115079402924</v>
      </c>
      <c r="D4" s="7">
        <v>8.0717295408248901E-2</v>
      </c>
      <c r="E4" s="7">
        <v>3.1067809090018272E-2</v>
      </c>
      <c r="F4" s="7">
        <v>6.4640231430530548E-2</v>
      </c>
      <c r="G4" s="7">
        <v>0.16423788666725159</v>
      </c>
      <c r="H4" s="7">
        <v>2.9452623799443245E-2</v>
      </c>
      <c r="I4" s="7">
        <v>0.130020871758461</v>
      </c>
      <c r="J4" s="7">
        <v>5.6716155260801315E-2</v>
      </c>
      <c r="K4" s="7">
        <v>3.11886016279459E-2</v>
      </c>
      <c r="L4" s="7">
        <v>3.3918730914592743E-2</v>
      </c>
      <c r="M4" s="7">
        <v>2.6925221085548401E-2</v>
      </c>
    </row>
    <row r="5" spans="2:13">
      <c r="B5" s="7">
        <v>0.42603498697280884</v>
      </c>
      <c r="C5" s="7">
        <v>0.75670838356018066</v>
      </c>
      <c r="D5" s="7">
        <v>0.85218203067779541</v>
      </c>
      <c r="E5" s="7">
        <v>0.52400058507919312</v>
      </c>
      <c r="F5" s="7">
        <v>7.8690528869628906E-2</v>
      </c>
      <c r="G5" s="7">
        <v>0.11645159870386124</v>
      </c>
      <c r="H5" s="7">
        <v>0.44872909784317017</v>
      </c>
      <c r="I5" s="7">
        <v>0.60347223281860352</v>
      </c>
      <c r="J5" s="7">
        <v>0.68068212270736694</v>
      </c>
      <c r="K5" s="7">
        <v>0.6977083683013916</v>
      </c>
      <c r="L5" s="7">
        <v>0.1502101868391037</v>
      </c>
      <c r="M5" s="7">
        <v>0.25531652569770813</v>
      </c>
    </row>
    <row r="6" spans="2:13">
      <c r="B6" s="7">
        <v>3</v>
      </c>
      <c r="C6" s="7">
        <v>2.5</v>
      </c>
      <c r="D6" s="7">
        <v>2.875</v>
      </c>
      <c r="E6" s="7">
        <v>4.75</v>
      </c>
      <c r="F6" s="7">
        <v>3.8095238208770752</v>
      </c>
      <c r="G6" s="7">
        <v>3.2999999523162842</v>
      </c>
      <c r="H6" s="7">
        <v>4.2727274894714355</v>
      </c>
      <c r="I6" s="7">
        <v>2.4000000953674316</v>
      </c>
      <c r="J6" s="7">
        <v>4.0625</v>
      </c>
      <c r="K6" s="7">
        <v>3.8333332538604736</v>
      </c>
      <c r="L6" s="7"/>
      <c r="M6" s="7"/>
    </row>
    <row r="7" spans="2:13">
      <c r="B7" s="7">
        <v>0.27599999308586121</v>
      </c>
      <c r="C7" s="7">
        <v>0.3059999942779541</v>
      </c>
      <c r="D7" s="7">
        <v>0.22699999809265137</v>
      </c>
      <c r="E7" s="7">
        <v>8.7999999523162842E-2</v>
      </c>
      <c r="F7" s="7">
        <v>0.18199999630451202</v>
      </c>
      <c r="G7" s="7">
        <v>0.460999995470047</v>
      </c>
      <c r="H7" s="7">
        <v>8.2999996840953827E-2</v>
      </c>
      <c r="I7" s="7">
        <v>0.36500000953674316</v>
      </c>
      <c r="J7" s="7">
        <v>0.15899999439716339</v>
      </c>
      <c r="K7" s="7">
        <v>8.7999999523162842E-2</v>
      </c>
      <c r="L7" s="7">
        <v>9.6000000834465027E-2</v>
      </c>
      <c r="M7" s="7">
        <v>7.5999997556209564E-2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3:G11"/>
  <sheetViews>
    <sheetView workbookViewId="0"/>
  </sheetViews>
  <sheetFormatPr defaultColWidth="11" defaultRowHeight="15.75"/>
  <sheetData>
    <row r="3" spans="2:7">
      <c r="B3" s="7">
        <v>4.8801910132169724E-2</v>
      </c>
      <c r="C3" s="7">
        <v>6.1337977647781372E-2</v>
      </c>
      <c r="D3" s="7">
        <v>4.5528307557106018E-2</v>
      </c>
      <c r="E3" s="7">
        <v>4.4182628393173218E-2</v>
      </c>
      <c r="F3" s="7">
        <v>0.25033071637153625</v>
      </c>
      <c r="G3" s="7">
        <v>0.1232965961098671</v>
      </c>
    </row>
    <row r="4" spans="2:7">
      <c r="B4" s="7">
        <v>3.3918730914592743E-2</v>
      </c>
      <c r="C4" s="7">
        <v>2.7480281889438629E-2</v>
      </c>
      <c r="D4" s="7">
        <v>2.6666115969419479E-2</v>
      </c>
      <c r="E4" s="7">
        <v>2.1067144349217415E-2</v>
      </c>
      <c r="F4" s="7">
        <v>7.2385162115097046E-2</v>
      </c>
      <c r="G4" s="7">
        <v>3.5103701055049896E-2</v>
      </c>
    </row>
    <row r="5" spans="2:7">
      <c r="B5" s="7">
        <v>0.1502101868391037</v>
      </c>
      <c r="C5" s="7">
        <v>2.5610180571675301E-2</v>
      </c>
      <c r="D5" s="7">
        <v>8.7757617235183716E-2</v>
      </c>
      <c r="E5" s="7">
        <v>3.5973306745290756E-2</v>
      </c>
      <c r="F5" s="7">
        <v>5.4356449982151389E-4</v>
      </c>
      <c r="G5" s="7">
        <v>4.4415745651349425E-4</v>
      </c>
    </row>
    <row r="6" spans="2:7">
      <c r="B6" s="7">
        <v>11</v>
      </c>
      <c r="C6" s="7">
        <v>14</v>
      </c>
      <c r="D6" s="7">
        <v>15</v>
      </c>
      <c r="E6" s="7">
        <v>14</v>
      </c>
      <c r="F6" s="7">
        <v>13</v>
      </c>
      <c r="G6" s="7">
        <v>28</v>
      </c>
    </row>
    <row r="7" spans="2:7">
      <c r="B7" s="7"/>
      <c r="C7" s="7"/>
      <c r="D7" s="7"/>
      <c r="E7" s="7"/>
      <c r="F7" s="7"/>
      <c r="G7" s="7"/>
    </row>
    <row r="8" spans="2:7">
      <c r="B8" s="7">
        <v>3.06282639503479E-2</v>
      </c>
      <c r="C8" s="7">
        <v>2.6277169585227966E-2</v>
      </c>
      <c r="D8" s="7">
        <v>4.3606288731098175E-2</v>
      </c>
      <c r="E8" s="7">
        <v>5.4489623755216599E-2</v>
      </c>
      <c r="F8" s="7">
        <v>0.18046800792217255</v>
      </c>
      <c r="G8" s="7">
        <v>9.4459392130374908E-2</v>
      </c>
    </row>
    <row r="9" spans="2:7">
      <c r="B9" s="7">
        <v>2.6925221085548401E-2</v>
      </c>
      <c r="C9" s="7">
        <v>2.1200351417064667E-2</v>
      </c>
      <c r="D9" s="7">
        <v>2.2768460214138031E-2</v>
      </c>
      <c r="E9" s="7">
        <v>2.9938550665974617E-2</v>
      </c>
      <c r="F9" s="7">
        <v>7.8670576214790344E-2</v>
      </c>
      <c r="G9" s="7">
        <v>3.6239944398403168E-2</v>
      </c>
    </row>
    <row r="10" spans="2:7">
      <c r="B10" s="7">
        <v>0.25531652569770813</v>
      </c>
      <c r="C10" s="7">
        <v>0.21517205238342285</v>
      </c>
      <c r="D10" s="7">
        <v>5.5466253310441971E-2</v>
      </c>
      <c r="E10" s="7">
        <v>6.875157356262207E-2</v>
      </c>
      <c r="F10" s="7">
        <v>2.1792173385620117E-2</v>
      </c>
      <c r="G10" s="7">
        <v>9.1472985222935677E-3</v>
      </c>
    </row>
    <row r="11" spans="2:7">
      <c r="B11" s="7">
        <v>9</v>
      </c>
      <c r="C11" s="7">
        <v>10</v>
      </c>
      <c r="D11" s="7">
        <v>13</v>
      </c>
      <c r="E11" s="7">
        <v>10</v>
      </c>
      <c r="F11" s="7">
        <v>11</v>
      </c>
      <c r="G11" s="7">
        <v>23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3:H20"/>
  <sheetViews>
    <sheetView workbookViewId="0">
      <selection activeCell="J18" sqref="J18"/>
    </sheetView>
  </sheetViews>
  <sheetFormatPr defaultColWidth="11" defaultRowHeight="15.75"/>
  <sheetData>
    <row r="3" spans="2:8">
      <c r="B3" s="7">
        <v>0.26481103897094727</v>
      </c>
      <c r="C3" s="7"/>
      <c r="D3" s="7">
        <v>0.23805798590183258</v>
      </c>
      <c r="E3" s="7"/>
      <c r="F3" s="7">
        <v>0.10263057053089142</v>
      </c>
      <c r="G3" s="7"/>
      <c r="H3" s="7">
        <v>0.1082458421587944</v>
      </c>
    </row>
    <row r="4" spans="2:8">
      <c r="B4" s="7">
        <v>9.1127127408981323E-2</v>
      </c>
      <c r="C4" s="7"/>
      <c r="D4" s="7">
        <v>0.11749546229839325</v>
      </c>
      <c r="E4" s="7"/>
      <c r="F4" s="7">
        <v>5.3287383168935776E-2</v>
      </c>
      <c r="G4" s="7"/>
      <c r="H4" s="7">
        <v>7.4579007923603058E-2</v>
      </c>
    </row>
    <row r="5" spans="2:8">
      <c r="B5" s="7">
        <v>3.6613773554563522E-3</v>
      </c>
      <c r="C5" s="7"/>
      <c r="D5" s="7">
        <v>4.2754154652357101E-2</v>
      </c>
      <c r="E5" s="7"/>
      <c r="F5" s="7">
        <v>5.4106559604406357E-2</v>
      </c>
      <c r="G5" s="7"/>
      <c r="H5" s="7">
        <v>0.14666154980659485</v>
      </c>
    </row>
    <row r="6" spans="2:8">
      <c r="B6" s="7">
        <v>27</v>
      </c>
      <c r="C6" s="7"/>
      <c r="D6" s="7">
        <v>7</v>
      </c>
      <c r="E6" s="7"/>
      <c r="F6" s="7">
        <v>22</v>
      </c>
      <c r="G6" s="7"/>
      <c r="H6" s="7">
        <v>13</v>
      </c>
    </row>
    <row r="7" spans="2:8">
      <c r="B7" s="7"/>
      <c r="C7" s="7"/>
      <c r="D7" s="7"/>
      <c r="E7" s="7"/>
      <c r="F7" s="7"/>
      <c r="G7" s="7"/>
      <c r="H7" s="7"/>
    </row>
    <row r="8" spans="2:8">
      <c r="B8" s="7">
        <v>0.65714085102081299</v>
      </c>
      <c r="C8" s="7"/>
      <c r="D8" s="7">
        <v>0.39641657471656799</v>
      </c>
      <c r="E8" s="7"/>
      <c r="F8" s="7">
        <v>0.28842085599899292</v>
      </c>
      <c r="G8" s="7"/>
      <c r="H8" s="7">
        <v>-0.40000000596046448</v>
      </c>
    </row>
    <row r="9" spans="2:8">
      <c r="B9" s="7">
        <v>0.33570995926856995</v>
      </c>
      <c r="C9" s="7"/>
      <c r="D9" s="7">
        <v>0.16691914200782776</v>
      </c>
      <c r="E9" s="7"/>
      <c r="F9" s="7">
        <v>0.15385954082012177</v>
      </c>
      <c r="G9" s="7"/>
      <c r="H9" s="7">
        <v>0.43368005752563477</v>
      </c>
    </row>
    <row r="10" spans="2:8">
      <c r="B10" s="7">
        <v>5.0292685627937317E-2</v>
      </c>
      <c r="C10" s="7"/>
      <c r="D10" s="7">
        <v>1.7553618177771568E-2</v>
      </c>
      <c r="E10" s="7"/>
      <c r="F10" s="7">
        <v>6.08515664935112E-2</v>
      </c>
      <c r="G10" s="7"/>
      <c r="H10" s="7">
        <v>0.35635179281234741</v>
      </c>
    </row>
    <row r="11" spans="2:8">
      <c r="B11" s="7">
        <v>4</v>
      </c>
      <c r="C11" s="7"/>
      <c r="D11" s="7">
        <v>3</v>
      </c>
      <c r="E11" s="7"/>
      <c r="F11" s="7">
        <v>4</v>
      </c>
      <c r="G11" s="7"/>
      <c r="H11" s="7">
        <v>1</v>
      </c>
    </row>
    <row r="12" spans="2:8">
      <c r="B12" s="7"/>
      <c r="C12" s="7"/>
      <c r="D12" s="7"/>
      <c r="E12" s="7"/>
      <c r="F12" s="7"/>
      <c r="G12" s="7"/>
      <c r="H12" s="7"/>
    </row>
    <row r="13" spans="2:8">
      <c r="B13" s="7">
        <v>0.32706174254417419</v>
      </c>
      <c r="C13" s="7"/>
      <c r="D13" s="7">
        <v>0.27194836735725403</v>
      </c>
      <c r="E13" s="7"/>
      <c r="F13" s="7">
        <v>0.16011303663253784</v>
      </c>
      <c r="G13" s="7"/>
      <c r="H13" s="7">
        <v>9.3647241592407227E-2</v>
      </c>
    </row>
    <row r="14" spans="2:8">
      <c r="B14" s="7">
        <v>9.6484832465648651E-2</v>
      </c>
      <c r="C14" s="7"/>
      <c r="D14" s="7">
        <v>9.919506311416626E-2</v>
      </c>
      <c r="E14" s="7"/>
      <c r="F14" s="7">
        <v>6.2157120555639267E-2</v>
      </c>
      <c r="G14" s="7"/>
      <c r="H14" s="7">
        <v>7.3500119149684906E-2</v>
      </c>
    </row>
    <row r="15" spans="2:8">
      <c r="B15" s="7">
        <v>6.9950323086231947E-4</v>
      </c>
      <c r="C15" s="7"/>
      <c r="D15" s="7">
        <v>6.1149769462645054E-3</v>
      </c>
      <c r="E15" s="7"/>
      <c r="F15" s="7">
        <v>9.9967876449227333E-3</v>
      </c>
      <c r="G15" s="7"/>
      <c r="H15" s="7">
        <v>0.20262441039085388</v>
      </c>
    </row>
    <row r="16" spans="2:8">
      <c r="B16" s="7">
        <v>31</v>
      </c>
      <c r="C16" s="7"/>
      <c r="D16" s="7">
        <v>10</v>
      </c>
      <c r="E16" s="7"/>
      <c r="F16" s="7">
        <v>26</v>
      </c>
      <c r="G16" s="7"/>
      <c r="H16" s="7">
        <v>14</v>
      </c>
    </row>
    <row r="17" spans="2:8">
      <c r="B17" s="7"/>
      <c r="C17" s="7"/>
      <c r="D17" s="7"/>
      <c r="E17" s="7"/>
      <c r="F17" s="7"/>
      <c r="G17" s="7"/>
      <c r="H17" s="7"/>
    </row>
    <row r="18" spans="2:8">
      <c r="B18" s="7">
        <v>-0.4074036180973053</v>
      </c>
      <c r="C18" s="7"/>
      <c r="D18" s="7">
        <v>-0.12709802389144897</v>
      </c>
      <c r="E18" s="7"/>
      <c r="F18" s="7">
        <v>-0.21969889104366302</v>
      </c>
      <c r="G18" s="7"/>
      <c r="H18" s="7">
        <v>0.50824582576751709</v>
      </c>
    </row>
    <row r="19" spans="2:8">
      <c r="B19" s="7">
        <v>0.25149098038673401</v>
      </c>
      <c r="C19" s="7"/>
      <c r="D19" s="7">
        <v>0.22762490808963776</v>
      </c>
      <c r="E19" s="7"/>
      <c r="F19" s="7">
        <v>0.12663707137107849</v>
      </c>
      <c r="G19" s="7"/>
      <c r="H19" s="7">
        <v>0.44004592299461365</v>
      </c>
    </row>
    <row r="20" spans="2:8">
      <c r="B20" s="7">
        <v>0.10524233430624008</v>
      </c>
      <c r="C20" s="7"/>
      <c r="D20" s="7">
        <v>0.57659447193145752</v>
      </c>
      <c r="E20" s="7"/>
      <c r="F20" s="7">
        <v>8.2763783633708954E-2</v>
      </c>
      <c r="G20" s="7"/>
      <c r="H20" s="7">
        <v>0.24809712171554565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3:G6"/>
  <sheetViews>
    <sheetView workbookViewId="0"/>
  </sheetViews>
  <sheetFormatPr defaultColWidth="11" defaultRowHeight="15.75"/>
  <sheetData>
    <row r="3" spans="2:7">
      <c r="B3" s="7">
        <v>0.14050839841365814</v>
      </c>
      <c r="C3" s="7">
        <v>3.8148148059844971</v>
      </c>
      <c r="D3" s="7">
        <v>7.3664598166942596E-2</v>
      </c>
      <c r="E3" s="7">
        <v>108.33028411865234</v>
      </c>
      <c r="F3" s="7">
        <v>193.85420227050781</v>
      </c>
      <c r="G3" s="7">
        <v>47.834152221679688</v>
      </c>
    </row>
    <row r="4" spans="2:7">
      <c r="B4" s="7">
        <v>0.12709759175777435</v>
      </c>
      <c r="C4" s="7">
        <v>3.5714285373687744</v>
      </c>
      <c r="D4" s="7">
        <v>7.1174651384353638E-2</v>
      </c>
      <c r="E4" s="7">
        <v>104.66860198974609</v>
      </c>
      <c r="F4" s="7">
        <v>187.30171203613281</v>
      </c>
      <c r="G4" s="7">
        <v>46.217304229736328</v>
      </c>
    </row>
    <row r="5" spans="2:7">
      <c r="B5" s="7">
        <v>6.4334921538829803E-2</v>
      </c>
      <c r="C5" s="7">
        <v>4</v>
      </c>
      <c r="D5" s="7">
        <v>3.2167460769414902E-2</v>
      </c>
      <c r="E5" s="7">
        <v>47.305091857910156</v>
      </c>
      <c r="F5" s="7">
        <v>84.651214599609375</v>
      </c>
      <c r="G5" s="7">
        <v>20.887962341308594</v>
      </c>
    </row>
    <row r="6" spans="2:7">
      <c r="B6" s="7">
        <v>2.5549164041876793E-2</v>
      </c>
      <c r="C6" s="7">
        <v>3.923076868057251</v>
      </c>
      <c r="D6" s="7">
        <v>1.3025064021348953E-2</v>
      </c>
      <c r="E6" s="7">
        <v>19.154504776000977</v>
      </c>
      <c r="F6" s="7">
        <v>34.276485443115234</v>
      </c>
      <c r="G6" s="7">
        <v>8.4578332901000977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3:H26"/>
  <sheetViews>
    <sheetView workbookViewId="0">
      <selection activeCell="B3" sqref="B3"/>
    </sheetView>
  </sheetViews>
  <sheetFormatPr defaultColWidth="11" defaultRowHeight="15.75"/>
  <sheetData>
    <row r="3" spans="2:8">
      <c r="B3" s="7">
        <v>0.15448729693889618</v>
      </c>
      <c r="C3" s="7"/>
      <c r="D3" s="7">
        <v>0.19811658561229706</v>
      </c>
      <c r="E3" s="7"/>
      <c r="F3" s="7">
        <v>8.6692184209823608E-2</v>
      </c>
      <c r="G3" s="7"/>
      <c r="H3" s="7">
        <v>6.3642680644989014E-2</v>
      </c>
    </row>
    <row r="4" spans="2:8">
      <c r="B4" s="7">
        <v>4.3527562171220779E-2</v>
      </c>
      <c r="C4" s="7"/>
      <c r="D4" s="7">
        <v>8.6214303970336914E-2</v>
      </c>
      <c r="E4" s="7"/>
      <c r="F4" s="7">
        <v>3.850172832608223E-2</v>
      </c>
      <c r="G4" s="7"/>
      <c r="H4" s="7">
        <v>3.8485642522573471E-2</v>
      </c>
    </row>
    <row r="5" spans="2:8">
      <c r="B5" s="7">
        <v>3.8642808794975281E-4</v>
      </c>
      <c r="C5" s="7"/>
      <c r="D5" s="7">
        <v>2.1564347669482231E-2</v>
      </c>
      <c r="E5" s="7"/>
      <c r="F5" s="7">
        <v>2.4344773963093758E-2</v>
      </c>
      <c r="G5" s="7"/>
      <c r="H5" s="7">
        <v>9.8193906247615814E-2</v>
      </c>
    </row>
    <row r="6" spans="2:8">
      <c r="B6" s="7">
        <v>21</v>
      </c>
      <c r="C6" s="7"/>
      <c r="D6" s="7">
        <v>6</v>
      </c>
      <c r="E6" s="7"/>
      <c r="F6" s="7">
        <v>16</v>
      </c>
      <c r="G6" s="7"/>
      <c r="H6" s="7">
        <v>11</v>
      </c>
    </row>
    <row r="7" spans="2:8">
      <c r="B7" s="7"/>
      <c r="C7" s="7"/>
      <c r="D7" s="7"/>
      <c r="E7" s="7"/>
      <c r="F7" s="7"/>
      <c r="G7" s="7"/>
      <c r="H7" s="7"/>
    </row>
    <row r="8" spans="2:8">
      <c r="B8" s="7">
        <v>0.14642365276813507</v>
      </c>
      <c r="C8" s="7"/>
      <c r="D8" s="7">
        <v>0.19811658561229706</v>
      </c>
      <c r="E8" s="7"/>
      <c r="F8" s="7">
        <v>9.540192037820816E-2</v>
      </c>
      <c r="G8" s="7"/>
      <c r="H8" s="7">
        <v>8.5881605744361877E-2</v>
      </c>
    </row>
    <row r="9" spans="2:8">
      <c r="B9" s="7">
        <v>5.2712686359882355E-2</v>
      </c>
      <c r="C9" s="7"/>
      <c r="D9" s="7">
        <v>8.6214303970336914E-2</v>
      </c>
      <c r="E9" s="7"/>
      <c r="F9" s="7">
        <v>4.1352547705173492E-2</v>
      </c>
      <c r="G9" s="7"/>
      <c r="H9" s="7">
        <v>5.7166136801242828E-2</v>
      </c>
    </row>
    <row r="10" spans="2:8">
      <c r="B10" s="7">
        <v>5.4733576253056526E-3</v>
      </c>
      <c r="C10" s="7"/>
      <c r="D10" s="7">
        <v>2.1564347669482231E-2</v>
      </c>
      <c r="E10" s="7"/>
      <c r="F10" s="7">
        <v>2.1052669733762741E-2</v>
      </c>
      <c r="G10" s="7"/>
      <c r="H10" s="7">
        <v>0.13301548361778259</v>
      </c>
    </row>
    <row r="11" spans="2:8">
      <c r="B11" s="7">
        <v>16</v>
      </c>
      <c r="C11" s="7"/>
      <c r="D11" s="7">
        <v>6</v>
      </c>
      <c r="E11" s="7"/>
      <c r="F11" s="7">
        <v>12</v>
      </c>
      <c r="G11" s="7"/>
      <c r="H11" s="7">
        <v>7</v>
      </c>
    </row>
    <row r="12" spans="2:8">
      <c r="B12" s="7"/>
      <c r="C12" s="7"/>
      <c r="D12" s="7"/>
      <c r="E12" s="7"/>
      <c r="F12" s="7"/>
      <c r="G12" s="7"/>
      <c r="H12" s="7"/>
    </row>
    <row r="13" spans="2:8">
      <c r="B13" s="7">
        <v>0.13132999837398529</v>
      </c>
      <c r="C13" s="7"/>
      <c r="D13" s="7">
        <v>0.10768940299749374</v>
      </c>
      <c r="E13" s="7"/>
      <c r="F13" s="7">
        <v>9.0840958058834076E-2</v>
      </c>
      <c r="G13" s="7"/>
      <c r="H13" s="7">
        <v>6.3642680644989014E-2</v>
      </c>
    </row>
    <row r="14" spans="2:8">
      <c r="B14" s="7">
        <v>3.5274844616651535E-2</v>
      </c>
      <c r="C14" s="7"/>
      <c r="D14" s="7">
        <v>5.6250669062137604E-2</v>
      </c>
      <c r="E14" s="7"/>
      <c r="F14" s="7">
        <v>3.9734330028295517E-2</v>
      </c>
      <c r="G14" s="7"/>
      <c r="H14" s="7">
        <v>3.8485642522573471E-2</v>
      </c>
    </row>
    <row r="15" spans="2:8">
      <c r="B15" s="7">
        <v>1.968307769857347E-4</v>
      </c>
      <c r="C15" s="7"/>
      <c r="D15" s="7">
        <v>5.5561963468790054E-2</v>
      </c>
      <c r="E15" s="7"/>
      <c r="F15" s="7">
        <v>2.2242069244384766E-2</v>
      </c>
      <c r="G15" s="7"/>
      <c r="H15" s="7">
        <v>9.8193906247615814E-2</v>
      </c>
    </row>
    <row r="16" spans="2:8">
      <c r="B16" s="7">
        <v>19</v>
      </c>
      <c r="C16" s="7"/>
      <c r="D16" s="7">
        <v>5</v>
      </c>
      <c r="E16" s="7"/>
      <c r="F16" s="7">
        <v>14</v>
      </c>
      <c r="G16" s="7"/>
      <c r="H16" s="7">
        <v>11</v>
      </c>
    </row>
    <row r="17" spans="2:8">
      <c r="B17" s="7"/>
      <c r="C17" s="7"/>
      <c r="D17" s="7"/>
      <c r="E17" s="7"/>
      <c r="F17" s="7"/>
      <c r="G17" s="7"/>
      <c r="H17" s="7"/>
    </row>
    <row r="18" spans="2:8">
      <c r="B18" s="7">
        <v>0.14943782985210419</v>
      </c>
      <c r="C18" s="7"/>
      <c r="D18" s="7">
        <v>0.19811658561229706</v>
      </c>
      <c r="E18" s="7"/>
      <c r="F18" s="7">
        <v>6.6436395049095154E-2</v>
      </c>
      <c r="G18" s="7"/>
      <c r="H18" s="7">
        <v>6.3642680644989014E-2</v>
      </c>
    </row>
    <row r="19" spans="2:8">
      <c r="B19" s="7">
        <v>5.3483318537473679E-2</v>
      </c>
      <c r="C19" s="7"/>
      <c r="D19" s="7">
        <v>8.6214303970336914E-2</v>
      </c>
      <c r="E19" s="7"/>
      <c r="F19" s="7">
        <v>4.7971464693546295E-2</v>
      </c>
      <c r="G19" s="7"/>
      <c r="H19" s="7">
        <v>3.8485642522573471E-2</v>
      </c>
    </row>
    <row r="20" spans="2:8">
      <c r="B20" s="7">
        <v>5.2044135518372059E-3</v>
      </c>
      <c r="C20" s="7"/>
      <c r="D20" s="7">
        <v>2.1564347669482231E-2</v>
      </c>
      <c r="E20" s="7"/>
      <c r="F20" s="7">
        <v>0.16607850790023804</v>
      </c>
      <c r="G20" s="7"/>
      <c r="H20" s="7">
        <v>9.8193906247615814E-2</v>
      </c>
    </row>
    <row r="21" spans="2:8">
      <c r="B21" s="7">
        <v>18</v>
      </c>
      <c r="C21" s="7"/>
      <c r="D21" s="7">
        <v>6</v>
      </c>
      <c r="E21" s="7"/>
      <c r="F21" s="7">
        <v>14</v>
      </c>
      <c r="G21" s="7"/>
      <c r="H21" s="7">
        <v>11</v>
      </c>
    </row>
    <row r="22" spans="2:8">
      <c r="B22" s="7"/>
      <c r="C22" s="7"/>
      <c r="D22" s="7"/>
      <c r="E22" s="7"/>
      <c r="F22" s="7"/>
      <c r="G22" s="7"/>
      <c r="H22" s="7"/>
    </row>
    <row r="23" spans="2:8">
      <c r="B23" s="7">
        <v>0.16774550080299377</v>
      </c>
      <c r="C23" s="7"/>
      <c r="D23" s="7">
        <v>0.19811658561229706</v>
      </c>
      <c r="E23" s="7"/>
      <c r="F23" s="7">
        <v>8.6692184209823608E-2</v>
      </c>
      <c r="G23" s="7"/>
      <c r="H23" s="7">
        <v>6.3642680644989014E-2</v>
      </c>
    </row>
    <row r="24" spans="2:8">
      <c r="B24" s="7">
        <v>4.0515772998332977E-2</v>
      </c>
      <c r="C24" s="7"/>
      <c r="D24" s="7">
        <v>8.6214303970336914E-2</v>
      </c>
      <c r="E24" s="7"/>
      <c r="F24" s="7">
        <v>3.850172832608223E-2</v>
      </c>
      <c r="G24" s="7"/>
      <c r="H24" s="7">
        <v>3.8485642522573471E-2</v>
      </c>
    </row>
    <row r="25" spans="2:8">
      <c r="B25" s="7">
        <v>3.4692460758378729E-5</v>
      </c>
      <c r="C25" s="7"/>
      <c r="D25" s="7">
        <v>2.1564347669482231E-2</v>
      </c>
      <c r="E25" s="7"/>
      <c r="F25" s="7">
        <v>2.4344773963093758E-2</v>
      </c>
      <c r="G25" s="7"/>
      <c r="H25" s="7">
        <v>9.8193906247615814E-2</v>
      </c>
    </row>
    <row r="26" spans="2:8">
      <c r="B26" s="7">
        <v>20</v>
      </c>
      <c r="C26" s="7"/>
      <c r="D26" s="7">
        <v>6</v>
      </c>
      <c r="E26" s="7"/>
      <c r="F26" s="7">
        <v>16</v>
      </c>
      <c r="G26" s="7"/>
      <c r="H26" s="7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6"/>
  <sheetViews>
    <sheetView workbookViewId="0">
      <selection activeCell="B1" sqref="B1:E6"/>
    </sheetView>
  </sheetViews>
  <sheetFormatPr defaultColWidth="11" defaultRowHeight="15.75"/>
  <sheetData>
    <row r="1" spans="1:5">
      <c r="A1" t="s">
        <v>141</v>
      </c>
      <c r="B1" s="3">
        <v>0.21500000357627869</v>
      </c>
      <c r="C1" s="3">
        <v>0.23100000619888306</v>
      </c>
      <c r="D1" s="3">
        <v>6.8999998271465302E-2</v>
      </c>
      <c r="E1" s="3">
        <v>4.6000000089406967E-2</v>
      </c>
    </row>
    <row r="2" spans="1:5">
      <c r="A2" t="s">
        <v>141</v>
      </c>
      <c r="B2" s="3">
        <v>4.3000001460313797E-2</v>
      </c>
      <c r="C2" s="3">
        <v>0.10999999940395355</v>
      </c>
      <c r="D2" s="3">
        <v>3.7000000476837158E-2</v>
      </c>
      <c r="E2" s="3">
        <v>3.4000001847743988E-2</v>
      </c>
    </row>
    <row r="3" spans="1:5">
      <c r="A3" t="s">
        <v>142</v>
      </c>
      <c r="B3" s="3">
        <v>0.17200000584125519</v>
      </c>
      <c r="C3" s="3">
        <v>0.13699999451637268</v>
      </c>
      <c r="D3" s="3">
        <v>6.4000003039836884E-2</v>
      </c>
      <c r="E3" s="3">
        <v>3.7000000476837158E-2</v>
      </c>
    </row>
    <row r="4" spans="1:5">
      <c r="A4" t="s">
        <v>142</v>
      </c>
      <c r="B4" s="3">
        <v>5.7000000029802322E-2</v>
      </c>
      <c r="C4" s="3">
        <v>0.18799999356269836</v>
      </c>
      <c r="D4" s="3">
        <v>4.5000001788139343E-2</v>
      </c>
      <c r="E4" s="3">
        <v>3.9999999105930328E-2</v>
      </c>
    </row>
    <row r="5" spans="1:5">
      <c r="A5" t="s">
        <v>142</v>
      </c>
      <c r="B5" s="3">
        <v>9.0459995269775391</v>
      </c>
      <c r="C5" s="3">
        <v>0.10499999672174454</v>
      </c>
      <c r="D5" s="3">
        <v>-0.50099998712539673</v>
      </c>
      <c r="E5" s="3">
        <v>1.7999999225139618E-2</v>
      </c>
    </row>
    <row r="6" spans="1:5">
      <c r="A6" t="s">
        <v>142</v>
      </c>
      <c r="B6" s="3">
        <v>5.7779998779296875</v>
      </c>
      <c r="C6" s="3">
        <v>10.01200008392334</v>
      </c>
      <c r="D6" s="3">
        <v>10.413999557495117</v>
      </c>
      <c r="E6" s="3">
        <v>10.375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E14"/>
  <sheetViews>
    <sheetView workbookViewId="0">
      <selection activeCell="A2" sqref="A2:E14"/>
    </sheetView>
  </sheetViews>
  <sheetFormatPr defaultColWidth="11" defaultRowHeight="15.75"/>
  <cols>
    <col min="1" max="1" width="27.125" customWidth="1"/>
  </cols>
  <sheetData>
    <row r="2" spans="1:5">
      <c r="A2" s="99"/>
      <c r="B2" s="149" t="s">
        <v>223</v>
      </c>
      <c r="C2" s="149"/>
      <c r="D2" s="149"/>
      <c r="E2" s="149"/>
    </row>
    <row r="3" spans="1:5">
      <c r="A3" s="101"/>
      <c r="B3" s="108" t="s">
        <v>224</v>
      </c>
      <c r="C3" s="108" t="s">
        <v>225</v>
      </c>
      <c r="D3" s="108" t="s">
        <v>226</v>
      </c>
      <c r="E3" s="108" t="s">
        <v>227</v>
      </c>
    </row>
    <row r="4" spans="1:5">
      <c r="A4" s="150" t="s">
        <v>229</v>
      </c>
      <c r="B4" s="150"/>
      <c r="C4" s="150"/>
      <c r="D4" s="150"/>
      <c r="E4" s="150"/>
    </row>
    <row r="5" spans="1:5">
      <c r="A5" s="109" t="s">
        <v>3</v>
      </c>
      <c r="B5" s="107" t="str">
        <f>tF_raw!B2</f>
        <v>18</v>
      </c>
      <c r="C5" s="107" t="str">
        <f>tF_raw!C2</f>
        <v>7</v>
      </c>
      <c r="D5" s="107" t="str">
        <f>tF_raw!D2</f>
        <v>2</v>
      </c>
      <c r="E5" s="107" t="str">
        <f>tF_raw!E2</f>
        <v>27</v>
      </c>
    </row>
    <row r="6" spans="1:5">
      <c r="A6" s="109" t="s">
        <v>6</v>
      </c>
      <c r="B6" s="107" t="str">
        <f>tF_raw!B3</f>
        <v>19</v>
      </c>
      <c r="C6" s="107" t="str">
        <f>tF_raw!C3</f>
        <v>2</v>
      </c>
      <c r="D6" s="107" t="str">
        <f>tF_raw!D3</f>
        <v>1</v>
      </c>
      <c r="E6" s="107" t="str">
        <f>tF_raw!E3</f>
        <v>22</v>
      </c>
    </row>
    <row r="7" spans="1:5">
      <c r="A7" s="109" t="s">
        <v>228</v>
      </c>
      <c r="B7" s="107" t="str">
        <f>tF_raw!B4</f>
        <v>4</v>
      </c>
      <c r="C7" s="107" t="str">
        <f>tF_raw!C4</f>
        <v>2</v>
      </c>
      <c r="D7" s="107" t="str">
        <f>tF_raw!D4</f>
        <v>1</v>
      </c>
      <c r="E7" s="107" t="str">
        <f>tF_raw!E4</f>
        <v>7</v>
      </c>
    </row>
    <row r="8" spans="1:5">
      <c r="A8" s="109" t="s">
        <v>7</v>
      </c>
      <c r="B8" s="107" t="str">
        <f>tF_raw!B5</f>
        <v>12</v>
      </c>
      <c r="C8" s="107" t="str">
        <f>tF_raw!C5</f>
        <v>1</v>
      </c>
      <c r="D8" s="107" t="str">
        <f>tF_raw!D5</f>
        <v>0</v>
      </c>
      <c r="E8" s="107" t="str">
        <f>tF_raw!E5</f>
        <v>13</v>
      </c>
    </row>
    <row r="9" spans="1:5">
      <c r="A9" s="109"/>
      <c r="B9" s="107"/>
      <c r="C9" s="107"/>
      <c r="D9" s="107"/>
      <c r="E9" s="107"/>
    </row>
    <row r="10" spans="1:5">
      <c r="A10" s="150" t="s">
        <v>230</v>
      </c>
      <c r="B10" s="150"/>
      <c r="C10" s="150"/>
      <c r="D10" s="150"/>
      <c r="E10" s="150"/>
    </row>
    <row r="11" spans="1:5">
      <c r="A11" s="109" t="s">
        <v>3</v>
      </c>
      <c r="B11" s="107" t="str">
        <f>tF_raw!B7</f>
        <v>20</v>
      </c>
      <c r="C11" s="107" t="str">
        <f>tF_raw!C7</f>
        <v>9</v>
      </c>
      <c r="D11" s="107" t="str">
        <f>tF_raw!D7</f>
        <v>2</v>
      </c>
      <c r="E11" s="107" t="str">
        <f>tF_raw!E7</f>
        <v>31</v>
      </c>
    </row>
    <row r="12" spans="1:5">
      <c r="A12" s="109" t="s">
        <v>6</v>
      </c>
      <c r="B12" s="107" t="str">
        <f>tF_raw!B8</f>
        <v>22</v>
      </c>
      <c r="C12" s="107" t="str">
        <f>tF_raw!C8</f>
        <v>3</v>
      </c>
      <c r="D12" s="107" t="str">
        <f>tF_raw!D8</f>
        <v>1</v>
      </c>
      <c r="E12" s="107" t="str">
        <f>tF_raw!E8</f>
        <v>26</v>
      </c>
    </row>
    <row r="13" spans="1:5">
      <c r="A13" s="109" t="s">
        <v>228</v>
      </c>
      <c r="B13" s="107" t="str">
        <f>tF_raw!B9</f>
        <v>6</v>
      </c>
      <c r="C13" s="107" t="str">
        <f>tF_raw!C9</f>
        <v>3</v>
      </c>
      <c r="D13" s="107" t="str">
        <f>tF_raw!D9</f>
        <v>1</v>
      </c>
      <c r="E13" s="107" t="str">
        <f>tF_raw!E9</f>
        <v>10</v>
      </c>
    </row>
    <row r="14" spans="1:5">
      <c r="A14" s="110" t="s">
        <v>7</v>
      </c>
      <c r="B14" s="108" t="str">
        <f>tF_raw!B10</f>
        <v>13</v>
      </c>
      <c r="C14" s="108" t="str">
        <f>tF_raw!C10</f>
        <v>1</v>
      </c>
      <c r="D14" s="108" t="str">
        <f>tF_raw!D10</f>
        <v>0</v>
      </c>
      <c r="E14" s="108" t="str">
        <f>tF_raw!E10</f>
        <v>14</v>
      </c>
    </row>
  </sheetData>
  <mergeCells count="3">
    <mergeCell ref="B2:E2"/>
    <mergeCell ref="A10:E10"/>
    <mergeCell ref="A4:E4"/>
  </mergeCells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5"/>
  <sheetViews>
    <sheetView workbookViewId="0"/>
  </sheetViews>
  <sheetFormatPr defaultColWidth="11" defaultRowHeight="15.75"/>
  <sheetData>
    <row r="1" spans="1:3">
      <c r="A1" t="s">
        <v>253</v>
      </c>
      <c r="B1" t="s">
        <v>236</v>
      </c>
      <c r="C1" t="s">
        <v>237</v>
      </c>
    </row>
    <row r="2" spans="1:3">
      <c r="A2" t="s">
        <v>238</v>
      </c>
      <c r="B2">
        <v>0.47</v>
      </c>
      <c r="C2">
        <v>0.74</v>
      </c>
    </row>
    <row r="3" spans="1:3">
      <c r="A3" t="s">
        <v>239</v>
      </c>
      <c r="B3">
        <v>0.82</v>
      </c>
      <c r="C3">
        <v>0.66</v>
      </c>
    </row>
    <row r="4" spans="1:3">
      <c r="A4" t="s">
        <v>240</v>
      </c>
      <c r="B4">
        <v>0.76</v>
      </c>
      <c r="C4">
        <v>0.77</v>
      </c>
    </row>
    <row r="5" spans="1:3">
      <c r="A5" t="s">
        <v>241</v>
      </c>
      <c r="B5">
        <v>0.14000000000000001</v>
      </c>
      <c r="C5">
        <v>0.37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5"/>
  <sheetViews>
    <sheetView workbookViewId="0"/>
  </sheetViews>
  <sheetFormatPr defaultColWidth="11" defaultRowHeight="15.75"/>
  <sheetData>
    <row r="1" spans="1:3">
      <c r="A1" t="s">
        <v>253</v>
      </c>
      <c r="B1" t="s">
        <v>236</v>
      </c>
      <c r="C1" t="s">
        <v>237</v>
      </c>
    </row>
    <row r="2" spans="1:3">
      <c r="A2" t="s">
        <v>238</v>
      </c>
      <c r="B2">
        <v>0.45</v>
      </c>
      <c r="C2">
        <v>0.64</v>
      </c>
    </row>
    <row r="3" spans="1:3">
      <c r="A3" t="s">
        <v>239</v>
      </c>
      <c r="B3">
        <v>0.87</v>
      </c>
      <c r="C3">
        <v>0.69</v>
      </c>
    </row>
    <row r="4" spans="1:3">
      <c r="A4" t="s">
        <v>240</v>
      </c>
      <c r="B4">
        <v>0.42</v>
      </c>
      <c r="C4">
        <v>0.38</v>
      </c>
    </row>
    <row r="5" spans="1:3">
      <c r="A5" t="s">
        <v>241</v>
      </c>
      <c r="B5">
        <v>0.81</v>
      </c>
      <c r="C5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9"/>
  <sheetViews>
    <sheetView workbookViewId="0"/>
  </sheetViews>
  <sheetFormatPr defaultColWidth="11" defaultRowHeight="15.75"/>
  <sheetData>
    <row r="1" spans="1:4">
      <c r="A1" t="s">
        <v>253</v>
      </c>
      <c r="B1" t="s">
        <v>242</v>
      </c>
      <c r="C1" t="s">
        <v>243</v>
      </c>
      <c r="D1" t="s">
        <v>244</v>
      </c>
    </row>
    <row r="2" spans="1:4">
      <c r="A2" t="s">
        <v>245</v>
      </c>
      <c r="B2">
        <v>0.18331032690580101</v>
      </c>
      <c r="C2">
        <v>0.28439086468269997</v>
      </c>
      <c r="D2">
        <v>1.9518006456503201</v>
      </c>
    </row>
    <row r="3" spans="1:4">
      <c r="A3" t="s">
        <v>246</v>
      </c>
      <c r="B3">
        <v>0.107672371251246</v>
      </c>
      <c r="C3">
        <v>0.120951899344847</v>
      </c>
      <c r="D3">
        <v>1.57088100083528</v>
      </c>
    </row>
    <row r="4" spans="1:4">
      <c r="A4" t="s">
        <v>247</v>
      </c>
      <c r="B4">
        <v>5.4992986068423497E-2</v>
      </c>
      <c r="C4">
        <v>0</v>
      </c>
      <c r="D4">
        <v>0.41914343466916099</v>
      </c>
    </row>
    <row r="5" spans="1:4">
      <c r="A5" t="s">
        <v>248</v>
      </c>
      <c r="B5">
        <v>2.7064688968639901E-2</v>
      </c>
      <c r="C5">
        <v>0</v>
      </c>
      <c r="D5">
        <v>0.28080699022235101</v>
      </c>
    </row>
    <row r="6" spans="1:4">
      <c r="A6" t="s">
        <v>249</v>
      </c>
      <c r="B6">
        <v>0.111866076946396</v>
      </c>
      <c r="C6">
        <v>0.19020986727037301</v>
      </c>
      <c r="D6">
        <v>0.70257457231103704</v>
      </c>
    </row>
    <row r="7" spans="1:4">
      <c r="A7" t="s">
        <v>250</v>
      </c>
      <c r="B7">
        <v>0.11620596236591201</v>
      </c>
      <c r="C7">
        <v>4.8444612841350897E-2</v>
      </c>
      <c r="D7">
        <v>0.93789438234797895</v>
      </c>
    </row>
    <row r="8" spans="1:4">
      <c r="A8" t="s">
        <v>251</v>
      </c>
      <c r="B8">
        <v>2.3489739471329998E-2</v>
      </c>
      <c r="C8">
        <v>0</v>
      </c>
      <c r="D8">
        <v>0.721982798529751</v>
      </c>
    </row>
    <row r="9" spans="1:4">
      <c r="A9" t="s">
        <v>252</v>
      </c>
      <c r="B9">
        <v>1.9720643418836298E-2</v>
      </c>
      <c r="C9">
        <v>0</v>
      </c>
      <c r="D9">
        <v>0.77010060183918205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42"/>
  <sheetViews>
    <sheetView zoomScale="115" zoomScaleNormal="115" zoomScalePageLayoutView="170" workbookViewId="0">
      <selection activeCell="C14" sqref="C14"/>
    </sheetView>
  </sheetViews>
  <sheetFormatPr defaultColWidth="11" defaultRowHeight="15.75"/>
  <cols>
    <col min="2" max="2" width="12.875" customWidth="1"/>
    <col min="3" max="4" width="7.125" customWidth="1"/>
    <col min="5" max="5" width="0.875" customWidth="1"/>
    <col min="6" max="7" width="7.125" customWidth="1"/>
    <col min="8" max="8" width="0.875" customWidth="1"/>
    <col min="9" max="10" width="7.125" customWidth="1"/>
    <col min="11" max="11" width="0.875" customWidth="1"/>
    <col min="12" max="13" width="7.125" customWidth="1"/>
    <col min="15" max="16" width="4.375" customWidth="1"/>
    <col min="18" max="18" width="5.125" customWidth="1"/>
    <col min="19" max="19" width="4.375" customWidth="1"/>
    <col min="21" max="21" width="5.125" customWidth="1"/>
    <col min="22" max="22" width="4.375" customWidth="1"/>
    <col min="24" max="24" width="5.125" customWidth="1"/>
    <col min="25" max="25" width="4.375" customWidth="1"/>
  </cols>
  <sheetData>
    <row r="1" spans="2:27"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3" spans="2:27">
      <c r="B3" s="15"/>
      <c r="C3" s="125" t="s">
        <v>3</v>
      </c>
      <c r="D3" s="125"/>
      <c r="E3" s="15"/>
      <c r="F3" s="125" t="s">
        <v>5</v>
      </c>
      <c r="G3" s="125"/>
      <c r="H3" s="15"/>
      <c r="I3" s="125" t="s">
        <v>6</v>
      </c>
      <c r="J3" s="125"/>
      <c r="K3" s="15"/>
      <c r="L3" s="125" t="s">
        <v>7</v>
      </c>
      <c r="M3" s="125"/>
    </row>
    <row r="4" spans="2:27">
      <c r="B4" s="16"/>
      <c r="C4" s="17" t="s">
        <v>193</v>
      </c>
      <c r="D4" s="17" t="s">
        <v>194</v>
      </c>
      <c r="E4" s="17"/>
      <c r="F4" s="17" t="s">
        <v>195</v>
      </c>
      <c r="G4" s="17" t="s">
        <v>196</v>
      </c>
      <c r="H4" s="17"/>
      <c r="I4" s="17" t="s">
        <v>197</v>
      </c>
      <c r="J4" s="17" t="s">
        <v>198</v>
      </c>
      <c r="K4" s="17"/>
      <c r="L4" s="17" t="s">
        <v>199</v>
      </c>
      <c r="M4" s="17" t="s">
        <v>200</v>
      </c>
    </row>
    <row r="5" spans="2:27">
      <c r="B5" s="18" t="s">
        <v>11</v>
      </c>
      <c r="C5" s="9" t="s">
        <v>10</v>
      </c>
      <c r="D5" s="9" t="s">
        <v>9</v>
      </c>
      <c r="E5" s="9"/>
      <c r="F5" s="9" t="s">
        <v>10</v>
      </c>
      <c r="G5" s="9" t="s">
        <v>9</v>
      </c>
      <c r="H5" s="9"/>
      <c r="I5" s="9" t="s">
        <v>10</v>
      </c>
      <c r="J5" s="9" t="s">
        <v>9</v>
      </c>
      <c r="K5" s="9"/>
      <c r="L5" s="9" t="s">
        <v>10</v>
      </c>
      <c r="M5" s="9" t="s">
        <v>9</v>
      </c>
    </row>
    <row r="6" spans="2:27">
      <c r="B6" s="120" t="s">
        <v>72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</row>
    <row r="7" spans="2:27">
      <c r="B7" s="16" t="s">
        <v>12</v>
      </c>
      <c r="C7" s="14">
        <f>t2_raw!B3</f>
        <v>0.14050839841365814</v>
      </c>
      <c r="D7" s="14">
        <f>t2_raw!C3</f>
        <v>0.11739020049571991</v>
      </c>
      <c r="E7" s="14"/>
      <c r="F7" s="14">
        <f>t2_raw!E3</f>
        <v>0.12709759175777435</v>
      </c>
      <c r="G7" s="14">
        <f>t2_raw!F3</f>
        <v>0.16407215595245361</v>
      </c>
      <c r="H7" s="14"/>
      <c r="I7" s="14">
        <f>t2_raw!H3</f>
        <v>6.4334921538829803E-2</v>
      </c>
      <c r="J7" s="14">
        <f>t2_raw!I3</f>
        <v>7.1166910231113434E-2</v>
      </c>
      <c r="K7" s="14"/>
      <c r="L7" s="14">
        <f>t2_raw!K3</f>
        <v>2.5549164041876793E-2</v>
      </c>
      <c r="M7" s="14">
        <f>t2_raw!L3</f>
        <v>2.5549164041876793E-2</v>
      </c>
      <c r="O7" s="10">
        <f>C7-1.95*C8</f>
        <v>5.4254909418523317E-2</v>
      </c>
      <c r="P7" s="10">
        <f>C7+1.96*C8</f>
        <v>0.22720421299338339</v>
      </c>
      <c r="Q7" s="10"/>
      <c r="R7" s="10">
        <f>F7-1.95*F8</f>
        <v>-5.7485498115420336E-2</v>
      </c>
      <c r="S7" s="10">
        <f>F7+1.96*F8</f>
        <v>0.3126272615790367</v>
      </c>
      <c r="T7" s="10"/>
      <c r="U7" s="10">
        <f>I7-1.95*I8</f>
        <v>-1.7308167554438106E-2</v>
      </c>
      <c r="V7" s="10">
        <f>I7+1.96*I8</f>
        <v>0.14639669314026832</v>
      </c>
      <c r="W7" s="10"/>
      <c r="X7" s="10">
        <f>L7-1.95*L8</f>
        <v>-2.6917533203959461E-2</v>
      </c>
      <c r="Y7" s="10">
        <f>L7+1.96*L8</f>
        <v>7.8284921273589131E-2</v>
      </c>
      <c r="Z7" s="10"/>
      <c r="AA7" s="10"/>
    </row>
    <row r="8" spans="2:27">
      <c r="B8" s="16" t="s">
        <v>206</v>
      </c>
      <c r="C8" s="14">
        <f>t2_raw!B4</f>
        <v>4.4232558459043503E-2</v>
      </c>
      <c r="D8" s="14">
        <f>t2_raw!C4</f>
        <v>2.0251737907528877E-2</v>
      </c>
      <c r="E8" s="14"/>
      <c r="F8" s="14">
        <f>t2_raw!E4</f>
        <v>9.465799480676651E-2</v>
      </c>
      <c r="G8" s="14">
        <f>t2_raw!F4</f>
        <v>3.4474443644285202E-2</v>
      </c>
      <c r="H8" s="14"/>
      <c r="I8" s="14">
        <f>t2_raw!H4</f>
        <v>4.1868250817060471E-2</v>
      </c>
      <c r="J8" s="14">
        <f>t2_raw!I4</f>
        <v>3.5959731787443161E-2</v>
      </c>
      <c r="K8" s="14"/>
      <c r="L8" s="14">
        <f>t2_raw!K4</f>
        <v>2.6905998587608337E-2</v>
      </c>
      <c r="M8" s="14">
        <f>t2_raw!L4</f>
        <v>2.6905998587608337E-2</v>
      </c>
    </row>
    <row r="9" spans="2:27">
      <c r="B9" s="16" t="s">
        <v>53</v>
      </c>
      <c r="C9" s="14">
        <f>t2_raw!B5</f>
        <v>1.4902109978720546E-3</v>
      </c>
      <c r="D9" s="14">
        <f>t2_raw!C5</f>
        <v>6.7693131100554638E-9</v>
      </c>
      <c r="E9" s="16"/>
      <c r="F9" s="14">
        <f>t2_raw!E5</f>
        <v>0.17936809360980988</v>
      </c>
      <c r="G9" s="14">
        <f>t2_raw!F5</f>
        <v>1.9432325188972754E-6</v>
      </c>
      <c r="H9" s="16"/>
      <c r="I9" s="14">
        <f>t2_raw!H5</f>
        <v>0.12439027428627014</v>
      </c>
      <c r="J9" s="14">
        <f>t2_raw!I5</f>
        <v>4.7807879745960236E-2</v>
      </c>
      <c r="K9" s="16"/>
      <c r="L9" s="14">
        <f>t2_raw!K5</f>
        <v>0.34233012795448303</v>
      </c>
      <c r="M9" s="14">
        <f>t2_raw!L5</f>
        <v>0.34233012795448303</v>
      </c>
    </row>
    <row r="10" spans="2:27" ht="12" customHeight="1">
      <c r="B10" s="16"/>
      <c r="C10" s="14" t="str">
        <f>IF(t2_raw!B6&lt;0.001,"[&lt;0.001]","["&amp;ROUND(t2_raw!B6,3)&amp;"]")</f>
        <v>[&lt;0.001]</v>
      </c>
      <c r="D10" s="14" t="str">
        <f>IF(t2_raw!C6&lt;0.001,"[&lt;0.001]","["&amp;ROUND(t2_raw!C6,3)&amp;"]")</f>
        <v>[&lt;0.001]</v>
      </c>
      <c r="E10" s="16"/>
      <c r="F10" s="14" t="str">
        <f>IF(t2_raw!E6&lt;0.001,"[&lt;0.001]","["&amp;ROUND(t2_raw!E6,3)&amp;"]")</f>
        <v>[0.09]</v>
      </c>
      <c r="G10" s="14" t="str">
        <f>IF(t2_raw!F6&lt;0.001,"[&lt;0.001]","["&amp;ROUND(t2_raw!F6,3)&amp;"]")</f>
        <v>[&lt;0.001]</v>
      </c>
      <c r="H10" s="16"/>
      <c r="I10" s="14" t="str">
        <f>IF(t2_raw!H6&lt;0.001,"[&lt;0.001]","["&amp;ROUND(t2_raw!H6,3)&amp;"]")</f>
        <v>[0.062]</v>
      </c>
      <c r="J10" s="14" t="str">
        <f>IF(t2_raw!I6&lt;0.001,"[&lt;0.001]","["&amp;ROUND(t2_raw!I6,3)&amp;"]")</f>
        <v>[0.024]</v>
      </c>
      <c r="K10" s="16"/>
      <c r="L10" s="14" t="str">
        <f>IF(t2_raw!K6&lt;0.001,"[&lt;0.001]","["&amp;ROUND(t2_raw!K6,3)&amp;"]")</f>
        <v>[0.171]</v>
      </c>
      <c r="M10" s="14" t="str">
        <f>IF(t2_raw!L6&lt;0.001,"[&lt;0.001]","["&amp;ROUND(t2_raw!L6,3)&amp;"]")</f>
        <v>[0.171]</v>
      </c>
    </row>
    <row r="11" spans="2:27">
      <c r="B11" s="16"/>
      <c r="C11" s="121" t="str">
        <f>"N="&amp;t2_raw!B7</f>
        <v>N=27</v>
      </c>
      <c r="D11" s="121"/>
      <c r="E11" s="16"/>
      <c r="F11" s="121" t="str">
        <f>"N="&amp;t2_raw!E7</f>
        <v>N=7</v>
      </c>
      <c r="G11" s="121"/>
      <c r="H11" s="121"/>
      <c r="I11" s="121" t="str">
        <f>"N="&amp;t2_raw!I7</f>
        <v>N=22</v>
      </c>
      <c r="J11" s="121"/>
      <c r="K11" s="16"/>
      <c r="L11" s="121" t="str">
        <f>"N="&amp;t2_raw!L7</f>
        <v>N=13</v>
      </c>
      <c r="M11" s="121"/>
    </row>
    <row r="12" spans="2:27">
      <c r="B12" s="120" t="s">
        <v>231</v>
      </c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</row>
    <row r="13" spans="2:27">
      <c r="B13" s="16" t="s">
        <v>12</v>
      </c>
      <c r="C13" s="14">
        <f>t2_raw!B9</f>
        <v>0.11210243403911591</v>
      </c>
      <c r="D13" s="14">
        <f>t2_raw!C9</f>
        <v>7.5987741351127625E-2</v>
      </c>
      <c r="E13" s="14"/>
      <c r="F13" s="14">
        <f>t2_raw!E9</f>
        <v>-0.34999999403953552</v>
      </c>
      <c r="G13" s="14">
        <f>t2_raw!F9</f>
        <v>-0.34999999403953552</v>
      </c>
      <c r="H13" s="14"/>
      <c r="I13" s="14">
        <f>t2_raw!H9</f>
        <v>-0.10850811749696732</v>
      </c>
      <c r="J13" s="14">
        <f>t2_raw!I9</f>
        <v>-3.4896638244390488E-2</v>
      </c>
      <c r="K13" s="14"/>
      <c r="L13" s="14">
        <f>t2_raw!K9</f>
        <v>-1.0870154947042465E-2</v>
      </c>
      <c r="M13" s="14">
        <f>t2_raw!L9</f>
        <v>-1.0870154947042465E-2</v>
      </c>
    </row>
    <row r="14" spans="2:27">
      <c r="B14" s="16" t="s">
        <v>206</v>
      </c>
      <c r="C14" s="14">
        <f>t2_raw!B10</f>
        <v>0.1112569272518158</v>
      </c>
      <c r="D14" s="14">
        <f>t2_raw!C10</f>
        <v>3.1261023133993149E-2</v>
      </c>
      <c r="E14" s="14"/>
      <c r="F14" s="14">
        <f>t2_raw!E10</f>
        <v>0.15404742956161499</v>
      </c>
      <c r="G14" s="14">
        <f>t2_raw!F10</f>
        <v>0.15404742956161499</v>
      </c>
      <c r="H14" s="14"/>
      <c r="I14" s="14">
        <f>t2_raw!H10</f>
        <v>0.18064612150192261</v>
      </c>
      <c r="J14" s="14">
        <f>t2_raw!I10</f>
        <v>0.10063373297452927</v>
      </c>
      <c r="K14" s="14"/>
      <c r="L14" s="14">
        <f>t2_raw!K10</f>
        <v>3.7630423903465271E-2</v>
      </c>
      <c r="M14" s="14">
        <f>t2_raw!L10</f>
        <v>3.7630423903465271E-2</v>
      </c>
    </row>
    <row r="15" spans="2:27">
      <c r="B15" s="16" t="s">
        <v>53</v>
      </c>
      <c r="C15" s="14">
        <f>t2_raw!B11</f>
        <v>0.31364673376083374</v>
      </c>
      <c r="D15" s="14">
        <f>t2_raw!C11</f>
        <v>1.5067600645124912E-2</v>
      </c>
      <c r="E15" s="16"/>
      <c r="F15" s="14">
        <f>t2_raw!E11</f>
        <v>2.3084850981831551E-2</v>
      </c>
      <c r="G15" s="14">
        <f>t2_raw!F11</f>
        <v>2.3084850981831551E-2</v>
      </c>
      <c r="H15" s="16"/>
      <c r="I15" s="14">
        <f>t2_raw!H11</f>
        <v>0.54806196689605713</v>
      </c>
      <c r="J15" s="14">
        <f>t2_raw!I11</f>
        <v>0.72876501083374023</v>
      </c>
      <c r="K15" s="16"/>
      <c r="L15" s="14">
        <f>t2_raw!K11</f>
        <v>0.77268379926681519</v>
      </c>
      <c r="M15" s="14">
        <f>t2_raw!L11</f>
        <v>0.77268379926681519</v>
      </c>
    </row>
    <row r="16" spans="2:27">
      <c r="B16" s="16"/>
      <c r="C16" s="14" t="str">
        <f>IF(t2_raw!B12&lt;0.001,"[&lt;0.001]","["&amp;ROUND(t2_raw!B12,3)&amp;"]")</f>
        <v>[0.157]</v>
      </c>
      <c r="D16" s="14" t="str">
        <f>IF(t2_raw!C12&lt;0.001,"[&lt;0.001]","["&amp;ROUND(t2_raw!C12,3)&amp;"]")</f>
        <v>[0.008]</v>
      </c>
      <c r="E16" s="16"/>
      <c r="F16" s="14" t="str">
        <f>IF(t2_raw!E12&lt;0.001,"[&lt;0.001]","["&amp;ROUND(t2_raw!E12,3)&amp;"]")</f>
        <v>[0.988]</v>
      </c>
      <c r="G16" s="14" t="str">
        <f>IF(t2_raw!F12&lt;0.001,"[&lt;0.001]","["&amp;ROUND(t2_raw!F12,3)&amp;"]")</f>
        <v>[0.988]</v>
      </c>
      <c r="H16" s="16"/>
      <c r="I16" s="14" t="str">
        <f>IF(t2_raw!H12&lt;0.001,"[&lt;0.001]","["&amp;ROUND(t2_raw!H12,3)&amp;"]")</f>
        <v>[0.726]</v>
      </c>
      <c r="J16" s="14" t="str">
        <f>IF(t2_raw!I12&lt;0.001,"[&lt;0.001]","["&amp;ROUND(t2_raw!I12,3)&amp;"]")</f>
        <v>[0.636]</v>
      </c>
      <c r="K16" s="16"/>
      <c r="L16" s="14" t="str">
        <f>IF(t2_raw!K12&lt;0.001,"[&lt;0.001]","["&amp;ROUND(t2_raw!K12,3)&amp;"]")</f>
        <v>[0.614]</v>
      </c>
      <c r="M16" s="14" t="str">
        <f>IF(t2_raw!L12&lt;0.001,"[&lt;0.001]","["&amp;ROUND(t2_raw!L12,3)&amp;"]")</f>
        <v>[0.614]</v>
      </c>
    </row>
    <row r="17" spans="2:25">
      <c r="B17" s="16"/>
      <c r="C17" s="121" t="str">
        <f>"N="&amp;t2_raw!B13</f>
        <v>N=6</v>
      </c>
      <c r="D17" s="121"/>
      <c r="E17" s="16"/>
      <c r="F17" s="121" t="str">
        <f>"N="&amp;t2_raw!E13</f>
        <v>N=1</v>
      </c>
      <c r="G17" s="121"/>
      <c r="H17" s="121"/>
      <c r="I17" s="121" t="str">
        <f>"N="&amp;t2_raw!I13</f>
        <v>N=6</v>
      </c>
      <c r="J17" s="121"/>
      <c r="K17" s="16"/>
      <c r="L17" s="121" t="str">
        <f>"N="&amp;t2_raw!L13</f>
        <v>N=2</v>
      </c>
      <c r="M17" s="121"/>
    </row>
    <row r="18" spans="2:25">
      <c r="B18" s="120" t="s">
        <v>232</v>
      </c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</row>
    <row r="19" spans="2:25">
      <c r="B19" s="16" t="s">
        <v>12</v>
      </c>
      <c r="C19" s="14">
        <f>t2_raw!B15</f>
        <v>0.15448729693889618</v>
      </c>
      <c r="D19" s="14">
        <f>t2_raw!C15</f>
        <v>0.14733192324638367</v>
      </c>
      <c r="E19" s="14"/>
      <c r="F19" s="14">
        <f>t2_raw!E15</f>
        <v>0.19811658561229706</v>
      </c>
      <c r="G19" s="14">
        <f>t2_raw!F15</f>
        <v>0.19117555022239685</v>
      </c>
      <c r="H19" s="14"/>
      <c r="I19" s="14">
        <f>t2_raw!H15</f>
        <v>8.6692184209823608E-2</v>
      </c>
      <c r="J19" s="14">
        <f>t2_raw!I15</f>
        <v>8.6692184209823608E-2</v>
      </c>
      <c r="K19" s="14"/>
      <c r="L19" s="14">
        <f>t2_raw!K15</f>
        <v>6.3642680644989014E-2</v>
      </c>
      <c r="M19" s="14">
        <f>t2_raw!L15</f>
        <v>6.3642680644989014E-2</v>
      </c>
      <c r="O19" s="10">
        <f>C19-1.95*C20</f>
        <v>6.9608550705015662E-2</v>
      </c>
      <c r="P19" s="10">
        <f>C19+1.96*C20</f>
        <v>0.2398013187944889</v>
      </c>
      <c r="Q19" s="10"/>
      <c r="R19" s="10">
        <f>F19-1.95*F20</f>
        <v>2.9998692870140092E-2</v>
      </c>
      <c r="S19" s="10">
        <f>F19+1.96*F20</f>
        <v>0.36709662139415744</v>
      </c>
      <c r="T19" s="10"/>
      <c r="U19" s="10">
        <f>I19-1.95*I20</f>
        <v>1.1613813973963258E-2</v>
      </c>
      <c r="V19" s="10">
        <f>I19+1.96*I20</f>
        <v>0.16215557172894479</v>
      </c>
      <c r="W19" s="10"/>
      <c r="X19" s="10">
        <f>L19-1.95*L20</f>
        <v>-1.1404322274029252E-2</v>
      </c>
      <c r="Y19" s="10">
        <f>L19+1.96*L20</f>
        <v>0.13907453998923303</v>
      </c>
    </row>
    <row r="20" spans="2:25">
      <c r="B20" s="16" t="s">
        <v>206</v>
      </c>
      <c r="C20" s="14">
        <f>t2_raw!B16</f>
        <v>4.3527562171220779E-2</v>
      </c>
      <c r="D20" s="14">
        <f>t2_raw!C16</f>
        <v>2.6584498584270477E-2</v>
      </c>
      <c r="E20" s="14"/>
      <c r="F20" s="14">
        <f>t2_raw!E16</f>
        <v>8.6214303970336914E-2</v>
      </c>
      <c r="G20" s="14">
        <f>t2_raw!F16</f>
        <v>3.53715680539608E-2</v>
      </c>
      <c r="H20" s="14"/>
      <c r="I20" s="14">
        <f>t2_raw!H16</f>
        <v>3.850172832608223E-2</v>
      </c>
      <c r="J20" s="14">
        <f>t2_raw!I16</f>
        <v>3.850172832608223E-2</v>
      </c>
      <c r="K20" s="14"/>
      <c r="L20" s="14">
        <f>t2_raw!K16</f>
        <v>3.8485642522573471E-2</v>
      </c>
      <c r="M20" s="14">
        <f>t2_raw!L16</f>
        <v>3.8485642522573471E-2</v>
      </c>
    </row>
    <row r="21" spans="2:25">
      <c r="B21" s="16" t="s">
        <v>53</v>
      </c>
      <c r="C21" s="14">
        <f>t2_raw!B17</f>
        <v>3.8642808794975281E-4</v>
      </c>
      <c r="D21" s="14">
        <f>t2_raw!C17</f>
        <v>2.9899592135507191E-8</v>
      </c>
      <c r="E21" s="14"/>
      <c r="F21" s="14">
        <f>t2_raw!E17</f>
        <v>2.1564347669482231E-2</v>
      </c>
      <c r="G21" s="14">
        <f>t2_raw!F17</f>
        <v>6.4887899497989565E-8</v>
      </c>
      <c r="H21" s="14"/>
      <c r="I21" s="14">
        <f>t2_raw!H17</f>
        <v>2.4344773963093758E-2</v>
      </c>
      <c r="J21" s="14">
        <f>t2_raw!I17</f>
        <v>2.4344773963093758E-2</v>
      </c>
      <c r="K21" s="14"/>
      <c r="L21" s="14">
        <f>t2_raw!K17</f>
        <v>9.8193906247615814E-2</v>
      </c>
      <c r="M21" s="14">
        <f>t2_raw!L17</f>
        <v>9.8193906247615814E-2</v>
      </c>
    </row>
    <row r="22" spans="2:25" ht="12" customHeight="1">
      <c r="B22" s="16"/>
      <c r="C22" s="14" t="str">
        <f>IF(t2_raw!B18&lt;0.001,"[&lt;0.001]","["&amp;ROUND(t2_raw!B18,3)&amp;"]")</f>
        <v>[&lt;0.001]</v>
      </c>
      <c r="D22" s="14" t="str">
        <f>IF(t2_raw!C18&lt;0.001,"[&lt;0.001]","["&amp;ROUND(t2_raw!C18,3)&amp;"]")</f>
        <v>[&lt;0.001]</v>
      </c>
      <c r="E22" s="14"/>
      <c r="F22" s="14" t="str">
        <f>IF(t2_raw!E18&lt;0.001,"[&lt;0.001]","["&amp;ROUND(t2_raw!E18,3)&amp;"]")</f>
        <v>[0.011]</v>
      </c>
      <c r="G22" s="14" t="str">
        <f>IF(t2_raw!F18&lt;0.001,"[&lt;0.001]","["&amp;ROUND(t2_raw!F18,3)&amp;"]")</f>
        <v>[&lt;0.001]</v>
      </c>
      <c r="H22" s="14"/>
      <c r="I22" s="14" t="str">
        <f>IF(t2_raw!H18&lt;0.001,"[&lt;0.001]","["&amp;ROUND(t2_raw!H18,3)&amp;"]")</f>
        <v>[0.012]</v>
      </c>
      <c r="J22" s="14" t="str">
        <f>IF(t2_raw!I18&lt;0.001,"[&lt;0.001]","["&amp;ROUND(t2_raw!I18,3)&amp;"]")</f>
        <v>[0.012]</v>
      </c>
      <c r="K22" s="14"/>
      <c r="L22" s="14" t="str">
        <f>IF(t2_raw!K18&lt;0.001,"[&lt;0.001]","["&amp;ROUND(t2_raw!K18,3)&amp;"]")</f>
        <v>[0.049]</v>
      </c>
      <c r="M22" s="14" t="str">
        <f>IF(t2_raw!L18&lt;0.001,"[&lt;0.001]","["&amp;ROUND(t2_raw!L18,3)&amp;"]")</f>
        <v>[0.049]</v>
      </c>
    </row>
    <row r="23" spans="2:25">
      <c r="B23" s="16"/>
      <c r="C23" s="121" t="str">
        <f>"N="&amp;t2_raw!B19</f>
        <v>N=21</v>
      </c>
      <c r="D23" s="121"/>
      <c r="E23" s="16"/>
      <c r="F23" s="121" t="str">
        <f>"N="&amp;t2_raw!E19</f>
        <v>N=6</v>
      </c>
      <c r="G23" s="121"/>
      <c r="H23" s="121"/>
      <c r="I23" s="121" t="str">
        <f>"N="&amp;t2_raw!I19</f>
        <v>N=16</v>
      </c>
      <c r="J23" s="121"/>
      <c r="K23" s="16"/>
      <c r="L23" s="121" t="str">
        <f>"N="&amp;t2_raw!L19</f>
        <v>N=11</v>
      </c>
      <c r="M23" s="121"/>
    </row>
    <row r="24" spans="2:25">
      <c r="B24" s="120" t="s">
        <v>233</v>
      </c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</row>
    <row r="25" spans="2:25">
      <c r="B25" s="16" t="s">
        <v>12</v>
      </c>
      <c r="C25" s="14">
        <f>t2_raw!B21</f>
        <v>0.1725541353225708</v>
      </c>
      <c r="D25" s="14">
        <f>t2_raw!C21</f>
        <v>0.15732988715171814</v>
      </c>
      <c r="E25" s="14"/>
      <c r="F25" s="14">
        <f>t2_raw!E21</f>
        <v>0.19811658561229706</v>
      </c>
      <c r="G25" s="14">
        <f>t2_raw!F21</f>
        <v>0.19117555022239685</v>
      </c>
      <c r="H25" s="14"/>
      <c r="I25" s="14">
        <f>t2_raw!H21</f>
        <v>9.491952508687973E-2</v>
      </c>
      <c r="J25" s="14">
        <f>t2_raw!I21</f>
        <v>9.6220515668392181E-2</v>
      </c>
      <c r="K25" s="14"/>
      <c r="L25" s="14">
        <f>t2_raw!K21</f>
        <v>2.0411456003785133E-2</v>
      </c>
      <c r="M25" s="14">
        <f>t2_raw!L21</f>
        <v>2.0411456003785133E-2</v>
      </c>
    </row>
    <row r="26" spans="2:25">
      <c r="B26" s="16" t="s">
        <v>206</v>
      </c>
      <c r="C26" s="14">
        <f>t2_raw!B22</f>
        <v>5.0660673528909683E-2</v>
      </c>
      <c r="D26" s="14">
        <f>t2_raw!C22</f>
        <v>2.9076911509037018E-2</v>
      </c>
      <c r="E26" s="14"/>
      <c r="F26" s="14">
        <f>t2_raw!E22</f>
        <v>8.6214303970336914E-2</v>
      </c>
      <c r="G26" s="14">
        <f>t2_raw!F22</f>
        <v>3.53715680539608E-2</v>
      </c>
      <c r="H26" s="14"/>
      <c r="I26" s="14">
        <f>t2_raw!H22</f>
        <v>4.8319198191165924E-2</v>
      </c>
      <c r="J26" s="14">
        <f>t2_raw!I22</f>
        <v>4.1928902268409729E-2</v>
      </c>
      <c r="K26" s="14"/>
      <c r="L26" s="14">
        <f>t2_raw!K22</f>
        <v>8.2274697721004486E-2</v>
      </c>
      <c r="M26" s="14">
        <f>t2_raw!L22</f>
        <v>8.2274697721004486E-2</v>
      </c>
    </row>
    <row r="27" spans="2:25">
      <c r="B27" s="16" t="s">
        <v>53</v>
      </c>
      <c r="C27" s="14">
        <f>t2_raw!B23</f>
        <v>6.5903679933398962E-4</v>
      </c>
      <c r="D27" s="14">
        <f>t2_raw!C23</f>
        <v>6.2737399275647476E-8</v>
      </c>
      <c r="E27" s="14"/>
      <c r="F27" s="14">
        <f>t2_raw!E23</f>
        <v>2.1564347669482231E-2</v>
      </c>
      <c r="G27" s="14">
        <f>t2_raw!F23</f>
        <v>6.4887899497989565E-8</v>
      </c>
      <c r="H27" s="14"/>
      <c r="I27" s="14">
        <f>t2_raw!H23</f>
        <v>4.9480624496936798E-2</v>
      </c>
      <c r="J27" s="14">
        <f>t2_raw!I23</f>
        <v>2.1741760894656181E-2</v>
      </c>
      <c r="K27" s="14"/>
      <c r="L27" s="14">
        <f>t2_raw!K23</f>
        <v>0.80406546592712402</v>
      </c>
      <c r="M27" s="14">
        <f>t2_raw!L23</f>
        <v>0.80406546592712402</v>
      </c>
    </row>
    <row r="28" spans="2:25">
      <c r="B28" s="16"/>
      <c r="C28" s="14" t="str">
        <f>IF(t2_raw!B24&lt;0.001,"[&lt;0.001]","["&amp;ROUND(t2_raw!B24,3)&amp;"]")</f>
        <v>[&lt;0.001]</v>
      </c>
      <c r="D28" s="14" t="str">
        <f>IF(t2_raw!C24&lt;0.001,"[&lt;0.001]","["&amp;ROUND(t2_raw!C24,3)&amp;"]")</f>
        <v>[&lt;0.001]</v>
      </c>
      <c r="E28" s="14"/>
      <c r="F28" s="14" t="str">
        <f>IF(t2_raw!E24&lt;0.001,"[&lt;0.001]","["&amp;ROUND(t2_raw!E24,3)&amp;"]")</f>
        <v>[0.011]</v>
      </c>
      <c r="G28" s="14" t="str">
        <f>IF(t2_raw!F24&lt;0.001,"[&lt;0.001]","["&amp;ROUND(t2_raw!F24,3)&amp;"]")</f>
        <v>[&lt;0.001]</v>
      </c>
      <c r="H28" s="14"/>
      <c r="I28" s="14" t="str">
        <f>IF(t2_raw!H24&lt;0.001,"[&lt;0.001]","["&amp;ROUND(t2_raw!H24,3)&amp;"]")</f>
        <v>[0.025]</v>
      </c>
      <c r="J28" s="14" t="str">
        <f>IF(t2_raw!I24&lt;0.001,"[&lt;0.001]","["&amp;ROUND(t2_raw!I24,3)&amp;"]")</f>
        <v>[0.011]</v>
      </c>
      <c r="K28" s="14"/>
      <c r="L28" s="14" t="str">
        <f>IF(t2_raw!K24&lt;0.001,"[&lt;0.001]","["&amp;ROUND(t2_raw!K24,3)&amp;"]")</f>
        <v>[0.402]</v>
      </c>
      <c r="M28" s="14" t="str">
        <f>IF(t2_raw!L24&lt;0.001,"[&lt;0.001]","["&amp;ROUND(t2_raw!L24,3)&amp;"]")</f>
        <v>[0.402]</v>
      </c>
    </row>
    <row r="29" spans="2:25">
      <c r="B29" s="16"/>
      <c r="C29" s="121" t="str">
        <f>"N="&amp;t2_raw!B25</f>
        <v>N=16</v>
      </c>
      <c r="D29" s="121"/>
      <c r="E29" s="16"/>
      <c r="F29" s="121" t="str">
        <f>"N="&amp;t2_raw!E25</f>
        <v>N=6</v>
      </c>
      <c r="G29" s="121"/>
      <c r="H29" s="121"/>
      <c r="I29" s="121" t="str">
        <f>"N="&amp;t2_raw!I25</f>
        <v>N=11</v>
      </c>
      <c r="J29" s="121"/>
      <c r="K29" s="16"/>
      <c r="L29" s="121" t="str">
        <f>"N="&amp;t2_raw!L25</f>
        <v>N=5</v>
      </c>
      <c r="M29" s="121"/>
    </row>
    <row r="30" spans="2:25">
      <c r="B30" s="120" t="s">
        <v>234</v>
      </c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</row>
    <row r="31" spans="2:25" ht="15.95" customHeight="1">
      <c r="B31" s="16" t="s">
        <v>12</v>
      </c>
      <c r="C31" s="14">
        <f>t2_raw!B27</f>
        <v>0.64635920524597168</v>
      </c>
      <c r="D31" s="14">
        <f>t2_raw!C27</f>
        <v>0.74805921316146851</v>
      </c>
      <c r="E31" s="14">
        <f>t2_raw!D27</f>
        <v>0</v>
      </c>
      <c r="F31" s="14">
        <f>t2_raw!E27</f>
        <v>0.40080487728118896</v>
      </c>
      <c r="G31" s="14">
        <f>t2_raw!F27</f>
        <v>0.47194588184356689</v>
      </c>
      <c r="H31" s="14">
        <f>t2_raw!G27</f>
        <v>0</v>
      </c>
      <c r="I31" s="14">
        <f>t2_raw!H27</f>
        <v>0.2869095504283905</v>
      </c>
      <c r="J31" s="14">
        <f>t2_raw!I27</f>
        <v>0.33706384897232056</v>
      </c>
      <c r="K31" s="14">
        <f>t2_raw!J27</f>
        <v>0</v>
      </c>
      <c r="L31" s="14">
        <f>t2_raw!K27</f>
        <v>-0.40000000596046448</v>
      </c>
      <c r="M31" s="14">
        <f>t2_raw!L27</f>
        <v>-0.40000000596046448</v>
      </c>
    </row>
    <row r="32" spans="2:25">
      <c r="B32" s="16" t="s">
        <v>206</v>
      </c>
      <c r="C32" s="14">
        <f>t2_raw!B28</f>
        <v>0.32492539286613464</v>
      </c>
      <c r="D32" s="14">
        <f>t2_raw!C28</f>
        <v>8.7188094854354858E-2</v>
      </c>
      <c r="E32" s="14">
        <f>t2_raw!D28</f>
        <v>0</v>
      </c>
      <c r="F32" s="14">
        <f>t2_raw!E28</f>
        <v>0.15202556550502777</v>
      </c>
      <c r="G32" s="14">
        <f>t2_raw!F28</f>
        <v>7.5734935700893402E-2</v>
      </c>
      <c r="H32" s="14">
        <f>t2_raw!G28</f>
        <v>0</v>
      </c>
      <c r="I32" s="14">
        <f>t2_raw!H28</f>
        <v>0.14896847307682037</v>
      </c>
      <c r="J32" s="14">
        <f>t2_raw!I28</f>
        <v>8.5218474268913269E-2</v>
      </c>
      <c r="K32" s="14">
        <f>t2_raw!J28</f>
        <v>0</v>
      </c>
      <c r="L32" s="14">
        <f>t2_raw!K28</f>
        <v>0.43368005752563477</v>
      </c>
      <c r="M32" s="14">
        <f>t2_raw!L28</f>
        <v>0.43368005752563477</v>
      </c>
    </row>
    <row r="33" spans="2:25">
      <c r="B33" s="16" t="s">
        <v>53</v>
      </c>
      <c r="C33" s="14">
        <f>t2_raw!B29</f>
        <v>4.6673152595758438E-2</v>
      </c>
      <c r="D33" s="14">
        <f>t2_raw!C29</f>
        <v>9.5011925575892509E-18</v>
      </c>
      <c r="E33" s="14">
        <f>t2_raw!D29</f>
        <v>0</v>
      </c>
      <c r="F33" s="14">
        <f>t2_raw!E29</f>
        <v>8.3783306181430817E-3</v>
      </c>
      <c r="G33" s="14">
        <f>t2_raw!F29</f>
        <v>4.6184775448487869E-10</v>
      </c>
      <c r="H33" s="14">
        <f>t2_raw!G29</f>
        <v>0</v>
      </c>
      <c r="I33" s="14">
        <f>t2_raw!H29</f>
        <v>5.4107494652271271E-2</v>
      </c>
      <c r="J33" s="14">
        <f>t2_raw!I29</f>
        <v>7.6441618148237467E-5</v>
      </c>
      <c r="K33" s="14">
        <f>t2_raw!J29</f>
        <v>0</v>
      </c>
      <c r="L33" s="14">
        <f>t2_raw!K29</f>
        <v>0.35635179281234741</v>
      </c>
      <c r="M33" s="14">
        <f>t2_raw!L29</f>
        <v>0.35635179281234741</v>
      </c>
    </row>
    <row r="34" spans="2:25" ht="12" customHeight="1">
      <c r="B34" s="16"/>
      <c r="C34" s="14" t="str">
        <f>IF(t2_raw!B30&lt;0.001,"[&lt;0.001]","["&amp;ROUND(t2_raw!B30,3)&amp;"]")</f>
        <v>[0.023]</v>
      </c>
      <c r="D34" s="14" t="str">
        <f>IF(t2_raw!C30&lt;0.001,"[&lt;0.001]","["&amp;ROUND(t2_raw!C30,3)&amp;"]")</f>
        <v>[&lt;0.001]</v>
      </c>
      <c r="E34" s="14"/>
      <c r="F34" s="14" t="str">
        <f>IF(t2_raw!E30&lt;0.001,"[&lt;0.001]","["&amp;ROUND(t2_raw!E30,3)&amp;"]")</f>
        <v>[0.004]</v>
      </c>
      <c r="G34" s="14" t="str">
        <f>IF(t2_raw!F30&lt;0.001,"[&lt;0.001]","["&amp;ROUND(t2_raw!F30,3)&amp;"]")</f>
        <v>[&lt;0.001]</v>
      </c>
      <c r="H34" s="14"/>
      <c r="I34" s="14" t="str">
        <f>IF(t2_raw!H30&lt;0.001,"[&lt;0.001]","["&amp;ROUND(t2_raw!H30,3)&amp;"]")</f>
        <v>[0.027]</v>
      </c>
      <c r="J34" s="14" t="str">
        <f>IF(t2_raw!I30&lt;0.001,"[&lt;0.001]","["&amp;ROUND(t2_raw!I30,3)&amp;"]")</f>
        <v>[&lt;0.001]</v>
      </c>
      <c r="K34" s="14"/>
      <c r="L34" s="14" t="str">
        <f>IF(t2_raw!K30&lt;0.001,"[&lt;0.001]","["&amp;ROUND(t2_raw!K30,3)&amp;"]")</f>
        <v>[0.822]</v>
      </c>
      <c r="M34" s="14" t="str">
        <f>IF(t2_raw!L30&lt;0.001,"[&lt;0.001]","["&amp;ROUND(t2_raw!L30,3)&amp;"]")</f>
        <v>[0.822]</v>
      </c>
    </row>
    <row r="35" spans="2:25">
      <c r="B35" s="16"/>
      <c r="C35" s="121" t="str">
        <f>"N="&amp;t2_raw!B31</f>
        <v>N=4</v>
      </c>
      <c r="D35" s="121"/>
      <c r="E35" s="16"/>
      <c r="F35" s="121" t="str">
        <f>"N="&amp;t2_raw!E31</f>
        <v>N=3</v>
      </c>
      <c r="G35" s="121"/>
      <c r="H35" s="121"/>
      <c r="I35" s="121" t="str">
        <f>"N="&amp;t2_raw!I31</f>
        <v>N=4</v>
      </c>
      <c r="J35" s="121"/>
      <c r="K35" s="16"/>
      <c r="L35" s="121" t="str">
        <f>"N="&amp;t2_raw!L31</f>
        <v>N=1</v>
      </c>
      <c r="M35" s="121"/>
    </row>
    <row r="36" spans="2:25">
      <c r="B36" s="120" t="s">
        <v>235</v>
      </c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</row>
    <row r="37" spans="2:25" ht="15.95" customHeight="1">
      <c r="B37" s="16" t="s">
        <v>12</v>
      </c>
      <c r="C37" s="14">
        <f>t2_raw!B33</f>
        <v>0.19409747421741486</v>
      </c>
      <c r="D37" s="14">
        <f>t2_raw!C33</f>
        <v>0.14967446029186249</v>
      </c>
      <c r="E37" s="14">
        <f>t2_raw!D33</f>
        <v>0</v>
      </c>
      <c r="F37" s="14">
        <f>t2_raw!E33</f>
        <v>0.17417433857917786</v>
      </c>
      <c r="G37" s="14">
        <f>t2_raw!F33</f>
        <v>0.21691586077213287</v>
      </c>
      <c r="H37" s="14">
        <f>t2_raw!G33</f>
        <v>0</v>
      </c>
      <c r="I37" s="14">
        <f>t2_raw!H33</f>
        <v>0.10184415429830551</v>
      </c>
      <c r="J37" s="14">
        <f>t2_raw!I33</f>
        <v>0.11135630309581757</v>
      </c>
      <c r="K37" s="14">
        <f>t2_raw!J33</f>
        <v>0</v>
      </c>
      <c r="L37" s="14">
        <f>t2_raw!K33</f>
        <v>2.3917462676763535E-2</v>
      </c>
      <c r="M37" s="14">
        <f>t2_raw!L33</f>
        <v>2.3917462676763535E-2</v>
      </c>
      <c r="O37" s="10">
        <f>C37-1.95*C38</f>
        <v>9.0318357758224013E-2</v>
      </c>
      <c r="P37" s="10">
        <f>C37+1.96*C38</f>
        <v>0.29840879127383235</v>
      </c>
      <c r="Q37" s="10"/>
      <c r="R37" s="10">
        <f>F37-1.95*F38</f>
        <v>4.0217824280261438E-4</v>
      </c>
      <c r="S37" s="10">
        <f>F37+1.96*F38</f>
        <v>0.34883763819932934</v>
      </c>
      <c r="T37" s="10"/>
      <c r="U37" s="10">
        <f>I37-1.95*I38</f>
        <v>7.4721092358231572E-3</v>
      </c>
      <c r="V37" s="10">
        <f>I37+1.96*I38</f>
        <v>0.19670015856623649</v>
      </c>
      <c r="W37" s="10"/>
      <c r="X37" s="10">
        <f>L37-1.95*L38</f>
        <v>-2.8448551148176189E-2</v>
      </c>
      <c r="Y37" s="10">
        <f>L37+1.96*L38</f>
        <v>7.655202016234397E-2</v>
      </c>
    </row>
    <row r="38" spans="2:25">
      <c r="B38" s="16" t="s">
        <v>206</v>
      </c>
      <c r="C38" s="14">
        <f>t2_raw!B34</f>
        <v>5.3220059722661972E-2</v>
      </c>
      <c r="D38" s="14">
        <f>t2_raw!C34</f>
        <v>1.9726580008864403E-2</v>
      </c>
      <c r="E38" s="14">
        <f>t2_raw!D34</f>
        <v>0</v>
      </c>
      <c r="F38" s="14">
        <f>t2_raw!E34</f>
        <v>8.9113928377628326E-2</v>
      </c>
      <c r="G38" s="14">
        <f>t2_raw!F34</f>
        <v>3.1376652419567108E-2</v>
      </c>
      <c r="H38" s="14">
        <f>t2_raw!G34</f>
        <v>0</v>
      </c>
      <c r="I38" s="14">
        <f>t2_raw!H34</f>
        <v>4.8395920544862747E-2</v>
      </c>
      <c r="J38" s="14">
        <f>t2_raw!I34</f>
        <v>3.3130869269371033E-2</v>
      </c>
      <c r="K38" s="14">
        <f>t2_raw!J34</f>
        <v>0</v>
      </c>
      <c r="L38" s="14">
        <f>t2_raw!K34</f>
        <v>2.6854366064071655E-2</v>
      </c>
      <c r="M38" s="14">
        <f>t2_raw!L34</f>
        <v>2.6854366064071655E-2</v>
      </c>
    </row>
    <row r="39" spans="2:25">
      <c r="B39" s="16" t="s">
        <v>53</v>
      </c>
      <c r="C39" s="14">
        <f>t2_raw!B35</f>
        <v>2.6524413260631263E-4</v>
      </c>
      <c r="D39" s="14">
        <f>t2_raw!C35</f>
        <v>3.2626096377504077E-14</v>
      </c>
      <c r="E39" s="14">
        <f>t2_raw!D35</f>
        <v>0</v>
      </c>
      <c r="F39" s="14">
        <f>t2_raw!E35</f>
        <v>5.0640568137168884E-2</v>
      </c>
      <c r="G39" s="14">
        <f>t2_raw!F35</f>
        <v>4.7354329658910732E-12</v>
      </c>
      <c r="H39" s="14">
        <f>t2_raw!G35</f>
        <v>0</v>
      </c>
      <c r="I39" s="14">
        <f>t2_raw!H35</f>
        <v>3.5343967378139496E-2</v>
      </c>
      <c r="J39" s="14">
        <f>t2_raw!I35</f>
        <v>7.7631528256461024E-4</v>
      </c>
      <c r="K39" s="14">
        <f>t2_raw!J35</f>
        <v>0</v>
      </c>
      <c r="L39" s="14">
        <f>t2_raw!K35</f>
        <v>0.37312451004981995</v>
      </c>
      <c r="M39" s="14">
        <f>t2_raw!L35</f>
        <v>0.37312451004981995</v>
      </c>
    </row>
    <row r="40" spans="2:25" ht="12" customHeight="1">
      <c r="B40" s="16"/>
      <c r="C40" s="14" t="str">
        <f>IF(t2_raw!B36&lt;0.001,"[&lt;0.001]","["&amp;ROUND(t2_raw!B36,3)&amp;"]")</f>
        <v>[&lt;0.001]</v>
      </c>
      <c r="D40" s="14" t="str">
        <f>IF(t2_raw!C36&lt;0.001,"[&lt;0.001]","["&amp;ROUND(t2_raw!C36,3)&amp;"]")</f>
        <v>[&lt;0.001]</v>
      </c>
      <c r="E40" s="14"/>
      <c r="F40" s="14" t="str">
        <f>IF(t2_raw!E36&lt;0.001,"[&lt;0.001]","["&amp;ROUND(t2_raw!E36,3)&amp;"]")</f>
        <v>[0.025]</v>
      </c>
      <c r="G40" s="14" t="str">
        <f>IF(t2_raw!F36&lt;0.001,"[&lt;0.001]","["&amp;ROUND(t2_raw!F36,3)&amp;"]")</f>
        <v>[&lt;0.001]</v>
      </c>
      <c r="H40" s="14"/>
      <c r="I40" s="14" t="str">
        <f>IF(t2_raw!H36&lt;0.001,"[&lt;0.001]","["&amp;ROUND(t2_raw!H36,3)&amp;"]")</f>
        <v>[0.018]</v>
      </c>
      <c r="J40" s="14" t="str">
        <f>IF(t2_raw!I36&lt;0.001,"[&lt;0.001]","["&amp;ROUND(t2_raw!I36,3)&amp;"]")</f>
        <v>[&lt;0.001]</v>
      </c>
      <c r="K40" s="14"/>
      <c r="L40" s="14" t="str">
        <f>IF(t2_raw!K36&lt;0.001,"[&lt;0.001]","["&amp;ROUND(t2_raw!K36,3)&amp;"]")</f>
        <v>[0.187]</v>
      </c>
      <c r="M40" s="14" t="str">
        <f>IF(t2_raw!L36&lt;0.001,"[&lt;0.001]","["&amp;ROUND(t2_raw!L36,3)&amp;"]")</f>
        <v>[0.187]</v>
      </c>
    </row>
    <row r="41" spans="2:25">
      <c r="B41" s="18"/>
      <c r="C41" s="123" t="str">
        <f>"N="&amp;t2_raw!B37</f>
        <v>N=31</v>
      </c>
      <c r="D41" s="123"/>
      <c r="E41" s="18"/>
      <c r="F41" s="123" t="str">
        <f>"N="&amp;t2_raw!E37</f>
        <v>N=10</v>
      </c>
      <c r="G41" s="123"/>
      <c r="H41" s="123"/>
      <c r="I41" s="123" t="str">
        <f>"N="&amp;t2_raw!I37</f>
        <v>N=26</v>
      </c>
      <c r="J41" s="123"/>
      <c r="K41" s="18"/>
      <c r="L41" s="123" t="str">
        <f>"N="&amp;t2_raw!L37</f>
        <v>N=14</v>
      </c>
      <c r="M41" s="123"/>
    </row>
    <row r="42" spans="2:25" ht="96.75" customHeight="1">
      <c r="B42" s="122" t="s">
        <v>222</v>
      </c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</row>
  </sheetData>
  <mergeCells count="36">
    <mergeCell ref="B24:M24"/>
    <mergeCell ref="C29:D29"/>
    <mergeCell ref="F29:H29"/>
    <mergeCell ref="I29:J29"/>
    <mergeCell ref="L29:M29"/>
    <mergeCell ref="C17:D17"/>
    <mergeCell ref="F17:H17"/>
    <mergeCell ref="I17:J17"/>
    <mergeCell ref="L17:M17"/>
    <mergeCell ref="B12:M12"/>
    <mergeCell ref="C3:D3"/>
    <mergeCell ref="F3:G3"/>
    <mergeCell ref="I3:J3"/>
    <mergeCell ref="L3:M3"/>
    <mergeCell ref="B6:M6"/>
    <mergeCell ref="B42:M42"/>
    <mergeCell ref="F41:H41"/>
    <mergeCell ref="B1:M1"/>
    <mergeCell ref="B36:M36"/>
    <mergeCell ref="C41:D41"/>
    <mergeCell ref="I41:J41"/>
    <mergeCell ref="L41:M41"/>
    <mergeCell ref="B18:M18"/>
    <mergeCell ref="C23:D23"/>
    <mergeCell ref="F23:H23"/>
    <mergeCell ref="I23:J23"/>
    <mergeCell ref="L23:M23"/>
    <mergeCell ref="C11:D11"/>
    <mergeCell ref="F11:H11"/>
    <mergeCell ref="I11:J11"/>
    <mergeCell ref="L11:M11"/>
    <mergeCell ref="B30:M30"/>
    <mergeCell ref="C35:D35"/>
    <mergeCell ref="F35:H35"/>
    <mergeCell ref="I35:J35"/>
    <mergeCell ref="L35:M35"/>
  </mergeCells>
  <pageMargins left="0.7" right="0.7" top="0.75" bottom="0.75" header="0.3" footer="0.3"/>
  <pageSetup paperSize="9" orientation="portrait" horizontalDpi="4294967292" verticalDpi="429496729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9"/>
  <sheetViews>
    <sheetView workbookViewId="0"/>
  </sheetViews>
  <sheetFormatPr defaultColWidth="11" defaultRowHeight="15.75"/>
  <sheetData>
    <row r="1" spans="1:4">
      <c r="A1" t="s">
        <v>253</v>
      </c>
      <c r="B1" t="s">
        <v>242</v>
      </c>
      <c r="C1" t="s">
        <v>243</v>
      </c>
      <c r="D1" t="s">
        <v>244</v>
      </c>
    </row>
    <row r="2" spans="1:4">
      <c r="A2" t="s">
        <v>245</v>
      </c>
      <c r="B2">
        <v>0.28526051153097998</v>
      </c>
      <c r="C2">
        <v>0.38664904912901799</v>
      </c>
      <c r="D2">
        <v>2.7448566640705701</v>
      </c>
    </row>
    <row r="3" spans="1:4">
      <c r="A3" t="s">
        <v>246</v>
      </c>
      <c r="B3">
        <v>0.131854037280627</v>
      </c>
      <c r="C3">
        <v>0.106030535908928</v>
      </c>
      <c r="D3">
        <v>1.80136381666375</v>
      </c>
    </row>
    <row r="4" spans="1:4">
      <c r="A4" t="s">
        <v>247</v>
      </c>
      <c r="B4">
        <v>9.47203540723357E-2</v>
      </c>
      <c r="C4">
        <v>9.4044399375630305E-2</v>
      </c>
      <c r="D4">
        <v>0.73185682291285503</v>
      </c>
    </row>
    <row r="5" spans="1:4">
      <c r="A5" t="s">
        <v>248</v>
      </c>
      <c r="B5">
        <v>5.5083478720206101E-2</v>
      </c>
      <c r="C5">
        <v>0.122443910057253</v>
      </c>
      <c r="D5">
        <v>0.79746619868302204</v>
      </c>
    </row>
    <row r="6" spans="1:4">
      <c r="A6" t="s">
        <v>249</v>
      </c>
      <c r="B6">
        <v>0.17012024254779901</v>
      </c>
      <c r="C6">
        <v>0.22877748427370601</v>
      </c>
      <c r="D6">
        <v>0.94311851517253698</v>
      </c>
    </row>
    <row r="7" spans="1:4">
      <c r="A7" t="s">
        <v>250</v>
      </c>
      <c r="B7">
        <v>0.117245466393819</v>
      </c>
      <c r="C7">
        <v>3.9155034940079901E-2</v>
      </c>
      <c r="D7">
        <v>0.95530615357622595</v>
      </c>
    </row>
    <row r="8" spans="1:4">
      <c r="A8" t="s">
        <v>251</v>
      </c>
      <c r="B8">
        <v>2.2362788626106099E-2</v>
      </c>
      <c r="C8">
        <v>0</v>
      </c>
      <c r="D8">
        <v>0.76687968860626299</v>
      </c>
    </row>
    <row r="9" spans="1:4">
      <c r="A9" t="s">
        <v>252</v>
      </c>
      <c r="B9">
        <v>1.95514607482885E-2</v>
      </c>
      <c r="C9">
        <v>0</v>
      </c>
      <c r="D9">
        <v>0.80672896761908297</v>
      </c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10"/>
  <sheetViews>
    <sheetView workbookViewId="0"/>
  </sheetViews>
  <sheetFormatPr defaultColWidth="11" defaultRowHeight="15.75"/>
  <sheetData>
    <row r="1" spans="1:5">
      <c r="A1" t="s">
        <v>254</v>
      </c>
      <c r="B1" t="s">
        <v>255</v>
      </c>
      <c r="C1" t="s">
        <v>256</v>
      </c>
      <c r="D1" t="s">
        <v>257</v>
      </c>
      <c r="E1" t="s">
        <v>258</v>
      </c>
    </row>
    <row r="2" spans="1:5">
      <c r="A2" t="s">
        <v>238</v>
      </c>
      <c r="B2" t="s">
        <v>259</v>
      </c>
      <c r="C2" t="s">
        <v>260</v>
      </c>
      <c r="D2" t="s">
        <v>261</v>
      </c>
      <c r="E2" t="s">
        <v>262</v>
      </c>
    </row>
    <row r="3" spans="1:5">
      <c r="A3" t="s">
        <v>239</v>
      </c>
      <c r="B3" t="s">
        <v>263</v>
      </c>
      <c r="C3" t="s">
        <v>261</v>
      </c>
      <c r="D3" t="s">
        <v>264</v>
      </c>
      <c r="E3" t="s">
        <v>265</v>
      </c>
    </row>
    <row r="4" spans="1:5">
      <c r="A4" t="s">
        <v>240</v>
      </c>
      <c r="B4" t="s">
        <v>266</v>
      </c>
      <c r="C4" t="s">
        <v>261</v>
      </c>
      <c r="D4" t="s">
        <v>264</v>
      </c>
      <c r="E4" t="s">
        <v>260</v>
      </c>
    </row>
    <row r="5" spans="1:5">
      <c r="A5" t="s">
        <v>241</v>
      </c>
      <c r="B5" t="s">
        <v>267</v>
      </c>
      <c r="C5" t="s">
        <v>264</v>
      </c>
      <c r="D5" t="s">
        <v>268</v>
      </c>
      <c r="E5" t="s">
        <v>269</v>
      </c>
    </row>
    <row r="6" spans="1:5">
      <c r="A6" t="s">
        <v>270</v>
      </c>
      <c r="B6" t="s">
        <v>271</v>
      </c>
      <c r="C6" t="s">
        <v>271</v>
      </c>
      <c r="D6" t="s">
        <v>271</v>
      </c>
      <c r="E6" t="s">
        <v>271</v>
      </c>
    </row>
    <row r="7" spans="1:5">
      <c r="A7" t="s">
        <v>272</v>
      </c>
      <c r="B7" t="s">
        <v>273</v>
      </c>
      <c r="C7" t="s">
        <v>274</v>
      </c>
      <c r="D7" t="s">
        <v>261</v>
      </c>
      <c r="E7" t="s">
        <v>275</v>
      </c>
    </row>
    <row r="8" spans="1:5">
      <c r="A8" t="s">
        <v>276</v>
      </c>
      <c r="B8" t="s">
        <v>265</v>
      </c>
      <c r="C8" t="s">
        <v>277</v>
      </c>
      <c r="D8" t="s">
        <v>264</v>
      </c>
      <c r="E8" t="s">
        <v>278</v>
      </c>
    </row>
    <row r="9" spans="1:5">
      <c r="A9" t="s">
        <v>279</v>
      </c>
      <c r="B9" t="s">
        <v>280</v>
      </c>
      <c r="C9" t="s">
        <v>277</v>
      </c>
      <c r="D9" t="s">
        <v>264</v>
      </c>
      <c r="E9" t="s">
        <v>281</v>
      </c>
    </row>
    <row r="10" spans="1:5">
      <c r="A10" t="s">
        <v>282</v>
      </c>
      <c r="B10" t="s">
        <v>269</v>
      </c>
      <c r="C10" t="s">
        <v>264</v>
      </c>
      <c r="D10" t="s">
        <v>268</v>
      </c>
      <c r="E10" t="s">
        <v>283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L38"/>
  <sheetViews>
    <sheetView topLeftCell="A22" workbookViewId="0">
      <selection activeCell="B27" sqref="B27"/>
    </sheetView>
  </sheetViews>
  <sheetFormatPr defaultColWidth="11" defaultRowHeight="15.75"/>
  <sheetData>
    <row r="3" spans="2:12">
      <c r="B3" s="7">
        <v>0.14050839841365814</v>
      </c>
      <c r="C3" s="7">
        <v>0.11739020049571991</v>
      </c>
      <c r="D3" s="7"/>
      <c r="E3" s="7">
        <v>0.12709759175777435</v>
      </c>
      <c r="F3" s="7">
        <v>0.16407215595245361</v>
      </c>
      <c r="G3" s="7"/>
      <c r="H3" s="7">
        <v>6.4334921538829803E-2</v>
      </c>
      <c r="I3" s="7">
        <v>7.1166910231113434E-2</v>
      </c>
      <c r="J3" s="7"/>
      <c r="K3" s="7">
        <v>2.5549164041876793E-2</v>
      </c>
      <c r="L3" s="7">
        <v>2.5549164041876793E-2</v>
      </c>
    </row>
    <row r="4" spans="2:12">
      <c r="B4" s="7">
        <v>4.4232558459043503E-2</v>
      </c>
      <c r="C4" s="7">
        <v>2.0251737907528877E-2</v>
      </c>
      <c r="D4" s="7"/>
      <c r="E4" s="7">
        <v>9.465799480676651E-2</v>
      </c>
      <c r="F4" s="7">
        <v>3.4474443644285202E-2</v>
      </c>
      <c r="G4" s="7"/>
      <c r="H4" s="7">
        <v>4.1868250817060471E-2</v>
      </c>
      <c r="I4" s="7">
        <v>3.5959731787443161E-2</v>
      </c>
      <c r="J4" s="7"/>
      <c r="K4" s="7">
        <v>2.6905998587608337E-2</v>
      </c>
      <c r="L4" s="7">
        <v>2.6905998587608337E-2</v>
      </c>
    </row>
    <row r="5" spans="2:12">
      <c r="B5" s="7">
        <v>1.4902109978720546E-3</v>
      </c>
      <c r="C5" s="7">
        <v>6.7693131100554638E-9</v>
      </c>
      <c r="D5" s="7"/>
      <c r="E5" s="7">
        <v>0.17936809360980988</v>
      </c>
      <c r="F5" s="7">
        <v>1.9432325188972754E-6</v>
      </c>
      <c r="G5" s="7"/>
      <c r="H5" s="7">
        <v>0.12439027428627014</v>
      </c>
      <c r="I5" s="7">
        <v>4.7807879745960236E-2</v>
      </c>
      <c r="J5" s="7"/>
      <c r="K5" s="7">
        <v>0.34233012795448303</v>
      </c>
      <c r="L5" s="7">
        <v>0.34233012795448303</v>
      </c>
    </row>
    <row r="6" spans="2:12">
      <c r="B6" s="7">
        <v>7.4510549893602729E-4</v>
      </c>
      <c r="C6" s="7">
        <v>3.3846565550277319E-9</v>
      </c>
      <c r="D6" s="7"/>
      <c r="E6" s="7">
        <v>8.9684046804904938E-2</v>
      </c>
      <c r="F6" s="7">
        <v>9.7161625944863772E-7</v>
      </c>
      <c r="G6" s="7"/>
      <c r="H6" s="7">
        <v>6.2195137143135071E-2</v>
      </c>
      <c r="I6" s="7">
        <v>2.3903939872980118E-2</v>
      </c>
      <c r="J6" s="7"/>
      <c r="K6" s="7">
        <v>0.17116506397724152</v>
      </c>
      <c r="L6" s="7">
        <v>0.17116506397724152</v>
      </c>
    </row>
    <row r="7" spans="2:12">
      <c r="B7" s="7">
        <v>27</v>
      </c>
      <c r="C7" s="7">
        <v>27</v>
      </c>
      <c r="D7" s="7"/>
      <c r="E7" s="7">
        <v>7</v>
      </c>
      <c r="F7" s="7">
        <v>7</v>
      </c>
      <c r="G7" s="7"/>
      <c r="H7" s="7">
        <v>22</v>
      </c>
      <c r="I7" s="7">
        <v>22</v>
      </c>
      <c r="J7" s="7"/>
      <c r="K7" s="7">
        <v>13</v>
      </c>
      <c r="L7" s="7">
        <v>13</v>
      </c>
    </row>
    <row r="8" spans="2:12"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2:12">
      <c r="B9" s="7">
        <v>0.11210243403911591</v>
      </c>
      <c r="C9" s="7">
        <v>7.5987741351127625E-2</v>
      </c>
      <c r="D9" s="7"/>
      <c r="E9" s="7">
        <v>-0.34999999403953552</v>
      </c>
      <c r="F9" s="7">
        <v>-0.34999999403953552</v>
      </c>
      <c r="G9" s="7"/>
      <c r="H9" s="7">
        <v>-0.10850811749696732</v>
      </c>
      <c r="I9" s="7">
        <v>-3.4896638244390488E-2</v>
      </c>
      <c r="J9" s="7"/>
      <c r="K9" s="7">
        <v>-1.0870154947042465E-2</v>
      </c>
      <c r="L9" s="7">
        <v>-1.0870154947042465E-2</v>
      </c>
    </row>
    <row r="10" spans="2:12">
      <c r="B10" s="7">
        <v>0.1112569272518158</v>
      </c>
      <c r="C10" s="7">
        <v>3.1261023133993149E-2</v>
      </c>
      <c r="D10" s="7"/>
      <c r="E10" s="7">
        <v>0.15404742956161499</v>
      </c>
      <c r="F10" s="7">
        <v>0.15404742956161499</v>
      </c>
      <c r="G10" s="7"/>
      <c r="H10" s="7">
        <v>0.18064612150192261</v>
      </c>
      <c r="I10" s="7">
        <v>0.10063373297452927</v>
      </c>
      <c r="J10" s="7"/>
      <c r="K10" s="7">
        <v>3.7630423903465271E-2</v>
      </c>
      <c r="L10" s="7">
        <v>3.7630423903465271E-2</v>
      </c>
    </row>
    <row r="11" spans="2:12">
      <c r="B11" s="7">
        <v>0.31364673376083374</v>
      </c>
      <c r="C11" s="7">
        <v>1.5067600645124912E-2</v>
      </c>
      <c r="D11" s="7"/>
      <c r="E11" s="7">
        <v>2.3084850981831551E-2</v>
      </c>
      <c r="F11" s="7">
        <v>2.3084850981831551E-2</v>
      </c>
      <c r="G11" s="7"/>
      <c r="H11" s="7">
        <v>0.54806196689605713</v>
      </c>
      <c r="I11" s="7">
        <v>0.72876501083374023</v>
      </c>
      <c r="J11" s="7"/>
      <c r="K11" s="7">
        <v>0.77268379926681519</v>
      </c>
      <c r="L11" s="7">
        <v>0.77268379926681519</v>
      </c>
    </row>
    <row r="12" spans="2:12">
      <c r="B12" s="7">
        <v>0.15682336688041687</v>
      </c>
      <c r="C12" s="7">
        <v>7.5338003225624561E-3</v>
      </c>
      <c r="D12" s="7"/>
      <c r="E12" s="7">
        <v>0.98845756053924561</v>
      </c>
      <c r="F12" s="7">
        <v>0.98845756053924561</v>
      </c>
      <c r="G12" s="7"/>
      <c r="H12" s="7">
        <v>0.72596901655197144</v>
      </c>
      <c r="I12" s="7">
        <v>0.63561749458312988</v>
      </c>
      <c r="J12" s="7"/>
      <c r="K12" s="7">
        <v>0.61365807056427002</v>
      </c>
      <c r="L12" s="7">
        <v>0.61365807056427002</v>
      </c>
    </row>
    <row r="13" spans="2:12">
      <c r="B13" s="7">
        <v>6</v>
      </c>
      <c r="C13" s="7">
        <v>6</v>
      </c>
      <c r="D13" s="7"/>
      <c r="E13" s="7">
        <v>1</v>
      </c>
      <c r="F13" s="7">
        <v>1</v>
      </c>
      <c r="G13" s="7"/>
      <c r="H13" s="7">
        <v>6</v>
      </c>
      <c r="I13" s="7">
        <v>6</v>
      </c>
      <c r="J13" s="7"/>
      <c r="K13" s="7">
        <v>2</v>
      </c>
      <c r="L13" s="7">
        <v>2</v>
      </c>
    </row>
    <row r="14" spans="2:1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2:12">
      <c r="B15" s="7">
        <v>0.15448729693889618</v>
      </c>
      <c r="C15" s="7">
        <v>0.14733192324638367</v>
      </c>
      <c r="D15" s="7"/>
      <c r="E15" s="7">
        <v>0.19811658561229706</v>
      </c>
      <c r="F15" s="7">
        <v>0.19117555022239685</v>
      </c>
      <c r="G15" s="7"/>
      <c r="H15" s="7">
        <v>8.6692184209823608E-2</v>
      </c>
      <c r="I15" s="7">
        <v>8.6692184209823608E-2</v>
      </c>
      <c r="J15" s="7"/>
      <c r="K15" s="7">
        <v>6.3642680644989014E-2</v>
      </c>
      <c r="L15" s="7">
        <v>6.3642680644989014E-2</v>
      </c>
    </row>
    <row r="16" spans="2:12">
      <c r="B16" s="7">
        <v>4.3527562171220779E-2</v>
      </c>
      <c r="C16" s="7">
        <v>2.6584498584270477E-2</v>
      </c>
      <c r="D16" s="7"/>
      <c r="E16" s="7">
        <v>8.6214303970336914E-2</v>
      </c>
      <c r="F16" s="7">
        <v>3.53715680539608E-2</v>
      </c>
      <c r="G16" s="7"/>
      <c r="H16" s="7">
        <v>3.850172832608223E-2</v>
      </c>
      <c r="I16" s="7">
        <v>3.850172832608223E-2</v>
      </c>
      <c r="J16" s="7"/>
      <c r="K16" s="7">
        <v>3.8485642522573471E-2</v>
      </c>
      <c r="L16" s="7">
        <v>3.8485642522573471E-2</v>
      </c>
    </row>
    <row r="17" spans="2:12">
      <c r="B17" s="7">
        <v>3.8642808794975281E-4</v>
      </c>
      <c r="C17" s="7">
        <v>2.9899592135507191E-8</v>
      </c>
      <c r="D17" s="7"/>
      <c r="E17" s="7">
        <v>2.1564347669482231E-2</v>
      </c>
      <c r="F17" s="7">
        <v>6.4887899497989565E-8</v>
      </c>
      <c r="G17" s="7"/>
      <c r="H17" s="7">
        <v>2.4344773963093758E-2</v>
      </c>
      <c r="I17" s="7">
        <v>2.4344773963093758E-2</v>
      </c>
      <c r="J17" s="7"/>
      <c r="K17" s="7">
        <v>9.8193906247615814E-2</v>
      </c>
      <c r="L17" s="7">
        <v>9.8193906247615814E-2</v>
      </c>
    </row>
    <row r="18" spans="2:12">
      <c r="B18" s="7">
        <v>1.932140439748764E-4</v>
      </c>
      <c r="C18" s="7">
        <v>1.4949796067753596E-8</v>
      </c>
      <c r="D18" s="7"/>
      <c r="E18" s="7">
        <v>1.0782173834741116E-2</v>
      </c>
      <c r="F18" s="7">
        <v>3.2443949748994783E-8</v>
      </c>
      <c r="G18" s="7"/>
      <c r="H18" s="7">
        <v>1.2172386981546879E-2</v>
      </c>
      <c r="I18" s="7">
        <v>1.2172386981546879E-2</v>
      </c>
      <c r="J18" s="7"/>
      <c r="K18" s="7">
        <v>4.9096953123807907E-2</v>
      </c>
      <c r="L18" s="7">
        <v>4.9096953123807907E-2</v>
      </c>
    </row>
    <row r="19" spans="2:12">
      <c r="B19" s="7">
        <v>21</v>
      </c>
      <c r="C19" s="7">
        <v>21</v>
      </c>
      <c r="D19" s="7"/>
      <c r="E19" s="7">
        <v>6</v>
      </c>
      <c r="F19" s="7">
        <v>6</v>
      </c>
      <c r="G19" s="7"/>
      <c r="H19" s="7">
        <v>16</v>
      </c>
      <c r="I19" s="7">
        <v>16</v>
      </c>
      <c r="J19" s="7"/>
      <c r="K19" s="7">
        <v>11</v>
      </c>
      <c r="L19" s="7">
        <v>11</v>
      </c>
    </row>
    <row r="20" spans="2:1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2:12">
      <c r="B21" s="7">
        <v>0.1725541353225708</v>
      </c>
      <c r="C21" s="7">
        <v>0.15732988715171814</v>
      </c>
      <c r="D21" s="7"/>
      <c r="E21" s="7">
        <v>0.19811658561229706</v>
      </c>
      <c r="F21" s="7">
        <v>0.19117555022239685</v>
      </c>
      <c r="G21" s="7"/>
      <c r="H21" s="7">
        <v>9.491952508687973E-2</v>
      </c>
      <c r="I21" s="7">
        <v>9.6220515668392181E-2</v>
      </c>
      <c r="J21" s="7"/>
      <c r="K21" s="7">
        <v>2.0411456003785133E-2</v>
      </c>
      <c r="L21" s="7">
        <v>2.0411456003785133E-2</v>
      </c>
    </row>
    <row r="22" spans="2:12">
      <c r="B22" s="7">
        <v>5.0660673528909683E-2</v>
      </c>
      <c r="C22" s="7">
        <v>2.9076911509037018E-2</v>
      </c>
      <c r="D22" s="7"/>
      <c r="E22" s="7">
        <v>8.6214303970336914E-2</v>
      </c>
      <c r="F22" s="7">
        <v>3.53715680539608E-2</v>
      </c>
      <c r="G22" s="7"/>
      <c r="H22" s="7">
        <v>4.8319198191165924E-2</v>
      </c>
      <c r="I22" s="7">
        <v>4.1928902268409729E-2</v>
      </c>
      <c r="J22" s="7"/>
      <c r="K22" s="7">
        <v>8.2274697721004486E-2</v>
      </c>
      <c r="L22" s="7">
        <v>8.2274697721004486E-2</v>
      </c>
    </row>
    <row r="23" spans="2:12">
      <c r="B23" s="7">
        <v>6.5903679933398962E-4</v>
      </c>
      <c r="C23" s="7">
        <v>6.2737399275647476E-8</v>
      </c>
      <c r="D23" s="7"/>
      <c r="E23" s="7">
        <v>2.1564347669482231E-2</v>
      </c>
      <c r="F23" s="7">
        <v>6.4887899497989565E-8</v>
      </c>
      <c r="G23" s="7"/>
      <c r="H23" s="7">
        <v>4.9480624496936798E-2</v>
      </c>
      <c r="I23" s="7">
        <v>2.1741760894656181E-2</v>
      </c>
      <c r="J23" s="7"/>
      <c r="K23" s="7">
        <v>0.80406546592712402</v>
      </c>
      <c r="L23" s="7">
        <v>0.80406546592712402</v>
      </c>
    </row>
    <row r="24" spans="2:12">
      <c r="B24" s="7">
        <v>3.2951839966699481E-4</v>
      </c>
      <c r="C24" s="7">
        <v>3.1368699637823738E-8</v>
      </c>
      <c r="D24" s="7"/>
      <c r="E24" s="7">
        <v>1.0782173834741116E-2</v>
      </c>
      <c r="F24" s="7">
        <v>3.2443949748994783E-8</v>
      </c>
      <c r="G24" s="7"/>
      <c r="H24" s="7">
        <v>2.4740312248468399E-2</v>
      </c>
      <c r="I24" s="7">
        <v>1.0870880447328091E-2</v>
      </c>
      <c r="J24" s="7"/>
      <c r="K24" s="7">
        <v>0.40203273296356201</v>
      </c>
      <c r="L24" s="7">
        <v>0.40203273296356201</v>
      </c>
    </row>
    <row r="25" spans="2:12">
      <c r="B25" s="7">
        <v>16</v>
      </c>
      <c r="C25" s="7">
        <v>16</v>
      </c>
      <c r="D25" s="7"/>
      <c r="E25" s="7">
        <v>6</v>
      </c>
      <c r="F25" s="7">
        <v>6</v>
      </c>
      <c r="G25" s="7"/>
      <c r="H25" s="7">
        <v>11</v>
      </c>
      <c r="I25" s="7">
        <v>11</v>
      </c>
      <c r="J25" s="7"/>
      <c r="K25" s="7">
        <v>5</v>
      </c>
      <c r="L25" s="7">
        <v>5</v>
      </c>
    </row>
    <row r="26" spans="2:12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2:12">
      <c r="B27" s="7">
        <v>0.64635920524597168</v>
      </c>
      <c r="C27" s="7">
        <v>0.74805921316146851</v>
      </c>
      <c r="D27" s="7"/>
      <c r="E27" s="7">
        <v>0.40080487728118896</v>
      </c>
      <c r="F27" s="7">
        <v>0.47194588184356689</v>
      </c>
      <c r="G27" s="7"/>
      <c r="H27" s="7">
        <v>0.2869095504283905</v>
      </c>
      <c r="I27" s="7">
        <v>0.33706384897232056</v>
      </c>
      <c r="J27" s="7"/>
      <c r="K27" s="7">
        <v>-0.40000000596046448</v>
      </c>
      <c r="L27" s="7">
        <v>-0.40000000596046448</v>
      </c>
    </row>
    <row r="28" spans="2:12">
      <c r="B28" s="7">
        <v>0.32492539286613464</v>
      </c>
      <c r="C28" s="7">
        <v>8.7188094854354858E-2</v>
      </c>
      <c r="D28" s="7"/>
      <c r="E28" s="7">
        <v>0.15202556550502777</v>
      </c>
      <c r="F28" s="7">
        <v>7.5734935700893402E-2</v>
      </c>
      <c r="G28" s="7"/>
      <c r="H28" s="7">
        <v>0.14896847307682037</v>
      </c>
      <c r="I28" s="7">
        <v>8.5218474268913269E-2</v>
      </c>
      <c r="J28" s="7"/>
      <c r="K28" s="7">
        <v>0.43368005752563477</v>
      </c>
      <c r="L28" s="7">
        <v>0.43368005752563477</v>
      </c>
    </row>
    <row r="29" spans="2:12">
      <c r="B29" s="7">
        <v>4.6673152595758438E-2</v>
      </c>
      <c r="C29" s="7">
        <v>9.5011925575892509E-18</v>
      </c>
      <c r="D29" s="7"/>
      <c r="E29" s="7">
        <v>8.3783306181430817E-3</v>
      </c>
      <c r="F29" s="7">
        <v>4.6184775448487869E-10</v>
      </c>
      <c r="G29" s="7"/>
      <c r="H29" s="7">
        <v>5.4107494652271271E-2</v>
      </c>
      <c r="I29" s="7">
        <v>7.6441618148237467E-5</v>
      </c>
      <c r="J29" s="7"/>
      <c r="K29" s="7">
        <v>0.35635179281234741</v>
      </c>
      <c r="L29" s="7">
        <v>0.35635179281234741</v>
      </c>
    </row>
    <row r="30" spans="2:12">
      <c r="B30" s="7">
        <v>2.3336576297879219E-2</v>
      </c>
      <c r="C30" s="7">
        <v>0</v>
      </c>
      <c r="D30" s="7"/>
      <c r="E30" s="7">
        <v>4.1891653090715408E-3</v>
      </c>
      <c r="F30" s="7">
        <v>2.3092383560907592E-10</v>
      </c>
      <c r="G30" s="7"/>
      <c r="H30" s="7">
        <v>2.7053747326135635E-2</v>
      </c>
      <c r="I30" s="7">
        <v>3.8220809074118733E-5</v>
      </c>
      <c r="J30" s="7"/>
      <c r="K30" s="7">
        <v>0.82182407379150391</v>
      </c>
      <c r="L30" s="7">
        <v>0.82182407379150391</v>
      </c>
    </row>
    <row r="31" spans="2:12">
      <c r="B31" s="7">
        <v>4</v>
      </c>
      <c r="C31" s="7">
        <v>4</v>
      </c>
      <c r="D31" s="7"/>
      <c r="E31" s="7">
        <v>3</v>
      </c>
      <c r="F31" s="7">
        <v>3</v>
      </c>
      <c r="G31" s="7"/>
      <c r="H31" s="7">
        <v>4</v>
      </c>
      <c r="I31" s="7">
        <v>4</v>
      </c>
      <c r="J31" s="7"/>
      <c r="K31" s="7">
        <v>1</v>
      </c>
      <c r="L31" s="7">
        <v>1</v>
      </c>
    </row>
    <row r="32" spans="2:12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2:12">
      <c r="B33" s="7">
        <v>0.19409747421741486</v>
      </c>
      <c r="C33" s="7">
        <v>0.14967446029186249</v>
      </c>
      <c r="D33" s="7"/>
      <c r="E33" s="7">
        <v>0.17417433857917786</v>
      </c>
      <c r="F33" s="7">
        <v>0.21691586077213287</v>
      </c>
      <c r="G33" s="7"/>
      <c r="H33" s="7">
        <v>0.10184415429830551</v>
      </c>
      <c r="I33" s="7">
        <v>0.11135630309581757</v>
      </c>
      <c r="J33" s="7"/>
      <c r="K33" s="7">
        <v>2.3917462676763535E-2</v>
      </c>
      <c r="L33" s="7">
        <v>2.3917462676763535E-2</v>
      </c>
    </row>
    <row r="34" spans="2:12">
      <c r="B34" s="7">
        <v>5.3220059722661972E-2</v>
      </c>
      <c r="C34" s="7">
        <v>1.9726580008864403E-2</v>
      </c>
      <c r="D34" s="7"/>
      <c r="E34" s="7">
        <v>8.9113928377628326E-2</v>
      </c>
      <c r="F34" s="7">
        <v>3.1376652419567108E-2</v>
      </c>
      <c r="G34" s="7"/>
      <c r="H34" s="7">
        <v>4.8395920544862747E-2</v>
      </c>
      <c r="I34" s="7">
        <v>3.3130869269371033E-2</v>
      </c>
      <c r="J34" s="7"/>
      <c r="K34" s="7">
        <v>2.6854366064071655E-2</v>
      </c>
      <c r="L34" s="7">
        <v>2.6854366064071655E-2</v>
      </c>
    </row>
    <row r="35" spans="2:12">
      <c r="B35" s="7">
        <v>2.6524413260631263E-4</v>
      </c>
      <c r="C35" s="7">
        <v>3.2626096377504077E-14</v>
      </c>
      <c r="D35" s="7"/>
      <c r="E35" s="7">
        <v>5.0640568137168884E-2</v>
      </c>
      <c r="F35" s="7">
        <v>4.7354329658910732E-12</v>
      </c>
      <c r="G35" s="7"/>
      <c r="H35" s="7">
        <v>3.5343967378139496E-2</v>
      </c>
      <c r="I35" s="7">
        <v>7.7631528256461024E-4</v>
      </c>
      <c r="J35" s="7"/>
      <c r="K35" s="7">
        <v>0.37312451004981995</v>
      </c>
      <c r="L35" s="7">
        <v>0.37312451004981995</v>
      </c>
    </row>
    <row r="36" spans="2:12">
      <c r="B36" s="7">
        <v>1.3262206630315632E-4</v>
      </c>
      <c r="C36" s="7">
        <v>1.6320278461989801E-14</v>
      </c>
      <c r="D36" s="7"/>
      <c r="E36" s="7">
        <v>2.5320284068584442E-2</v>
      </c>
      <c r="F36" s="7">
        <v>2.3676616223156088E-12</v>
      </c>
      <c r="G36" s="7"/>
      <c r="H36" s="7">
        <v>1.7671983689069748E-2</v>
      </c>
      <c r="I36" s="7">
        <v>3.8815764128230512E-4</v>
      </c>
      <c r="J36" s="7"/>
      <c r="K36" s="7">
        <v>0.18656225502490997</v>
      </c>
      <c r="L36" s="7">
        <v>0.18656225502490997</v>
      </c>
    </row>
    <row r="37" spans="2:12">
      <c r="B37" s="7">
        <v>31</v>
      </c>
      <c r="C37" s="7">
        <v>31</v>
      </c>
      <c r="D37" s="7"/>
      <c r="E37" s="7">
        <v>10</v>
      </c>
      <c r="F37" s="7">
        <v>10</v>
      </c>
      <c r="G37" s="7"/>
      <c r="H37" s="7">
        <v>26</v>
      </c>
      <c r="I37" s="7">
        <v>26</v>
      </c>
      <c r="J37" s="7"/>
      <c r="K37" s="7">
        <v>14</v>
      </c>
      <c r="L37" s="7">
        <v>14</v>
      </c>
    </row>
    <row r="38" spans="2:12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U17"/>
  <sheetViews>
    <sheetView zoomScaleNormal="100" zoomScalePageLayoutView="150" workbookViewId="0">
      <selection activeCell="I17" sqref="I17"/>
    </sheetView>
  </sheetViews>
  <sheetFormatPr defaultColWidth="11" defaultRowHeight="15.75"/>
  <cols>
    <col min="2" max="2" width="6.875" customWidth="1"/>
    <col min="3" max="3" width="6.875" hidden="1" customWidth="1"/>
    <col min="4" max="4" width="8.375" hidden="1" customWidth="1"/>
    <col min="5" max="5" width="10" hidden="1" customWidth="1"/>
    <col min="6" max="6" width="0.875" hidden="1" customWidth="1"/>
    <col min="7" max="9" width="10.125" customWidth="1"/>
    <col min="10" max="10" width="0.875" customWidth="1"/>
    <col min="11" max="13" width="10.125" customWidth="1"/>
    <col min="14" max="14" width="0.875" customWidth="1"/>
    <col min="15" max="16" width="10.125" customWidth="1"/>
    <col min="17" max="17" width="8.5" customWidth="1"/>
    <col min="18" max="18" width="1" customWidth="1"/>
  </cols>
  <sheetData>
    <row r="1" spans="2:21">
      <c r="B1" s="39"/>
    </row>
    <row r="3" spans="2:21" ht="15.95" customHeight="1">
      <c r="B3" s="32"/>
      <c r="C3" s="131" t="s">
        <v>61</v>
      </c>
      <c r="D3" s="131"/>
      <c r="E3" s="131"/>
      <c r="F3" s="131"/>
      <c r="G3" s="131"/>
      <c r="H3" s="131"/>
      <c r="I3" s="131"/>
      <c r="J3" s="33"/>
      <c r="K3" s="131" t="s">
        <v>140</v>
      </c>
      <c r="L3" s="131"/>
      <c r="M3" s="131"/>
      <c r="N3" s="19"/>
      <c r="O3" s="131" t="s">
        <v>13</v>
      </c>
      <c r="P3" s="131"/>
      <c r="Q3" s="131"/>
      <c r="R3" s="19"/>
      <c r="S3" s="131" t="s">
        <v>55</v>
      </c>
      <c r="T3" s="131"/>
      <c r="U3" s="131"/>
    </row>
    <row r="4" spans="2:21">
      <c r="B4" s="34"/>
      <c r="C4" s="132"/>
      <c r="D4" s="132"/>
      <c r="E4" s="132"/>
      <c r="F4" s="132"/>
      <c r="G4" s="132"/>
      <c r="H4" s="132"/>
      <c r="I4" s="132"/>
      <c r="J4" s="28"/>
      <c r="K4" s="132"/>
      <c r="L4" s="132"/>
      <c r="M4" s="132"/>
      <c r="N4" s="26"/>
      <c r="O4" s="132"/>
      <c r="P4" s="132"/>
      <c r="Q4" s="132"/>
      <c r="R4" s="26"/>
      <c r="S4" s="132"/>
      <c r="T4" s="132"/>
      <c r="U4" s="132"/>
    </row>
    <row r="5" spans="2:21" ht="72.95" customHeight="1">
      <c r="B5" s="34"/>
      <c r="C5" s="26" t="s">
        <v>48</v>
      </c>
      <c r="D5" s="26" t="s">
        <v>47</v>
      </c>
      <c r="E5" s="26" t="s">
        <v>54</v>
      </c>
      <c r="F5" s="26"/>
      <c r="G5" s="26" t="s">
        <v>48</v>
      </c>
      <c r="H5" s="26" t="s">
        <v>47</v>
      </c>
      <c r="I5" s="26" t="s">
        <v>54</v>
      </c>
      <c r="J5" s="26"/>
      <c r="K5" s="26" t="s">
        <v>14</v>
      </c>
      <c r="L5" s="26" t="s">
        <v>57</v>
      </c>
      <c r="M5" s="26" t="s">
        <v>58</v>
      </c>
      <c r="N5" s="26"/>
      <c r="O5" s="26" t="s">
        <v>14</v>
      </c>
      <c r="P5" s="26" t="s">
        <v>59</v>
      </c>
      <c r="Q5" s="26" t="s">
        <v>60</v>
      </c>
      <c r="R5" s="26"/>
      <c r="S5" s="26" t="s">
        <v>14</v>
      </c>
      <c r="T5" s="26" t="s">
        <v>59</v>
      </c>
      <c r="U5" s="26" t="s">
        <v>60</v>
      </c>
    </row>
    <row r="6" spans="2:21">
      <c r="B6" s="35"/>
      <c r="C6" s="36">
        <v>1</v>
      </c>
      <c r="D6" s="36">
        <v>2</v>
      </c>
      <c r="E6" s="36">
        <v>3</v>
      </c>
      <c r="F6" s="36"/>
      <c r="G6" s="25" t="s">
        <v>193</v>
      </c>
      <c r="H6" s="25" t="s">
        <v>194</v>
      </c>
      <c r="I6" s="25" t="s">
        <v>195</v>
      </c>
      <c r="J6" s="25"/>
      <c r="K6" s="25" t="s">
        <v>196</v>
      </c>
      <c r="L6" s="25" t="s">
        <v>197</v>
      </c>
      <c r="M6" s="25" t="s">
        <v>198</v>
      </c>
      <c r="N6" s="25"/>
      <c r="O6" s="25" t="s">
        <v>199</v>
      </c>
      <c r="P6" s="25" t="s">
        <v>200</v>
      </c>
      <c r="Q6" s="25" t="s">
        <v>201</v>
      </c>
      <c r="R6" s="25"/>
      <c r="S6" s="25" t="s">
        <v>213</v>
      </c>
      <c r="T6" s="25" t="s">
        <v>214</v>
      </c>
      <c r="U6" s="25" t="s">
        <v>193</v>
      </c>
    </row>
    <row r="7" spans="2:21">
      <c r="B7" s="31" t="s">
        <v>0</v>
      </c>
      <c r="C7" s="30"/>
      <c r="D7" s="30"/>
      <c r="E7" s="30"/>
      <c r="F7" s="30"/>
      <c r="G7" s="21">
        <f>t3_raw!B$3</f>
        <v>0.15448729999999999</v>
      </c>
      <c r="H7" s="127">
        <f>t3_raw!B$5</f>
        <v>9.8310099999999997E-2</v>
      </c>
      <c r="I7" s="29">
        <f>t3_raw!B$6</f>
        <v>144.5737</v>
      </c>
      <c r="J7" s="30"/>
      <c r="K7" s="21">
        <f>t3_raw!$B$11</f>
        <v>0.17255409999999999</v>
      </c>
      <c r="L7" s="127">
        <f>t3_raw!$B$13</f>
        <v>0.1061872</v>
      </c>
      <c r="M7" s="29">
        <f>t3_raw!$B$14</f>
        <v>156.1576</v>
      </c>
      <c r="N7" s="30"/>
      <c r="O7" s="21">
        <v>0.39</v>
      </c>
      <c r="P7" s="127">
        <v>0.255</v>
      </c>
      <c r="Q7" s="127">
        <v>6.2</v>
      </c>
      <c r="R7" s="21"/>
      <c r="S7" s="21">
        <v>0.12</v>
      </c>
      <c r="T7" s="127">
        <v>0.24</v>
      </c>
      <c r="U7" s="127">
        <v>4.9000000000000004</v>
      </c>
    </row>
    <row r="8" spans="2:21" ht="15.75" customHeight="1">
      <c r="B8" s="26" t="s">
        <v>96</v>
      </c>
      <c r="C8" s="26" t="s">
        <v>40</v>
      </c>
      <c r="D8" s="21">
        <v>7.3490813648293976E-2</v>
      </c>
      <c r="E8" s="29" t="s">
        <v>43</v>
      </c>
      <c r="F8" s="26"/>
      <c r="G8" s="26" t="str">
        <f>"["&amp;ROUND(t3_raw!B$4, 2)&amp;"]"</f>
        <v>[3.14]</v>
      </c>
      <c r="H8" s="126"/>
      <c r="I8" s="29" t="str">
        <f>"["&amp;ROUND(t3_raw!B$8,1)&amp;", "&amp;ROUND(t3_raw!B$7,1)&amp;"]"</f>
        <v>[63.8, 258.7]</v>
      </c>
      <c r="J8" s="26"/>
      <c r="K8" s="26" t="str">
        <f>"["&amp;ROUND(t3_raw!$B$12, 2)&amp;"]"</f>
        <v>[3.25]</v>
      </c>
      <c r="L8" s="126"/>
      <c r="M8" s="29" t="str">
        <f>"["&amp;ROUND(t3_raw!$B$16,1)&amp;", "&amp;ROUND(t3_raw!$B$15,1)&amp;"]"</f>
        <v>[69, 279.4]</v>
      </c>
      <c r="N8" s="26"/>
      <c r="O8" s="26" t="s">
        <v>136</v>
      </c>
      <c r="P8" s="126"/>
      <c r="Q8" s="126"/>
      <c r="R8" s="21"/>
      <c r="S8" s="26" t="s">
        <v>138</v>
      </c>
      <c r="T8" s="126"/>
      <c r="U8" s="126"/>
    </row>
    <row r="9" spans="2:21">
      <c r="B9" s="26"/>
      <c r="C9" s="26"/>
      <c r="D9" s="21"/>
      <c r="E9" s="29"/>
      <c r="F9" s="26"/>
      <c r="G9" s="26"/>
      <c r="H9" s="21"/>
      <c r="I9" s="29"/>
      <c r="J9" s="26"/>
      <c r="K9" s="26"/>
      <c r="L9" s="21"/>
      <c r="M9" s="29"/>
      <c r="N9" s="26"/>
      <c r="O9" s="26"/>
      <c r="P9" s="21"/>
      <c r="Q9" s="21"/>
      <c r="R9" s="21"/>
      <c r="S9" s="26"/>
      <c r="T9" s="21"/>
      <c r="U9" s="21"/>
    </row>
    <row r="10" spans="2:21">
      <c r="B10" s="26" t="s">
        <v>2</v>
      </c>
      <c r="C10" s="26"/>
      <c r="D10" s="21"/>
      <c r="E10" s="29"/>
      <c r="F10" s="26"/>
      <c r="G10" s="21">
        <f>t3_raw!C$3</f>
        <v>0.1981166</v>
      </c>
      <c r="H10" s="126">
        <f>t3_raw!C$5</f>
        <v>0.1132095</v>
      </c>
      <c r="I10" s="29">
        <f>t3_raw!C$6</f>
        <v>166.4845</v>
      </c>
      <c r="J10" s="30"/>
      <c r="K10" s="21">
        <f>t3_raw!$C$11</f>
        <v>0.1981166</v>
      </c>
      <c r="L10" s="126">
        <f>t3_raw!$C$13</f>
        <v>0.1132095</v>
      </c>
      <c r="M10" s="29">
        <f>t3_raw!$C$14</f>
        <v>166.4845</v>
      </c>
      <c r="N10" s="26"/>
      <c r="O10" s="21">
        <v>0.31</v>
      </c>
      <c r="P10" s="126">
        <v>0.13500000000000001</v>
      </c>
      <c r="Q10" s="126">
        <v>3.3</v>
      </c>
      <c r="R10" s="21"/>
      <c r="S10" s="126" t="s">
        <v>4</v>
      </c>
      <c r="T10" s="126" t="s">
        <v>4</v>
      </c>
      <c r="U10" s="126" t="s">
        <v>4</v>
      </c>
    </row>
    <row r="11" spans="2:21" ht="15.75" customHeight="1">
      <c r="B11" s="26" t="s">
        <v>97</v>
      </c>
      <c r="C11" s="26" t="s">
        <v>17</v>
      </c>
      <c r="D11" s="21">
        <v>7.1148459383753512E-2</v>
      </c>
      <c r="E11" s="29" t="s">
        <v>44</v>
      </c>
      <c r="F11" s="26"/>
      <c r="G11" s="26" t="str">
        <f>"["&amp;ROUND(t3_raw!C$4, 2)&amp;"]"</f>
        <v>[3.5]</v>
      </c>
      <c r="H11" s="126"/>
      <c r="I11" s="29" t="str">
        <f>"["&amp;ROUND(t3_raw!C$8,1)&amp;", "&amp;ROUND(t3_raw!B$7,1)&amp;"]"</f>
        <v>[73.5, 258.7]</v>
      </c>
      <c r="J11" s="26"/>
      <c r="K11" s="26" t="str">
        <f>"["&amp;ROUND(t3_raw!$C$12, 2)&amp;"]"</f>
        <v>[3.5]</v>
      </c>
      <c r="L11" s="126"/>
      <c r="M11" s="29" t="str">
        <f>"["&amp;ROUND(t3_raw!$C$16,1)&amp;", "&amp;ROUND(t3_raw!$C$15,1)&amp;"]"</f>
        <v>[73.5, 297.9]</v>
      </c>
      <c r="N11" s="26"/>
      <c r="O11" s="26" t="s">
        <v>137</v>
      </c>
      <c r="P11" s="126"/>
      <c r="Q11" s="126"/>
      <c r="R11" s="21"/>
      <c r="S11" s="126"/>
      <c r="T11" s="126"/>
      <c r="U11" s="126"/>
    </row>
    <row r="12" spans="2:21">
      <c r="B12" s="26"/>
      <c r="C12" s="26"/>
      <c r="D12" s="21"/>
      <c r="E12" s="29"/>
      <c r="F12" s="26"/>
      <c r="G12" s="26"/>
      <c r="H12" s="21"/>
      <c r="I12" s="29"/>
      <c r="J12" s="26"/>
      <c r="K12" s="26"/>
      <c r="L12" s="21"/>
      <c r="M12" s="29"/>
      <c r="N12" s="26"/>
      <c r="O12" s="26"/>
      <c r="P12" s="21"/>
      <c r="Q12" s="21"/>
      <c r="R12" s="21"/>
      <c r="S12" s="26"/>
      <c r="T12" s="21"/>
      <c r="U12" s="21"/>
    </row>
    <row r="13" spans="2:21">
      <c r="B13" s="26" t="s">
        <v>1</v>
      </c>
      <c r="C13" s="26"/>
      <c r="D13" s="21"/>
      <c r="E13" s="29"/>
      <c r="F13" s="26"/>
      <c r="G13" s="21">
        <f>t3_raw!D$3</f>
        <v>8.6692199999999997E-2</v>
      </c>
      <c r="H13" s="126">
        <f>t3_raw!D$5</f>
        <v>5.4395100000000002E-2</v>
      </c>
      <c r="I13" s="29">
        <f>t3_raw!D$6</f>
        <v>79.992789999999999</v>
      </c>
      <c r="J13" s="30"/>
      <c r="K13" s="21">
        <f>t3_raw!$D$11</f>
        <v>9.4919500000000004E-2</v>
      </c>
      <c r="L13" s="126">
        <f>t3_raw!$D$13</f>
        <v>5.6438599999999998E-2</v>
      </c>
      <c r="M13" s="29">
        <f>t3_raw!$D$14</f>
        <v>82.998000000000005</v>
      </c>
      <c r="N13" s="26"/>
      <c r="O13" s="21">
        <v>0.38</v>
      </c>
      <c r="P13" s="126">
        <v>0.248</v>
      </c>
      <c r="Q13" s="126">
        <v>6.1</v>
      </c>
      <c r="R13" s="21"/>
      <c r="S13" s="21">
        <v>0.27</v>
      </c>
      <c r="T13" s="126">
        <v>0.54</v>
      </c>
      <c r="U13" s="126">
        <v>11.1</v>
      </c>
    </row>
    <row r="14" spans="2:21" ht="15.75" customHeight="1">
      <c r="B14" s="26" t="s">
        <v>97</v>
      </c>
      <c r="C14" s="26" t="s">
        <v>41</v>
      </c>
      <c r="D14" s="21">
        <v>3.2000000000000001E-2</v>
      </c>
      <c r="E14" s="29" t="s">
        <v>45</v>
      </c>
      <c r="F14" s="26"/>
      <c r="G14" s="26" t="str">
        <f>"["&amp;ROUND(t3_raw!D$4, 2)&amp;"]"</f>
        <v>[3.19]</v>
      </c>
      <c r="H14" s="126"/>
      <c r="I14" s="29" t="str">
        <f>"["&amp;ROUND(t3_raw!D$8,1)&amp;", "&amp;ROUND(t3_raw!D$7,1)&amp;"]"</f>
        <v>[35.3, 143.1]</v>
      </c>
      <c r="J14" s="26"/>
      <c r="K14" s="26" t="str">
        <f>"["&amp;ROUND(t3_raw!$D$12, 2)&amp;"]"</f>
        <v>[3.36]</v>
      </c>
      <c r="L14" s="126"/>
      <c r="M14" s="29" t="str">
        <f>"["&amp;ROUND(t3_raw!$D$16,1)&amp;", "&amp;ROUND(t3_raw!$D$15,1)&amp;"]"</f>
        <v>[36.6, 148.5]</v>
      </c>
      <c r="N14" s="26"/>
      <c r="O14" s="26" t="s">
        <v>136</v>
      </c>
      <c r="P14" s="126"/>
      <c r="Q14" s="126"/>
      <c r="R14" s="21"/>
      <c r="S14" s="26" t="s">
        <v>138</v>
      </c>
      <c r="T14" s="126"/>
      <c r="U14" s="126"/>
    </row>
    <row r="15" spans="2:21">
      <c r="B15" s="28"/>
      <c r="C15" s="26"/>
      <c r="D15" s="27"/>
      <c r="E15" s="28"/>
      <c r="F15" s="28"/>
      <c r="G15" s="26"/>
      <c r="H15" s="27"/>
      <c r="I15" s="28"/>
      <c r="J15" s="28"/>
      <c r="K15" s="26"/>
      <c r="L15" s="27"/>
      <c r="M15" s="28"/>
      <c r="N15" s="28"/>
      <c r="O15" s="26"/>
      <c r="P15" s="27"/>
      <c r="Q15" s="27"/>
      <c r="R15" s="27"/>
      <c r="S15" s="26"/>
      <c r="T15" s="27"/>
      <c r="U15" s="27"/>
    </row>
    <row r="16" spans="2:21">
      <c r="B16" s="28" t="s">
        <v>74</v>
      </c>
      <c r="C16" s="26"/>
      <c r="D16" s="27"/>
      <c r="E16" s="28"/>
      <c r="F16" s="28"/>
      <c r="G16" s="21">
        <f>t3_raw!E$3</f>
        <v>6.3642699999999996E-2</v>
      </c>
      <c r="H16" s="126">
        <f>t3_raw!E$5</f>
        <v>5.1857E-2</v>
      </c>
      <c r="I16" s="29">
        <f>t3_raw!E$6</f>
        <v>76.260300000000001</v>
      </c>
      <c r="J16" s="30"/>
      <c r="K16" s="21">
        <f>t3_raw!$E$11</f>
        <v>2.0411499999999999E-2</v>
      </c>
      <c r="L16" s="126">
        <f>t3_raw!$E$13</f>
        <v>2.0411499999999999E-2</v>
      </c>
      <c r="M16" s="29">
        <f>t3_raw!$E$14</f>
        <v>30.016850000000002</v>
      </c>
      <c r="N16" s="28"/>
      <c r="O16" s="21">
        <v>-0.4</v>
      </c>
      <c r="P16" s="129">
        <v>-0.17399999999999999</v>
      </c>
      <c r="Q16" s="129" t="s">
        <v>8</v>
      </c>
      <c r="R16" s="23"/>
      <c r="S16" s="21">
        <v>4.9000000000000002E-2</v>
      </c>
      <c r="T16" s="129">
        <v>7.0000000000000007E-2</v>
      </c>
      <c r="U16" s="129">
        <v>1.4</v>
      </c>
    </row>
    <row r="17" spans="2:21" ht="15.75" customHeight="1">
      <c r="B17" s="20" t="s">
        <v>98</v>
      </c>
      <c r="C17" s="20" t="s">
        <v>42</v>
      </c>
      <c r="D17" s="22">
        <v>1.0204081632653062E-2</v>
      </c>
      <c r="E17" s="38" t="s">
        <v>46</v>
      </c>
      <c r="F17" s="20"/>
      <c r="G17" s="20" t="str">
        <f>"["&amp;ROUND(t3_raw!E$4, 2)&amp;"]"</f>
        <v>[2.45]</v>
      </c>
      <c r="H17" s="128"/>
      <c r="I17" s="38" t="str">
        <f>"["&amp;ROUND(t3_raw!E$8,1)&amp;", "&amp;ROUND(t3_raw!E$7,1)&amp;"]"</f>
        <v>[33.7, 136.5]</v>
      </c>
      <c r="J17" s="20"/>
      <c r="K17" s="20" t="str">
        <f>"["&amp;ROUND(t3_raw!$E$12, 2)&amp;"]"</f>
        <v>[2]</v>
      </c>
      <c r="L17" s="128"/>
      <c r="M17" s="38" t="str">
        <f>"["&amp;ROUND(t3_raw!$E$16,1)&amp;", "&amp;ROUND(t3_raw!$E$15,1)&amp;"]"</f>
        <v>[13.3, 53.7]</v>
      </c>
      <c r="N17" s="37"/>
      <c r="O17" s="20" t="s">
        <v>137</v>
      </c>
      <c r="P17" s="130"/>
      <c r="Q17" s="130"/>
      <c r="R17" s="24"/>
      <c r="S17" s="20" t="s">
        <v>139</v>
      </c>
      <c r="T17" s="130"/>
      <c r="U17" s="130"/>
    </row>
  </sheetData>
  <mergeCells count="29">
    <mergeCell ref="C3:I4"/>
    <mergeCell ref="K3:M4"/>
    <mergeCell ref="O3:Q4"/>
    <mergeCell ref="S3:U4"/>
    <mergeCell ref="T7:T8"/>
    <mergeCell ref="H16:H17"/>
    <mergeCell ref="T10:T11"/>
    <mergeCell ref="T13:T14"/>
    <mergeCell ref="T16:T17"/>
    <mergeCell ref="U7:U8"/>
    <mergeCell ref="U10:U11"/>
    <mergeCell ref="U13:U14"/>
    <mergeCell ref="U16:U17"/>
    <mergeCell ref="P16:P17"/>
    <mergeCell ref="L13:L14"/>
    <mergeCell ref="L16:L17"/>
    <mergeCell ref="Q13:Q14"/>
    <mergeCell ref="Q16:Q17"/>
    <mergeCell ref="P13:P14"/>
    <mergeCell ref="S10:S11"/>
    <mergeCell ref="Q7:Q8"/>
    <mergeCell ref="H13:H14"/>
    <mergeCell ref="Q10:Q11"/>
    <mergeCell ref="H10:H11"/>
    <mergeCell ref="P10:P11"/>
    <mergeCell ref="H7:H8"/>
    <mergeCell ref="L7:L8"/>
    <mergeCell ref="L10:L11"/>
    <mergeCell ref="P7:P8"/>
  </mergeCells>
  <pageMargins left="0.7" right="0.7" top="0.75" bottom="0.75" header="0.3" footer="0.3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3"/>
  <sheetViews>
    <sheetView zoomScale="85" zoomScaleNormal="85" zoomScalePageLayoutView="150" workbookViewId="0">
      <selection activeCell="B7" sqref="B7:P22"/>
    </sheetView>
  </sheetViews>
  <sheetFormatPr defaultColWidth="11" defaultRowHeight="15.75"/>
  <cols>
    <col min="1" max="1" width="14.125" customWidth="1"/>
    <col min="2" max="2" width="13.625" customWidth="1"/>
    <col min="3" max="3" width="5.125" customWidth="1"/>
    <col min="4" max="4" width="7.125" customWidth="1"/>
    <col min="5" max="5" width="7.5" customWidth="1"/>
    <col min="6" max="6" width="5.375" customWidth="1"/>
    <col min="7" max="7" width="1.125" customWidth="1"/>
    <col min="8" max="8" width="7.625" customWidth="1"/>
    <col min="9" max="9" width="9.125" customWidth="1"/>
    <col min="10" max="10" width="8.375" customWidth="1"/>
    <col min="11" max="11" width="7.125" customWidth="1"/>
    <col min="12" max="12" width="7.5" customWidth="1"/>
    <col min="13" max="13" width="7.125" customWidth="1"/>
    <col min="14" max="14" width="1.125" customWidth="1"/>
    <col min="15" max="16" width="7.5" customWidth="1"/>
  </cols>
  <sheetData>
    <row r="1" spans="1:16">
      <c r="A1" s="44" t="s">
        <v>50</v>
      </c>
      <c r="B1" s="43">
        <v>0.34</v>
      </c>
      <c r="C1" s="29"/>
      <c r="D1" s="29"/>
      <c r="E1" s="21"/>
      <c r="G1" s="29"/>
      <c r="H1" s="29"/>
      <c r="I1" s="29"/>
      <c r="J1" s="29"/>
      <c r="K1" s="29"/>
      <c r="L1" s="21"/>
      <c r="N1" s="29"/>
      <c r="O1" s="29"/>
      <c r="P1" s="29"/>
    </row>
    <row r="2" spans="1:16">
      <c r="B2" s="43"/>
      <c r="C2" s="21"/>
      <c r="D2" s="29"/>
      <c r="E2" s="21"/>
      <c r="G2" s="29"/>
      <c r="H2" s="21"/>
      <c r="I2" s="21"/>
      <c r="J2" s="21"/>
      <c r="K2" s="29"/>
      <c r="L2" s="21"/>
      <c r="N2" s="29"/>
      <c r="O2" s="21"/>
      <c r="P2" s="29"/>
    </row>
    <row r="3" spans="1:16" ht="25.5" customHeight="1">
      <c r="A3" s="26" t="s">
        <v>15</v>
      </c>
      <c r="B3" s="30">
        <v>8</v>
      </c>
      <c r="C3" s="21">
        <v>0.255</v>
      </c>
      <c r="D3" s="21">
        <v>0.13500000000000001</v>
      </c>
      <c r="E3" s="21">
        <v>0.248</v>
      </c>
      <c r="F3" s="21">
        <v>-0.17399999999999999</v>
      </c>
      <c r="G3" s="27"/>
      <c r="H3" s="21">
        <v>0.255</v>
      </c>
      <c r="I3" s="21">
        <v>0.255</v>
      </c>
      <c r="J3" s="21">
        <v>0.255</v>
      </c>
      <c r="K3" s="21">
        <v>0.13500000000000001</v>
      </c>
      <c r="L3" s="21">
        <v>0.248</v>
      </c>
      <c r="M3" s="21">
        <v>-0.17399999999999999</v>
      </c>
      <c r="N3" s="27"/>
      <c r="O3" s="21">
        <v>0.255</v>
      </c>
      <c r="P3" s="21">
        <v>0.248</v>
      </c>
    </row>
    <row r="4" spans="1:16" ht="25.5" customHeight="1">
      <c r="A4" s="26" t="s">
        <v>16</v>
      </c>
      <c r="B4" s="30">
        <v>11</v>
      </c>
      <c r="C4" s="21">
        <v>0.24</v>
      </c>
      <c r="D4" s="21" t="s">
        <v>4</v>
      </c>
      <c r="E4" s="21">
        <v>0.54</v>
      </c>
      <c r="F4" s="26">
        <v>7.0000000000000007E-2</v>
      </c>
      <c r="G4" s="27"/>
      <c r="H4" s="21">
        <v>0.24</v>
      </c>
      <c r="I4" s="21">
        <v>0.24</v>
      </c>
      <c r="J4" s="21">
        <v>0.24</v>
      </c>
      <c r="K4" s="21" t="s">
        <v>4</v>
      </c>
      <c r="L4" s="21">
        <v>0.54</v>
      </c>
      <c r="M4" s="26">
        <v>7.0000000000000007E-2</v>
      </c>
      <c r="N4" s="27"/>
      <c r="O4" s="21">
        <v>0.24</v>
      </c>
      <c r="P4" s="21">
        <v>0.54</v>
      </c>
    </row>
    <row r="5" spans="1:16">
      <c r="A5" s="26"/>
      <c r="B5" s="30"/>
      <c r="C5" s="21"/>
      <c r="D5" s="21"/>
      <c r="E5" s="21"/>
      <c r="F5" s="26"/>
      <c r="G5" s="27"/>
      <c r="H5" s="21"/>
      <c r="I5" s="21"/>
      <c r="J5" s="21"/>
      <c r="K5" s="21"/>
      <c r="L5" s="21"/>
      <c r="M5" s="26"/>
      <c r="N5" s="27"/>
      <c r="O5" s="21"/>
      <c r="P5" s="21"/>
    </row>
    <row r="6" spans="1:16"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</row>
    <row r="7" spans="1:16">
      <c r="B7" s="49"/>
      <c r="C7" s="136" t="s">
        <v>39</v>
      </c>
      <c r="D7" s="136"/>
      <c r="E7" s="136"/>
      <c r="F7" s="136"/>
      <c r="G7" s="50"/>
      <c r="H7" s="136" t="s">
        <v>81</v>
      </c>
      <c r="I7" s="136"/>
      <c r="J7" s="136"/>
      <c r="K7" s="136"/>
      <c r="L7" s="136"/>
      <c r="M7" s="136"/>
      <c r="N7" s="50"/>
      <c r="O7" s="136" t="s">
        <v>49</v>
      </c>
      <c r="P7" s="136"/>
    </row>
    <row r="8" spans="1:16" ht="22.5" customHeight="1">
      <c r="B8" s="40"/>
      <c r="C8" s="42" t="s">
        <v>216</v>
      </c>
      <c r="D8" s="42" t="s">
        <v>217</v>
      </c>
      <c r="E8" s="42" t="s">
        <v>218</v>
      </c>
      <c r="F8" s="42" t="s">
        <v>219</v>
      </c>
      <c r="G8" s="47"/>
      <c r="H8" s="42" t="s">
        <v>216</v>
      </c>
      <c r="I8" s="42" t="s">
        <v>211</v>
      </c>
      <c r="J8" s="42" t="s">
        <v>212</v>
      </c>
      <c r="K8" s="42" t="s">
        <v>217</v>
      </c>
      <c r="L8" s="42" t="s">
        <v>218</v>
      </c>
      <c r="M8" s="42" t="s">
        <v>219</v>
      </c>
      <c r="N8" s="47"/>
      <c r="O8" s="42" t="s">
        <v>220</v>
      </c>
      <c r="P8" s="42" t="s">
        <v>221</v>
      </c>
    </row>
    <row r="9" spans="1:16" ht="15" customHeight="1">
      <c r="B9" s="51"/>
      <c r="C9" s="41" t="s">
        <v>193</v>
      </c>
      <c r="D9" s="41" t="s">
        <v>194</v>
      </c>
      <c r="E9" s="41" t="s">
        <v>195</v>
      </c>
      <c r="F9" s="41" t="s">
        <v>196</v>
      </c>
      <c r="G9" s="41"/>
      <c r="H9" s="41" t="s">
        <v>197</v>
      </c>
      <c r="I9" s="41" t="s">
        <v>198</v>
      </c>
      <c r="J9" s="41" t="s">
        <v>199</v>
      </c>
      <c r="K9" s="41" t="s">
        <v>200</v>
      </c>
      <c r="L9" s="41" t="s">
        <v>201</v>
      </c>
      <c r="M9" s="41" t="s">
        <v>213</v>
      </c>
      <c r="N9" s="41"/>
      <c r="O9" s="41" t="s">
        <v>214</v>
      </c>
      <c r="P9" s="41" t="s">
        <v>215</v>
      </c>
    </row>
    <row r="10" spans="1:16" ht="15.95" customHeight="1">
      <c r="B10" s="135" t="s">
        <v>83</v>
      </c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</row>
    <row r="11" spans="1:16">
      <c r="B11" s="40" t="s">
        <v>21</v>
      </c>
      <c r="C11" s="46">
        <f>ts2_raw!B3</f>
        <v>7.8336179256439209E-2</v>
      </c>
      <c r="D11" s="46">
        <f>ts2_raw!C3</f>
        <v>-3.3824995160102844E-2</v>
      </c>
      <c r="E11" s="46">
        <f>ts2_raw!D3</f>
        <v>1.5040458180010319E-2</v>
      </c>
      <c r="F11" s="46">
        <f>ts2_raw!E3</f>
        <v>-1.9796120002865791E-2</v>
      </c>
      <c r="G11" s="46"/>
      <c r="H11" s="46">
        <f>ts2_raw!F3</f>
        <v>0.11365918070077896</v>
      </c>
      <c r="I11" s="46">
        <f>ts2_raw!G3</f>
        <v>0.25782772898674011</v>
      </c>
      <c r="J11" s="46">
        <f>ts2_raw!H3</f>
        <v>2.2311408072710037E-2</v>
      </c>
      <c r="K11" s="46">
        <f>ts2_raw!I3</f>
        <v>6.753462553024292E-2</v>
      </c>
      <c r="L11" s="46">
        <f>ts2_raw!J3</f>
        <v>2.3340541869401932E-2</v>
      </c>
      <c r="M11" s="46">
        <f>ts2_raw!K3</f>
        <v>1.2114143930375576E-2</v>
      </c>
      <c r="N11" s="46"/>
      <c r="O11" s="46">
        <f>ts2_raw!L3</f>
        <v>4.8801910132169724E-2</v>
      </c>
      <c r="P11" s="46">
        <f>ts2_raw!M3</f>
        <v>3.06282639503479E-2</v>
      </c>
    </row>
    <row r="12" spans="1:16">
      <c r="B12" s="40" t="s">
        <v>207</v>
      </c>
      <c r="C12" s="46">
        <f>ts2_raw!B4</f>
        <v>9.8412908613681793E-2</v>
      </c>
      <c r="D12" s="46">
        <f>ts2_raw!C4</f>
        <v>0.10918115079402924</v>
      </c>
      <c r="E12" s="46">
        <f>ts2_raw!D4</f>
        <v>8.0717295408248901E-2</v>
      </c>
      <c r="F12" s="46">
        <f>ts2_raw!E4</f>
        <v>3.1067809090018272E-2</v>
      </c>
      <c r="G12" s="46"/>
      <c r="H12" s="46">
        <f>ts2_raw!F4</f>
        <v>6.4640231430530548E-2</v>
      </c>
      <c r="I12" s="46">
        <f>ts2_raw!G4</f>
        <v>0.16423788666725159</v>
      </c>
      <c r="J12" s="46">
        <f>ts2_raw!H4</f>
        <v>2.9452623799443245E-2</v>
      </c>
      <c r="K12" s="46">
        <f>ts2_raw!I4</f>
        <v>0.130020871758461</v>
      </c>
      <c r="L12" s="46">
        <f>ts2_raw!J4</f>
        <v>5.6716155260801315E-2</v>
      </c>
      <c r="M12" s="46">
        <f>ts2_raw!K4</f>
        <v>3.11886016279459E-2</v>
      </c>
      <c r="N12" s="46"/>
      <c r="O12" s="46">
        <f>ts2_raw!L4</f>
        <v>3.3918730914592743E-2</v>
      </c>
      <c r="P12" s="46">
        <f>ts2_raw!M4</f>
        <v>2.6925221085548401E-2</v>
      </c>
    </row>
    <row r="13" spans="1:16">
      <c r="B13" s="40" t="s">
        <v>19</v>
      </c>
      <c r="C13" s="46">
        <f>ts2_raw!B5</f>
        <v>0.42603498697280884</v>
      </c>
      <c r="D13" s="46">
        <f>ts2_raw!C5</f>
        <v>0.75670838356018066</v>
      </c>
      <c r="E13" s="46">
        <f>ts2_raw!D5</f>
        <v>0.85218203067779541</v>
      </c>
      <c r="F13" s="46">
        <f>ts2_raw!E5</f>
        <v>0.52400058507919312</v>
      </c>
      <c r="G13" s="46"/>
      <c r="H13" s="46">
        <f>ts2_raw!F5</f>
        <v>7.8690528869628906E-2</v>
      </c>
      <c r="I13" s="46">
        <f>ts2_raw!G5</f>
        <v>0.11645159870386124</v>
      </c>
      <c r="J13" s="46">
        <f>ts2_raw!H5</f>
        <v>0.44872909784317017</v>
      </c>
      <c r="K13" s="46">
        <f>ts2_raw!I5</f>
        <v>0.60347223281860352</v>
      </c>
      <c r="L13" s="46">
        <f>ts2_raw!J5</f>
        <v>0.68068212270736694</v>
      </c>
      <c r="M13" s="46">
        <f>ts2_raw!K5</f>
        <v>0.6977083683013916</v>
      </c>
      <c r="N13" s="46"/>
      <c r="O13" s="46">
        <f>ts2_raw!L5</f>
        <v>0.1502101868391037</v>
      </c>
      <c r="P13" s="46">
        <f>ts2_raw!M5</f>
        <v>0.25531652569770813</v>
      </c>
    </row>
    <row r="14" spans="1:16">
      <c r="B14" s="40" t="s">
        <v>210</v>
      </c>
      <c r="C14" s="45">
        <f>ts2_raw!B6</f>
        <v>3</v>
      </c>
      <c r="D14" s="45">
        <f>ts2_raw!C6</f>
        <v>2.5</v>
      </c>
      <c r="E14" s="45">
        <f>ts2_raw!D6</f>
        <v>2.875</v>
      </c>
      <c r="F14" s="45">
        <f>ts2_raw!E6</f>
        <v>4.75</v>
      </c>
      <c r="G14" s="45"/>
      <c r="H14" s="45">
        <f>ts2_raw!F6</f>
        <v>3.8095238208770752</v>
      </c>
      <c r="I14" s="45">
        <f>ts2_raw!G6</f>
        <v>3.2999999523162842</v>
      </c>
      <c r="J14" s="45">
        <f>ts2_raw!H6</f>
        <v>4.2727274894714355</v>
      </c>
      <c r="K14" s="45">
        <f>ts2_raw!I6</f>
        <v>2.4000000953674316</v>
      </c>
      <c r="L14" s="45">
        <f>ts2_raw!J6</f>
        <v>4.0625</v>
      </c>
      <c r="M14" s="45">
        <f>ts2_raw!K6</f>
        <v>3.8333332538604736</v>
      </c>
      <c r="N14" s="45"/>
      <c r="O14" s="45">
        <v>2.1818179999999998</v>
      </c>
      <c r="P14" s="52">
        <v>2</v>
      </c>
    </row>
    <row r="15" spans="1:16" ht="22.5" customHeight="1">
      <c r="B15" s="40" t="s">
        <v>209</v>
      </c>
      <c r="C15" s="53">
        <v>0.45284849999999999</v>
      </c>
      <c r="D15" s="53">
        <v>0.54249999999999998</v>
      </c>
      <c r="E15" s="53">
        <v>0.35458329999999999</v>
      </c>
      <c r="F15" s="53">
        <v>0.40222219999999997</v>
      </c>
      <c r="G15" s="53"/>
      <c r="H15" s="53">
        <v>0.45284849999999999</v>
      </c>
      <c r="I15" s="53"/>
      <c r="J15" s="53"/>
      <c r="K15" s="53">
        <v>0.54249999999999998</v>
      </c>
      <c r="L15" s="53">
        <v>0.35458329999999999</v>
      </c>
      <c r="M15" s="53">
        <v>0.40222219999999997</v>
      </c>
      <c r="N15" s="53"/>
      <c r="O15" s="53"/>
      <c r="P15" s="53"/>
    </row>
    <row r="16" spans="1:16" ht="6.95" customHeight="1">
      <c r="B16" s="40"/>
      <c r="C16" s="46"/>
      <c r="D16" s="45"/>
      <c r="E16" s="46"/>
      <c r="F16" s="48"/>
      <c r="G16" s="45"/>
      <c r="H16" s="46"/>
      <c r="I16" s="46"/>
      <c r="J16" s="46"/>
      <c r="K16" s="45"/>
      <c r="L16" s="46"/>
      <c r="M16" s="48"/>
      <c r="N16" s="45"/>
      <c r="O16" s="46"/>
      <c r="P16" s="45"/>
    </row>
    <row r="17" spans="2:16">
      <c r="B17" s="135" t="s">
        <v>84</v>
      </c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</row>
    <row r="18" spans="2:16" ht="22.5" customHeight="1">
      <c r="B18" s="40" t="s">
        <v>20</v>
      </c>
      <c r="C18" s="46">
        <f>ts2_raw!B7</f>
        <v>0.27599999308586121</v>
      </c>
      <c r="D18" s="46">
        <f>ts2_raw!C7</f>
        <v>0.3059999942779541</v>
      </c>
      <c r="E18" s="46">
        <f>ts2_raw!D7</f>
        <v>0.22699999809265137</v>
      </c>
      <c r="F18" s="46">
        <f>ts2_raw!E7</f>
        <v>8.7999999523162842E-2</v>
      </c>
      <c r="G18" s="46"/>
      <c r="H18" s="46">
        <f>ts2_raw!F7</f>
        <v>0.18199999630451202</v>
      </c>
      <c r="I18" s="46">
        <f>ts2_raw!G7</f>
        <v>0.460999995470047</v>
      </c>
      <c r="J18" s="46">
        <f>ts2_raw!H7</f>
        <v>8.2999996840953827E-2</v>
      </c>
      <c r="K18" s="46">
        <f>ts2_raw!I7</f>
        <v>0.36500000953674316</v>
      </c>
      <c r="L18" s="46">
        <f>ts2_raw!J7</f>
        <v>0.15899999439716339</v>
      </c>
      <c r="M18" s="46">
        <f>ts2_raw!K7</f>
        <v>8.7999999523162842E-2</v>
      </c>
      <c r="N18" s="46"/>
      <c r="O18" s="46" t="s">
        <v>51</v>
      </c>
      <c r="P18" s="46" t="s">
        <v>52</v>
      </c>
    </row>
    <row r="19" spans="2:16" ht="6.95" customHeight="1">
      <c r="B19" s="40"/>
      <c r="C19" s="40"/>
      <c r="D19" s="54"/>
      <c r="E19" s="40"/>
      <c r="F19" s="40"/>
      <c r="G19" s="48"/>
      <c r="H19" s="40"/>
      <c r="I19" s="40"/>
      <c r="J19" s="40"/>
      <c r="K19" s="54"/>
      <c r="L19" s="40"/>
      <c r="M19" s="40"/>
      <c r="N19" s="48"/>
      <c r="O19" s="40"/>
      <c r="P19" s="54"/>
    </row>
    <row r="20" spans="2:16" ht="24.95" customHeight="1">
      <c r="B20" s="135" t="s">
        <v>85</v>
      </c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</row>
    <row r="21" spans="2:16" ht="15.95" customHeight="1">
      <c r="B21" s="40" t="s">
        <v>18</v>
      </c>
      <c r="C21" s="46">
        <f>C3*$B$1*C14/41</f>
        <v>6.3439024390243917E-3</v>
      </c>
      <c r="D21" s="46">
        <f>D3*$B$1*D14/41</f>
        <v>2.7987804878048784E-3</v>
      </c>
      <c r="E21" s="46">
        <f>E3*$B$1*E14/41</f>
        <v>5.9126829268292685E-3</v>
      </c>
      <c r="F21" s="46" t="s">
        <v>8</v>
      </c>
      <c r="G21" s="46"/>
      <c r="H21" s="46">
        <f>H3*$B$1*H14/41</f>
        <v>8.0557491529278658E-3</v>
      </c>
      <c r="I21" s="46">
        <f>I3*$B$1*I14/41</f>
        <v>6.9782925820932162E-3</v>
      </c>
      <c r="J21" s="46">
        <f>J3*$B$1*J14/41</f>
        <v>9.0352554472481351E-3</v>
      </c>
      <c r="K21" s="46">
        <f>K3*$B$1*K14/41</f>
        <v>2.6868293750576858E-3</v>
      </c>
      <c r="L21" s="46">
        <f>L3*$B$1*L14/41</f>
        <v>8.3548780487804879E-3</v>
      </c>
      <c r="M21" s="46" t="s">
        <v>8</v>
      </c>
      <c r="N21" s="46"/>
      <c r="O21" s="46">
        <f>O3*B1*O14/41</f>
        <v>4.6137468439024394E-3</v>
      </c>
      <c r="P21" s="46">
        <f>P3*B1*P14/41</f>
        <v>4.1131707317073173E-3</v>
      </c>
    </row>
    <row r="22" spans="2:16" ht="15.95" customHeight="1">
      <c r="B22" s="51" t="s">
        <v>56</v>
      </c>
      <c r="C22" s="55">
        <f>C4*$B$1*C14/48.71</f>
        <v>5.0256620817080684E-3</v>
      </c>
      <c r="D22" s="55" t="s">
        <v>4</v>
      </c>
      <c r="E22" s="55">
        <f>E4*$B$1*E14/48.71</f>
        <v>1.0836583863683023E-2</v>
      </c>
      <c r="F22" s="55">
        <f>F4*$B$1*F14/48.71</f>
        <v>2.3208786696776846E-3</v>
      </c>
      <c r="G22" s="55"/>
      <c r="H22" s="55">
        <f>H4*$B$1*H14/48.71</f>
        <v>6.3817931386485191E-3</v>
      </c>
      <c r="I22" s="55">
        <f>I4*$B$1*I14/48.71</f>
        <v>5.5282282099981279E-3</v>
      </c>
      <c r="J22" s="55">
        <f>J4*$B$1*J14/48.71</f>
        <v>7.1577615097694345E-3</v>
      </c>
      <c r="K22" s="55" t="s">
        <v>4</v>
      </c>
      <c r="L22" s="55">
        <f>L4*$B$1*L14/48.71</f>
        <v>1.5312564155204272E-2</v>
      </c>
      <c r="M22" s="55">
        <f>M4*$B$1*M14/48.71</f>
        <v>1.8729897647686163E-3</v>
      </c>
      <c r="N22" s="55"/>
      <c r="O22" s="55">
        <f>O4*B1*O14/48.71</f>
        <v>3.6550266639293776E-3</v>
      </c>
      <c r="P22" s="55">
        <f>P4*B1*P14/48.71</f>
        <v>7.5384931225621022E-3</v>
      </c>
    </row>
    <row r="23" spans="2:16">
      <c r="B23" s="133" t="s">
        <v>208</v>
      </c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</row>
  </sheetData>
  <mergeCells count="8">
    <mergeCell ref="B23:P23"/>
    <mergeCell ref="B6:P6"/>
    <mergeCell ref="B10:P10"/>
    <mergeCell ref="C7:F7"/>
    <mergeCell ref="O7:P7"/>
    <mergeCell ref="B20:P20"/>
    <mergeCell ref="B17:P17"/>
    <mergeCell ref="H7:M7"/>
  </mergeCells>
  <pageMargins left="0.7" right="0.7" top="0.75" bottom="0.75" header="0.3" footer="0.3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6"/>
  <sheetViews>
    <sheetView zoomScale="85" zoomScaleNormal="85" zoomScalePageLayoutView="170" workbookViewId="0">
      <selection activeCell="I5" sqref="I5"/>
    </sheetView>
  </sheetViews>
  <sheetFormatPr defaultColWidth="11" defaultRowHeight="15.75"/>
  <cols>
    <col min="2" max="2" width="16.875" customWidth="1"/>
    <col min="3" max="3" width="12.5" customWidth="1"/>
    <col min="4" max="4" width="0.625" customWidth="1"/>
    <col min="5" max="7" width="8.375" customWidth="1"/>
    <col min="8" max="8" width="9.125" customWidth="1"/>
    <col min="9" max="9" width="11.625" customWidth="1"/>
  </cols>
  <sheetData>
    <row r="1" spans="1:9">
      <c r="A1" s="13"/>
    </row>
    <row r="3" spans="1:9">
      <c r="B3" s="15"/>
      <c r="C3" s="12" t="s">
        <v>30</v>
      </c>
      <c r="D3" s="58"/>
      <c r="E3" s="125" t="s">
        <v>33</v>
      </c>
      <c r="F3" s="125"/>
      <c r="G3" s="125"/>
      <c r="H3" s="125"/>
      <c r="I3" s="125"/>
    </row>
    <row r="4" spans="1:9" ht="54.95" customHeight="1">
      <c r="B4" s="16"/>
      <c r="C4" s="59" t="s">
        <v>34</v>
      </c>
      <c r="D4" s="59"/>
      <c r="E4" s="59" t="s">
        <v>36</v>
      </c>
      <c r="F4" s="59" t="s">
        <v>35</v>
      </c>
      <c r="G4" s="59" t="s">
        <v>32</v>
      </c>
      <c r="H4" s="59" t="s">
        <v>31</v>
      </c>
      <c r="I4" s="59" t="s">
        <v>38</v>
      </c>
    </row>
    <row r="5" spans="1:9">
      <c r="B5" s="18"/>
      <c r="C5" s="56" t="s">
        <v>193</v>
      </c>
      <c r="D5" s="56"/>
      <c r="E5" s="56" t="s">
        <v>194</v>
      </c>
      <c r="F5" s="56" t="s">
        <v>195</v>
      </c>
      <c r="G5" s="56" t="s">
        <v>196</v>
      </c>
      <c r="H5" s="56" t="s">
        <v>197</v>
      </c>
      <c r="I5" s="56" t="s">
        <v>198</v>
      </c>
    </row>
    <row r="6" spans="1:9">
      <c r="B6" s="57" t="s">
        <v>28</v>
      </c>
      <c r="C6" s="11"/>
      <c r="D6" s="11"/>
      <c r="E6" s="11"/>
      <c r="F6" s="11"/>
      <c r="G6" s="11"/>
      <c r="H6" s="11"/>
      <c r="I6" s="11"/>
    </row>
    <row r="7" spans="1:9">
      <c r="B7" s="43" t="s">
        <v>21</v>
      </c>
      <c r="C7" s="14">
        <f>ts3_raw!B3</f>
        <v>4.8801910132169724E-2</v>
      </c>
      <c r="D7" s="14">
        <f>ts3_raw!C3</f>
        <v>6.1337977647781372E-2</v>
      </c>
      <c r="E7" s="14">
        <f>ts3_raw!C3</f>
        <v>6.1337977647781372E-2</v>
      </c>
      <c r="F7" s="14">
        <f>ts3_raw!D3</f>
        <v>4.5528307557106018E-2</v>
      </c>
      <c r="G7" s="14">
        <f>ts3_raw!E3</f>
        <v>4.4182628393173218E-2</v>
      </c>
      <c r="H7" s="14">
        <f>ts3_raw!F3</f>
        <v>0.25033071637153625</v>
      </c>
      <c r="I7" s="14">
        <f>ts3_raw!G3</f>
        <v>0.1232965961098671</v>
      </c>
    </row>
    <row r="8" spans="1:9">
      <c r="B8" s="64" t="s">
        <v>207</v>
      </c>
      <c r="C8" s="14">
        <f>ts3_raw!B4</f>
        <v>3.3918730914592743E-2</v>
      </c>
      <c r="D8" s="14">
        <f>ts3_raw!C4</f>
        <v>2.7480281889438629E-2</v>
      </c>
      <c r="E8" s="14">
        <f>ts3_raw!C4</f>
        <v>2.7480281889438629E-2</v>
      </c>
      <c r="F8" s="14">
        <f>ts3_raw!D4</f>
        <v>2.6666115969419479E-2</v>
      </c>
      <c r="G8" s="14">
        <f>ts3_raw!E4</f>
        <v>2.1067144349217415E-2</v>
      </c>
      <c r="H8" s="14">
        <f>ts3_raw!F4</f>
        <v>7.2385162115097046E-2</v>
      </c>
      <c r="I8" s="14">
        <f>ts3_raw!G4</f>
        <v>3.5103701055049896E-2</v>
      </c>
    </row>
    <row r="9" spans="1:9">
      <c r="B9" s="43" t="s">
        <v>19</v>
      </c>
      <c r="C9" s="14">
        <f>ts3_raw!B5</f>
        <v>0.1502101868391037</v>
      </c>
      <c r="D9" s="14">
        <f>ts3_raw!C5</f>
        <v>2.5610180571675301E-2</v>
      </c>
      <c r="E9" s="14">
        <f>ts3_raw!C5</f>
        <v>2.5610180571675301E-2</v>
      </c>
      <c r="F9" s="14">
        <f>ts3_raw!D5</f>
        <v>8.7757617235183716E-2</v>
      </c>
      <c r="G9" s="14">
        <f>ts3_raw!E5</f>
        <v>3.5973306745290756E-2</v>
      </c>
      <c r="H9" s="14">
        <f>ts3_raw!F5</f>
        <v>5.4356449982151389E-4</v>
      </c>
      <c r="I9" s="14">
        <f>ts3_raw!G5</f>
        <v>4.4415745651349425E-4</v>
      </c>
    </row>
    <row r="10" spans="1:9">
      <c r="B10" s="16" t="s">
        <v>24</v>
      </c>
      <c r="C10" s="62">
        <f>ts3_raw!B6</f>
        <v>11</v>
      </c>
      <c r="D10" s="62">
        <f>ts3_raw!C6</f>
        <v>14</v>
      </c>
      <c r="E10" s="62">
        <f>ts3_raw!C6</f>
        <v>14</v>
      </c>
      <c r="F10" s="62">
        <f>ts3_raw!D6</f>
        <v>15</v>
      </c>
      <c r="G10" s="62">
        <f>ts3_raw!E6</f>
        <v>14</v>
      </c>
      <c r="H10" s="62">
        <f>ts3_raw!F6</f>
        <v>13</v>
      </c>
      <c r="I10" s="62">
        <f>ts3_raw!G6</f>
        <v>28</v>
      </c>
    </row>
    <row r="11" spans="1:9">
      <c r="B11" s="16"/>
      <c r="C11" s="60"/>
      <c r="D11" s="60"/>
      <c r="E11" s="60"/>
      <c r="F11" s="60"/>
      <c r="G11" s="60"/>
      <c r="H11" s="60"/>
      <c r="I11" s="60"/>
    </row>
    <row r="12" spans="1:9">
      <c r="B12" s="57" t="s">
        <v>29</v>
      </c>
      <c r="C12" s="60"/>
      <c r="D12" s="60"/>
      <c r="E12" s="60"/>
      <c r="F12" s="60"/>
      <c r="G12" s="60"/>
      <c r="H12" s="60"/>
      <c r="I12" s="60"/>
    </row>
    <row r="13" spans="1:9">
      <c r="B13" s="43" t="s">
        <v>21</v>
      </c>
      <c r="C13" s="14">
        <f>ts3_raw!B8</f>
        <v>3.06282639503479E-2</v>
      </c>
      <c r="D13" s="14">
        <f>ts3_raw!C8</f>
        <v>2.6277169585227966E-2</v>
      </c>
      <c r="E13" s="14">
        <f>ts3_raw!C8</f>
        <v>2.6277169585227966E-2</v>
      </c>
      <c r="F13" s="14">
        <f>ts3_raw!D8</f>
        <v>4.3606288731098175E-2</v>
      </c>
      <c r="G13" s="14">
        <f>ts3_raw!E8</f>
        <v>5.4489623755216599E-2</v>
      </c>
      <c r="H13" s="14">
        <f>ts3_raw!F8</f>
        <v>0.18046800792217255</v>
      </c>
      <c r="I13" s="14">
        <f>ts3_raw!G8</f>
        <v>9.4459392130374908E-2</v>
      </c>
    </row>
    <row r="14" spans="1:9">
      <c r="B14" s="64" t="s">
        <v>207</v>
      </c>
      <c r="C14" s="14">
        <f>ts3_raw!B9</f>
        <v>2.6925221085548401E-2</v>
      </c>
      <c r="D14" s="14">
        <f>ts3_raw!C9</f>
        <v>2.1200351417064667E-2</v>
      </c>
      <c r="E14" s="14">
        <f>ts3_raw!C9</f>
        <v>2.1200351417064667E-2</v>
      </c>
      <c r="F14" s="14">
        <f>ts3_raw!D9</f>
        <v>2.2768460214138031E-2</v>
      </c>
      <c r="G14" s="14">
        <f>ts3_raw!E9</f>
        <v>2.9938550665974617E-2</v>
      </c>
      <c r="H14" s="14">
        <f>ts3_raw!F9</f>
        <v>7.8670576214790344E-2</v>
      </c>
      <c r="I14" s="14">
        <f>ts3_raw!G9</f>
        <v>3.6239944398403168E-2</v>
      </c>
    </row>
    <row r="15" spans="1:9">
      <c r="B15" s="43" t="s">
        <v>19</v>
      </c>
      <c r="C15" s="14">
        <f>ts3_raw!B10</f>
        <v>0.25531652569770813</v>
      </c>
      <c r="D15" s="14">
        <f>ts3_raw!C10</f>
        <v>0.21517205238342285</v>
      </c>
      <c r="E15" s="14">
        <f>ts3_raw!C10</f>
        <v>0.21517205238342285</v>
      </c>
      <c r="F15" s="14">
        <f>ts3_raw!D10</f>
        <v>5.5466253310441971E-2</v>
      </c>
      <c r="G15" s="14">
        <f>ts3_raw!E10</f>
        <v>6.875157356262207E-2</v>
      </c>
      <c r="H15" s="14">
        <f>ts3_raw!F10</f>
        <v>2.1792173385620117E-2</v>
      </c>
      <c r="I15" s="14">
        <f>ts3_raw!G10</f>
        <v>9.1472985222935677E-3</v>
      </c>
    </row>
    <row r="16" spans="1:9">
      <c r="B16" s="18" t="s">
        <v>24</v>
      </c>
      <c r="C16" s="61">
        <f>ts3_raw!B11</f>
        <v>9</v>
      </c>
      <c r="D16" s="61">
        <f>ts3_raw!C11</f>
        <v>10</v>
      </c>
      <c r="E16" s="63">
        <f>ts3_raw!C11</f>
        <v>10</v>
      </c>
      <c r="F16" s="63">
        <f>ts3_raw!D11</f>
        <v>13</v>
      </c>
      <c r="G16" s="63">
        <f>ts3_raw!E11</f>
        <v>10</v>
      </c>
      <c r="H16" s="63">
        <f>ts3_raw!F11</f>
        <v>11</v>
      </c>
      <c r="I16" s="63">
        <f>ts3_raw!G11</f>
        <v>23</v>
      </c>
    </row>
  </sheetData>
  <mergeCells count="1">
    <mergeCell ref="E3:I3"/>
  </mergeCells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25"/>
  <sheetViews>
    <sheetView workbookViewId="0">
      <selection activeCell="D3" sqref="D3:G3"/>
    </sheetView>
  </sheetViews>
  <sheetFormatPr defaultColWidth="11" defaultRowHeight="15.75"/>
  <cols>
    <col min="3" max="3" width="18.125" customWidth="1"/>
  </cols>
  <sheetData>
    <row r="1" spans="2:7">
      <c r="B1" s="70"/>
      <c r="C1" s="65"/>
      <c r="D1" s="65"/>
      <c r="E1" s="65"/>
      <c r="F1" s="65"/>
      <c r="G1" s="65"/>
    </row>
    <row r="2" spans="2:7">
      <c r="B2" s="68"/>
      <c r="C2" s="77"/>
      <c r="D2" s="58" t="s">
        <v>3</v>
      </c>
      <c r="E2" s="58" t="s">
        <v>5</v>
      </c>
      <c r="F2" s="58" t="s">
        <v>6</v>
      </c>
      <c r="G2" s="58" t="s">
        <v>7</v>
      </c>
    </row>
    <row r="3" spans="2:7">
      <c r="B3" s="73"/>
      <c r="C3" s="75"/>
      <c r="D3" s="56" t="s">
        <v>193</v>
      </c>
      <c r="E3" s="56" t="s">
        <v>194</v>
      </c>
      <c r="F3" s="56" t="s">
        <v>195</v>
      </c>
      <c r="G3" s="56" t="s">
        <v>196</v>
      </c>
    </row>
    <row r="4" spans="2:7">
      <c r="B4" s="16" t="s">
        <v>22</v>
      </c>
      <c r="C4" s="16"/>
      <c r="D4" s="11"/>
      <c r="E4" s="11"/>
      <c r="F4" s="11"/>
      <c r="G4" s="67"/>
    </row>
    <row r="5" spans="2:7">
      <c r="B5" s="64" t="s">
        <v>23</v>
      </c>
      <c r="C5" s="66"/>
      <c r="D5" s="74">
        <f>ts4_raw!B3</f>
        <v>0.26481103897094727</v>
      </c>
      <c r="E5" s="74">
        <f>ts4_raw!D3</f>
        <v>0.23805798590183258</v>
      </c>
      <c r="F5" s="74">
        <f>ts4_raw!F3</f>
        <v>0.10263057053089142</v>
      </c>
      <c r="G5" s="74">
        <f>ts4_raw!H3</f>
        <v>0.1082458421587944</v>
      </c>
    </row>
    <row r="6" spans="2:7">
      <c r="B6" s="64" t="s">
        <v>207</v>
      </c>
      <c r="C6" s="66"/>
      <c r="D6" s="74">
        <f>ts4_raw!B4</f>
        <v>9.1127127408981323E-2</v>
      </c>
      <c r="E6" s="74">
        <f>ts4_raw!D4</f>
        <v>0.11749546229839325</v>
      </c>
      <c r="F6" s="74">
        <f>ts4_raw!F4</f>
        <v>5.3287383168935776E-2</v>
      </c>
      <c r="G6" s="74">
        <f>ts4_raw!H4</f>
        <v>7.4579007923603058E-2</v>
      </c>
    </row>
    <row r="7" spans="2:7">
      <c r="B7" s="64" t="s">
        <v>19</v>
      </c>
      <c r="C7" s="66"/>
      <c r="D7" s="74">
        <f>ts4_raw!B5</f>
        <v>3.6613773554563522E-3</v>
      </c>
      <c r="E7" s="74">
        <f>ts4_raw!D5</f>
        <v>4.2754154652357101E-2</v>
      </c>
      <c r="F7" s="74">
        <f>ts4_raw!F5</f>
        <v>5.4106559604406357E-2</v>
      </c>
      <c r="G7" s="74">
        <f>ts4_raw!H5</f>
        <v>0.14666154980659485</v>
      </c>
    </row>
    <row r="8" spans="2:7">
      <c r="B8" s="64" t="s">
        <v>24</v>
      </c>
      <c r="C8" s="11"/>
      <c r="D8" s="78">
        <f>ts4_raw!B6</f>
        <v>27</v>
      </c>
      <c r="E8" s="78">
        <f>ts4_raw!D6</f>
        <v>7</v>
      </c>
      <c r="F8" s="78">
        <f>ts4_raw!F6</f>
        <v>22</v>
      </c>
      <c r="G8" s="78">
        <f>ts4_raw!H6</f>
        <v>13</v>
      </c>
    </row>
    <row r="9" spans="2:7">
      <c r="B9" s="64"/>
      <c r="C9" s="11"/>
      <c r="D9" s="72"/>
      <c r="E9" s="72"/>
      <c r="F9" s="72"/>
      <c r="G9" s="72"/>
    </row>
    <row r="10" spans="2:7">
      <c r="B10" s="16" t="s">
        <v>25</v>
      </c>
      <c r="C10" s="16"/>
      <c r="D10" s="72"/>
      <c r="E10" s="72"/>
      <c r="F10" s="72"/>
      <c r="G10" s="72"/>
    </row>
    <row r="11" spans="2:7">
      <c r="B11" s="64" t="s">
        <v>23</v>
      </c>
      <c r="C11" s="16"/>
      <c r="D11" s="74">
        <f>ts4_raw!B8</f>
        <v>0.65714085102081299</v>
      </c>
      <c r="E11" s="74">
        <f>ts4_raw!D8</f>
        <v>0.39641657471656799</v>
      </c>
      <c r="F11" s="74">
        <f>ts4_raw!F8</f>
        <v>0.28842085599899292</v>
      </c>
      <c r="G11" s="74">
        <f>ts4_raw!H8</f>
        <v>-0.40000000596046448</v>
      </c>
    </row>
    <row r="12" spans="2:7">
      <c r="B12" s="64" t="s">
        <v>207</v>
      </c>
      <c r="C12" s="16"/>
      <c r="D12" s="74">
        <f>ts4_raw!B9</f>
        <v>0.33570995926856995</v>
      </c>
      <c r="E12" s="74">
        <f>ts4_raw!D9</f>
        <v>0.16691914200782776</v>
      </c>
      <c r="F12" s="74">
        <f>ts4_raw!F9</f>
        <v>0.15385954082012177</v>
      </c>
      <c r="G12" s="74">
        <f>ts4_raw!H9</f>
        <v>0.43368005752563477</v>
      </c>
    </row>
    <row r="13" spans="2:7">
      <c r="B13" s="64" t="s">
        <v>19</v>
      </c>
      <c r="C13" s="16"/>
      <c r="D13" s="74">
        <f>ts4_raw!B10</f>
        <v>5.0292685627937317E-2</v>
      </c>
      <c r="E13" s="74">
        <f>ts4_raw!D10</f>
        <v>1.7553618177771568E-2</v>
      </c>
      <c r="F13" s="74">
        <f>ts4_raw!F10</f>
        <v>6.08515664935112E-2</v>
      </c>
      <c r="G13" s="74">
        <f>ts4_raw!H10</f>
        <v>0.35635179281234741</v>
      </c>
    </row>
    <row r="14" spans="2:7">
      <c r="B14" s="64" t="s">
        <v>24</v>
      </c>
      <c r="C14" s="16"/>
      <c r="D14" s="78">
        <f>ts4_raw!B11</f>
        <v>4</v>
      </c>
      <c r="E14" s="78">
        <f>ts4_raw!D11</f>
        <v>3</v>
      </c>
      <c r="F14" s="78">
        <f>ts4_raw!F11</f>
        <v>4</v>
      </c>
      <c r="G14" s="78">
        <f>ts4_raw!H11</f>
        <v>1</v>
      </c>
    </row>
    <row r="15" spans="2:7">
      <c r="B15" s="64"/>
      <c r="C15" s="11"/>
      <c r="D15" s="72"/>
      <c r="E15" s="72"/>
      <c r="F15" s="72"/>
      <c r="G15" s="72"/>
    </row>
    <row r="16" spans="2:7">
      <c r="B16" s="16" t="s">
        <v>26</v>
      </c>
      <c r="C16" s="16"/>
      <c r="D16" s="72"/>
      <c r="E16" s="72"/>
      <c r="F16" s="72"/>
      <c r="G16" s="72"/>
    </row>
    <row r="17" spans="2:7">
      <c r="B17" s="64" t="s">
        <v>23</v>
      </c>
      <c r="C17" s="16"/>
      <c r="D17" s="74">
        <f>ts4_raw!B13</f>
        <v>0.32706174254417419</v>
      </c>
      <c r="E17" s="74">
        <f>ts4_raw!D13</f>
        <v>0.27194836735725403</v>
      </c>
      <c r="F17" s="74">
        <f>ts4_raw!F13</f>
        <v>0.16011303663253784</v>
      </c>
      <c r="G17" s="74">
        <f>ts4_raw!H13</f>
        <v>9.3647241592407227E-2</v>
      </c>
    </row>
    <row r="18" spans="2:7">
      <c r="B18" s="64" t="s">
        <v>207</v>
      </c>
      <c r="C18" s="16"/>
      <c r="D18" s="74">
        <f>ts4_raw!B14</f>
        <v>9.6484832465648651E-2</v>
      </c>
      <c r="E18" s="74">
        <f>ts4_raw!D14</f>
        <v>9.919506311416626E-2</v>
      </c>
      <c r="F18" s="74">
        <f>ts4_raw!F14</f>
        <v>6.2157120555639267E-2</v>
      </c>
      <c r="G18" s="74">
        <f>ts4_raw!H14</f>
        <v>7.3500119149684906E-2</v>
      </c>
    </row>
    <row r="19" spans="2:7">
      <c r="B19" s="64" t="s">
        <v>19</v>
      </c>
      <c r="C19" s="16"/>
      <c r="D19" s="74">
        <f>ts4_raw!B15</f>
        <v>6.9950323086231947E-4</v>
      </c>
      <c r="E19" s="74">
        <f>ts4_raw!D15</f>
        <v>6.1149769462645054E-3</v>
      </c>
      <c r="F19" s="74">
        <f>ts4_raw!F15</f>
        <v>9.9967876449227333E-3</v>
      </c>
      <c r="G19" s="74">
        <f>ts4_raw!H15</f>
        <v>0.20262441039085388</v>
      </c>
    </row>
    <row r="20" spans="2:7">
      <c r="B20" s="64" t="s">
        <v>24</v>
      </c>
      <c r="C20" s="16"/>
      <c r="D20" s="78">
        <f>ts4_raw!B16</f>
        <v>31</v>
      </c>
      <c r="E20" s="78">
        <f>ts4_raw!D16</f>
        <v>10</v>
      </c>
      <c r="F20" s="78">
        <f>ts4_raw!F16</f>
        <v>26</v>
      </c>
      <c r="G20" s="78">
        <f>ts4_raw!H16</f>
        <v>14</v>
      </c>
    </row>
    <row r="21" spans="2:7">
      <c r="B21" s="64"/>
      <c r="C21" s="11"/>
      <c r="D21" s="72"/>
      <c r="E21" s="72"/>
      <c r="F21" s="72"/>
      <c r="G21" s="71"/>
    </row>
    <row r="22" spans="2:7" ht="25.5" customHeight="1">
      <c r="B22" s="137" t="s">
        <v>37</v>
      </c>
      <c r="C22" s="137"/>
      <c r="D22" s="137"/>
      <c r="E22" s="137"/>
      <c r="F22" s="137"/>
      <c r="G22" s="137"/>
    </row>
    <row r="23" spans="2:7">
      <c r="B23" s="64" t="s">
        <v>27</v>
      </c>
      <c r="C23" s="16"/>
      <c r="D23" s="74">
        <f>ts4_raw!B18</f>
        <v>-0.4074036180973053</v>
      </c>
      <c r="E23" s="74">
        <f>ts4_raw!D18</f>
        <v>-0.12709802389144897</v>
      </c>
      <c r="F23" s="66">
        <f>ts4_raw!F18</f>
        <v>-0.21969889104366302</v>
      </c>
      <c r="G23" s="74">
        <f>ts4_raw!H18</f>
        <v>0.50824582576751709</v>
      </c>
    </row>
    <row r="24" spans="2:7">
      <c r="B24" s="64" t="s">
        <v>207</v>
      </c>
      <c r="C24" s="16"/>
      <c r="D24" s="66">
        <f>ts4_raw!B19</f>
        <v>0.25149098038673401</v>
      </c>
      <c r="E24" s="66">
        <f>ts4_raw!D19</f>
        <v>0.22762490808963776</v>
      </c>
      <c r="F24" s="66">
        <f>ts4_raw!F19</f>
        <v>0.12663707137107849</v>
      </c>
      <c r="G24" s="66">
        <f>ts4_raw!H19</f>
        <v>0.44004592299461365</v>
      </c>
    </row>
    <row r="25" spans="2:7">
      <c r="B25" s="69" t="s">
        <v>19</v>
      </c>
      <c r="C25" s="18"/>
      <c r="D25" s="76">
        <f>ts4_raw!B20</f>
        <v>0.10524233430624008</v>
      </c>
      <c r="E25" s="76">
        <f>ts4_raw!D20</f>
        <v>0.57659447193145752</v>
      </c>
      <c r="F25" s="76">
        <f>ts4_raw!F20</f>
        <v>8.2763783633708954E-2</v>
      </c>
      <c r="G25" s="76">
        <f>ts4_raw!H20</f>
        <v>0.24809712171554565</v>
      </c>
    </row>
  </sheetData>
  <mergeCells count="1">
    <mergeCell ref="B22:G22"/>
  </mergeCells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16"/>
  <sheetViews>
    <sheetView zoomScaleNormal="100" zoomScalePageLayoutView="150" workbookViewId="0">
      <selection activeCell="H6" sqref="H6"/>
    </sheetView>
  </sheetViews>
  <sheetFormatPr defaultColWidth="11" defaultRowHeight="15.75"/>
  <cols>
    <col min="2" max="2" width="5.625" customWidth="1"/>
    <col min="3" max="3" width="11.875" customWidth="1"/>
    <col min="4" max="4" width="13.5" customWidth="1"/>
    <col min="5" max="5" width="16" customWidth="1"/>
  </cols>
  <sheetData>
    <row r="2" spans="2:5" ht="15.95" customHeight="1">
      <c r="B2" s="32"/>
      <c r="C2" s="138" t="s">
        <v>62</v>
      </c>
      <c r="D2" s="138"/>
      <c r="E2" s="138"/>
    </row>
    <row r="3" spans="2:5" ht="53.1" customHeight="1">
      <c r="B3" s="34"/>
      <c r="C3" s="26" t="s">
        <v>48</v>
      </c>
      <c r="D3" s="26" t="s">
        <v>47</v>
      </c>
      <c r="E3" s="26" t="s">
        <v>54</v>
      </c>
    </row>
    <row r="4" spans="2:5">
      <c r="B4" s="35"/>
      <c r="C4" s="25" t="s">
        <v>193</v>
      </c>
      <c r="D4" s="25" t="s">
        <v>194</v>
      </c>
      <c r="E4" s="25" t="s">
        <v>195</v>
      </c>
    </row>
    <row r="5" spans="2:5" ht="30" customHeight="1">
      <c r="B5" s="26" t="s">
        <v>0</v>
      </c>
      <c r="C5" s="66">
        <f>ts5_raw!B3</f>
        <v>0.14050839841365814</v>
      </c>
      <c r="D5" s="139">
        <f>ts5_raw!D3</f>
        <v>7.3664598166942596E-2</v>
      </c>
      <c r="E5" s="79">
        <f>ts5_raw!E3</f>
        <v>108.33028411865234</v>
      </c>
    </row>
    <row r="6" spans="2:5">
      <c r="B6" s="26" t="s">
        <v>96</v>
      </c>
      <c r="C6" s="11" t="str">
        <f>"["&amp;ROUND(ts5_raw!C3, 2)&amp;"]"</f>
        <v>[3.81]</v>
      </c>
      <c r="D6" s="140"/>
      <c r="E6" s="11" t="str">
        <f>"["&amp;ROUND(ts5_raw!G3,1)&amp;", "&amp;ROUND(ts5_raw!F3, 1)&amp;"]"</f>
        <v>[47.8, 193.9]</v>
      </c>
    </row>
    <row r="7" spans="2:5">
      <c r="B7" s="26"/>
      <c r="C7" s="11"/>
      <c r="D7" s="66"/>
      <c r="E7" s="11"/>
    </row>
    <row r="8" spans="2:5">
      <c r="B8" s="26" t="s">
        <v>2</v>
      </c>
      <c r="C8" s="66">
        <f>ts5_raw!B4</f>
        <v>0.12709759175777435</v>
      </c>
      <c r="D8" s="66">
        <f>ts5_raw!D4</f>
        <v>7.1174651384353638E-2</v>
      </c>
      <c r="E8" s="79">
        <f>ts5_raw!E4</f>
        <v>104.66860198974609</v>
      </c>
    </row>
    <row r="9" spans="2:5">
      <c r="B9" s="26" t="s">
        <v>97</v>
      </c>
      <c r="C9" s="11" t="str">
        <f>"["&amp;ROUND(ts5_raw!C4, 2)&amp;"]"</f>
        <v>[3.57]</v>
      </c>
      <c r="D9" s="66"/>
      <c r="E9" s="11" t="str">
        <f>"["&amp;ROUND(ts5_raw!G4,1)&amp;", "&amp;ROUND(ts5_raw!F4, 1)&amp;"]"</f>
        <v>[46.2, 187.3]</v>
      </c>
    </row>
    <row r="10" spans="2:5">
      <c r="B10" s="26"/>
      <c r="C10" s="11"/>
      <c r="D10" s="66"/>
      <c r="E10" s="11"/>
    </row>
    <row r="11" spans="2:5">
      <c r="B11" s="26" t="s">
        <v>1</v>
      </c>
      <c r="C11" s="66">
        <f>ts5_raw!B5</f>
        <v>6.4334921538829803E-2</v>
      </c>
      <c r="D11" s="66">
        <f>ts5_raw!D5</f>
        <v>3.2167460769414902E-2</v>
      </c>
      <c r="E11" s="79">
        <f>ts5_raw!E5</f>
        <v>47.305091857910156</v>
      </c>
    </row>
    <row r="12" spans="2:5">
      <c r="B12" s="26" t="s">
        <v>97</v>
      </c>
      <c r="C12" s="11" t="str">
        <f>"["&amp;ROUND(ts5_raw!C5, 2)&amp;"]"</f>
        <v>[4]</v>
      </c>
      <c r="D12" s="66"/>
      <c r="E12" s="11" t="str">
        <f>"["&amp;ROUND(ts5_raw!G5,1)&amp;", "&amp;ROUND(ts5_raw!F5, 1)&amp;"]"</f>
        <v>[20.9, 84.7]</v>
      </c>
    </row>
    <row r="13" spans="2:5">
      <c r="B13" s="28"/>
      <c r="C13" s="11"/>
      <c r="D13" s="66"/>
      <c r="E13" s="11"/>
    </row>
    <row r="14" spans="2:5">
      <c r="B14" s="28" t="s">
        <v>74</v>
      </c>
      <c r="C14" s="66">
        <f>ts5_raw!B6</f>
        <v>2.5549164041876793E-2</v>
      </c>
      <c r="D14" s="66">
        <f>ts5_raw!D6</f>
        <v>1.3025064021348953E-2</v>
      </c>
      <c r="E14" s="79">
        <f>ts5_raw!E6</f>
        <v>19.154504776000977</v>
      </c>
    </row>
    <row r="15" spans="2:5">
      <c r="B15" s="20" t="s">
        <v>98</v>
      </c>
      <c r="C15" s="9" t="str">
        <f>"["&amp;ROUND(ts5_raw!C6, 2)&amp;"]"</f>
        <v>[3.92]</v>
      </c>
      <c r="D15" s="80"/>
      <c r="E15" s="9" t="str">
        <f>"["&amp;ROUND(ts5_raw!G6,1)&amp;", "&amp;ROUND(ts5_raw!F6, 1)&amp;"]"</f>
        <v>[8.5, 34.3]</v>
      </c>
    </row>
    <row r="16" spans="2:5">
      <c r="B16" s="26"/>
    </row>
  </sheetData>
  <mergeCells count="2">
    <mergeCell ref="C2:E2"/>
    <mergeCell ref="D5:D6"/>
  </mergeCells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Table 1</vt:lpstr>
      <vt:lpstr>t1_raw</vt:lpstr>
      <vt:lpstr>Table 2</vt:lpstr>
      <vt:lpstr>t2_raw</vt:lpstr>
      <vt:lpstr>Table 3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F1A</vt:lpstr>
      <vt:lpstr>Table F1B</vt:lpstr>
      <vt:lpstr>Table F1C</vt:lpstr>
      <vt:lpstr>Table F2A</vt:lpstr>
      <vt:lpstr>Table F2B</vt:lpstr>
      <vt:lpstr>Table F2C</vt:lpstr>
      <vt:lpstr>t3_raw</vt:lpstr>
      <vt:lpstr>ts2_raw</vt:lpstr>
      <vt:lpstr>ts3_raw</vt:lpstr>
      <vt:lpstr>ts4_raw</vt:lpstr>
      <vt:lpstr>ts5_raw</vt:lpstr>
      <vt:lpstr>ts6_raw</vt:lpstr>
      <vt:lpstr>ts8_raw</vt:lpstr>
      <vt:lpstr>Table F</vt:lpstr>
      <vt:lpstr>tF1_raw</vt:lpstr>
      <vt:lpstr>tF2_raw</vt:lpstr>
      <vt:lpstr>tF1_2_raw</vt:lpstr>
      <vt:lpstr>tF2_2_raw</vt:lpstr>
      <vt:lpstr>tF_raw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Ricardo Maertens Odria</dc:creator>
  <cp:lastModifiedBy>Luiza Cardoso De Andrade</cp:lastModifiedBy>
  <cp:lastPrinted>2018-03-08T23:13:02Z</cp:lastPrinted>
  <dcterms:created xsi:type="dcterms:W3CDTF">2017-11-21T19:31:04Z</dcterms:created>
  <dcterms:modified xsi:type="dcterms:W3CDTF">2025-03-29T01:03:13Z</dcterms:modified>
</cp:coreProperties>
</file>