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izaandrade\Documents\GitHub\deworming\output\"/>
    </mc:Choice>
  </mc:AlternateContent>
  <xr:revisionPtr revIDLastSave="0" documentId="13_ncr:1_{A5EB17CC-7393-44D6-AD83-8C6B6401C1A6}" xr6:coauthVersionLast="47" xr6:coauthVersionMax="47" xr10:uidLastSave="{00000000-0000-0000-0000-000000000000}"/>
  <bookViews>
    <workbookView xWindow="-120" yWindow="-120" windowWidth="27645" windowHeight="16440" tabRatio="947" activeTab="7" xr2:uid="{00000000-000D-0000-FFFF-FFFF00000000}"/>
  </bookViews>
  <sheets>
    <sheet name="Table 1" sheetId="39" r:id="rId1"/>
    <sheet name="Table 2" sheetId="18" r:id="rId2"/>
    <sheet name="Table 3" sheetId="12" r:id="rId3"/>
    <sheet name="Table S2" sheetId="19" r:id="rId4"/>
    <sheet name="Table S3" sheetId="4" r:id="rId5"/>
    <sheet name="Table S4" sheetId="35" r:id="rId6"/>
    <sheet name="Table S5" sheetId="24" r:id="rId7"/>
    <sheet name="Table S6" sheetId="31" r:id="rId8"/>
    <sheet name="Table S7" sheetId="25" r:id="rId9"/>
    <sheet name="Table S8" sheetId="36" r:id="rId10"/>
    <sheet name="Table F1" sheetId="37" r:id="rId11"/>
    <sheet name="Table F2" sheetId="3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6" i="39" l="1"/>
  <c r="D66" i="39"/>
  <c r="C66" i="39"/>
  <c r="B66" i="39"/>
  <c r="E64" i="39"/>
  <c r="D64" i="39"/>
  <c r="C64" i="39"/>
  <c r="B64" i="39"/>
  <c r="E62" i="39"/>
  <c r="D62" i="39"/>
  <c r="C62" i="39"/>
  <c r="B62" i="39"/>
  <c r="E60" i="39"/>
  <c r="D60" i="39"/>
  <c r="C60" i="39"/>
  <c r="B60" i="39"/>
  <c r="E58" i="39"/>
  <c r="D58" i="39"/>
  <c r="C58" i="39"/>
  <c r="B58" i="39"/>
  <c r="E56" i="39"/>
  <c r="D56" i="39"/>
  <c r="C56" i="39"/>
  <c r="B56" i="39"/>
  <c r="E54" i="39"/>
  <c r="D54" i="39"/>
  <c r="C54" i="39"/>
  <c r="B54" i="39"/>
  <c r="E52" i="39"/>
  <c r="D52" i="39"/>
  <c r="C52" i="39"/>
  <c r="B52" i="39"/>
  <c r="E50" i="39"/>
  <c r="D50" i="39"/>
  <c r="C50" i="39"/>
  <c r="B50" i="39"/>
  <c r="E48" i="39"/>
  <c r="D48" i="39"/>
  <c r="C48" i="39"/>
  <c r="B48" i="39"/>
  <c r="E46" i="39"/>
  <c r="D46" i="39"/>
  <c r="C46" i="39"/>
  <c r="B46" i="39"/>
  <c r="E44" i="39"/>
  <c r="D44" i="39"/>
  <c r="C44" i="39"/>
  <c r="B44" i="39"/>
  <c r="E42" i="39"/>
  <c r="D42" i="39"/>
  <c r="C42" i="39"/>
  <c r="B42" i="39"/>
  <c r="E40" i="39"/>
  <c r="D40" i="39"/>
  <c r="C40" i="39"/>
  <c r="B40" i="39"/>
  <c r="E38" i="39"/>
  <c r="D38" i="39"/>
  <c r="C38" i="39"/>
  <c r="B38" i="39"/>
  <c r="E36" i="39"/>
  <c r="D36" i="39"/>
  <c r="C36" i="39"/>
  <c r="B36" i="39"/>
  <c r="E34" i="39"/>
  <c r="D34" i="39"/>
  <c r="C34" i="39"/>
  <c r="B34" i="39"/>
  <c r="E32" i="39"/>
  <c r="D32" i="39"/>
  <c r="C32" i="39"/>
  <c r="B32" i="39"/>
  <c r="E30" i="39"/>
  <c r="D30" i="39"/>
  <c r="C30" i="39"/>
  <c r="B30" i="39"/>
  <c r="E28" i="39"/>
  <c r="D28" i="39"/>
  <c r="C28" i="39"/>
  <c r="B28" i="39"/>
  <c r="E26" i="39"/>
  <c r="D26" i="39"/>
  <c r="C26" i="39"/>
  <c r="B26" i="39"/>
  <c r="E24" i="39"/>
  <c r="D24" i="39"/>
  <c r="C24" i="39"/>
  <c r="B24" i="39"/>
  <c r="E22" i="39"/>
  <c r="D22" i="39"/>
  <c r="C22" i="39"/>
  <c r="B22" i="39"/>
  <c r="E20" i="39"/>
  <c r="D20" i="39"/>
  <c r="C20" i="39"/>
  <c r="B20" i="39"/>
  <c r="E18" i="39"/>
  <c r="D18" i="39"/>
  <c r="C18" i="39"/>
  <c r="B18" i="39"/>
  <c r="E16" i="39"/>
  <c r="D16" i="39"/>
  <c r="C16" i="39"/>
  <c r="B16" i="39"/>
  <c r="E14" i="39"/>
  <c r="D14" i="39"/>
  <c r="C14" i="39"/>
  <c r="B14" i="39"/>
  <c r="E12" i="39"/>
  <c r="D12" i="39"/>
  <c r="C12" i="39"/>
  <c r="B12" i="39"/>
  <c r="E10" i="39"/>
  <c r="D10" i="39"/>
  <c r="C10" i="39"/>
  <c r="B10" i="39"/>
  <c r="E8" i="39"/>
  <c r="D8" i="39"/>
  <c r="C8" i="39"/>
  <c r="B8" i="39"/>
  <c r="C6" i="39"/>
  <c r="D6" i="39"/>
  <c r="E6" i="39"/>
  <c r="E79" i="39"/>
  <c r="D79" i="39"/>
  <c r="C79" i="39"/>
  <c r="B79" i="39"/>
  <c r="A79" i="39"/>
  <c r="F78" i="39"/>
  <c r="E78" i="39"/>
  <c r="D78" i="39"/>
  <c r="C78" i="39"/>
  <c r="B78" i="39"/>
  <c r="A78" i="39"/>
  <c r="E77" i="39"/>
  <c r="D77" i="39"/>
  <c r="C77" i="39"/>
  <c r="B77" i="39"/>
  <c r="A77" i="39"/>
  <c r="F76" i="39"/>
  <c r="E76" i="39"/>
  <c r="D76" i="39"/>
  <c r="C76" i="39"/>
  <c r="B76" i="39"/>
  <c r="A76" i="39"/>
  <c r="E75" i="39"/>
  <c r="D75" i="39"/>
  <c r="C75" i="39"/>
  <c r="B75" i="39"/>
  <c r="A75" i="39"/>
  <c r="F74" i="39"/>
  <c r="E74" i="39"/>
  <c r="D74" i="39"/>
  <c r="C74" i="39"/>
  <c r="B74" i="39"/>
  <c r="A74" i="39"/>
  <c r="E73" i="39"/>
  <c r="D73" i="39"/>
  <c r="C73" i="39"/>
  <c r="B73" i="39"/>
  <c r="A73" i="39"/>
  <c r="F72" i="39"/>
  <c r="E72" i="39"/>
  <c r="D72" i="39"/>
  <c r="C72" i="39"/>
  <c r="B72" i="39"/>
  <c r="A72" i="39"/>
  <c r="E71" i="39"/>
  <c r="D71" i="39"/>
  <c r="C71" i="39"/>
  <c r="B71" i="39"/>
  <c r="A71" i="39"/>
  <c r="F70" i="39"/>
  <c r="E70" i="39"/>
  <c r="D70" i="39"/>
  <c r="C70" i="39"/>
  <c r="B70" i="39"/>
  <c r="A70" i="39"/>
  <c r="F68" i="39"/>
  <c r="E69" i="39"/>
  <c r="D69" i="39"/>
  <c r="C69" i="39"/>
  <c r="E68" i="39"/>
  <c r="D68" i="39"/>
  <c r="C68" i="39"/>
  <c r="B69" i="39"/>
  <c r="B68" i="39"/>
  <c r="A69" i="39"/>
  <c r="A68" i="39"/>
  <c r="A66" i="39"/>
  <c r="F65" i="39"/>
  <c r="E65" i="39"/>
  <c r="D65" i="39"/>
  <c r="C65" i="39"/>
  <c r="B65" i="39"/>
  <c r="A65" i="39"/>
  <c r="A64" i="39"/>
  <c r="F63" i="39"/>
  <c r="E63" i="39"/>
  <c r="D63" i="39"/>
  <c r="C63" i="39"/>
  <c r="B63" i="39"/>
  <c r="A63" i="39"/>
  <c r="A62" i="39"/>
  <c r="F61" i="39"/>
  <c r="E61" i="39"/>
  <c r="D61" i="39"/>
  <c r="C61" i="39"/>
  <c r="B61" i="39"/>
  <c r="A61" i="39"/>
  <c r="A60" i="39"/>
  <c r="F59" i="39"/>
  <c r="E59" i="39"/>
  <c r="D59" i="39"/>
  <c r="C59" i="39"/>
  <c r="B59" i="39"/>
  <c r="A59" i="39"/>
  <c r="A58" i="39"/>
  <c r="F57" i="39"/>
  <c r="E57" i="39"/>
  <c r="D57" i="39"/>
  <c r="C57" i="39"/>
  <c r="B57" i="39"/>
  <c r="A57" i="39"/>
  <c r="A56" i="39"/>
  <c r="F55" i="39"/>
  <c r="E55" i="39"/>
  <c r="D55" i="39"/>
  <c r="C55" i="39"/>
  <c r="B55" i="39"/>
  <c r="A55" i="39"/>
  <c r="A54" i="39"/>
  <c r="F53" i="39"/>
  <c r="E53" i="39"/>
  <c r="D53" i="39"/>
  <c r="C53" i="39"/>
  <c r="B53" i="39"/>
  <c r="A53" i="39"/>
  <c r="A52" i="39"/>
  <c r="F51" i="39"/>
  <c r="E51" i="39"/>
  <c r="D51" i="39"/>
  <c r="C51" i="39"/>
  <c r="B51" i="39"/>
  <c r="A51" i="39"/>
  <c r="A50" i="39"/>
  <c r="F49" i="39"/>
  <c r="E49" i="39"/>
  <c r="D49" i="39"/>
  <c r="C49" i="39"/>
  <c r="B49" i="39"/>
  <c r="A49" i="39"/>
  <c r="A48" i="39"/>
  <c r="F47" i="39"/>
  <c r="E47" i="39"/>
  <c r="D47" i="39"/>
  <c r="C47" i="39"/>
  <c r="B47" i="39"/>
  <c r="A47" i="39"/>
  <c r="A46" i="39"/>
  <c r="F45" i="39"/>
  <c r="E45" i="39"/>
  <c r="D45" i="39"/>
  <c r="C45" i="39"/>
  <c r="B45" i="39"/>
  <c r="A45" i="39"/>
  <c r="A44" i="39"/>
  <c r="F43" i="39"/>
  <c r="E43" i="39"/>
  <c r="D43" i="39"/>
  <c r="C43" i="39"/>
  <c r="B43" i="39"/>
  <c r="A43" i="39"/>
  <c r="A42" i="39"/>
  <c r="F41" i="39"/>
  <c r="E41" i="39"/>
  <c r="D41" i="39"/>
  <c r="C41" i="39"/>
  <c r="B41" i="39"/>
  <c r="A41" i="39"/>
  <c r="A40" i="39"/>
  <c r="F39" i="39"/>
  <c r="E39" i="39"/>
  <c r="D39" i="39"/>
  <c r="C39" i="39"/>
  <c r="B39" i="39"/>
  <c r="A39" i="39"/>
  <c r="A38" i="39"/>
  <c r="F37" i="39"/>
  <c r="E37" i="39"/>
  <c r="D37" i="39"/>
  <c r="C37" i="39"/>
  <c r="B37" i="39"/>
  <c r="A37" i="39"/>
  <c r="A36" i="39"/>
  <c r="F35" i="39"/>
  <c r="E35" i="39"/>
  <c r="D35" i="39"/>
  <c r="C35" i="39"/>
  <c r="B35" i="39"/>
  <c r="A35" i="39"/>
  <c r="A34" i="39"/>
  <c r="F33" i="39"/>
  <c r="E33" i="39"/>
  <c r="D33" i="39"/>
  <c r="C33" i="39"/>
  <c r="B33" i="39"/>
  <c r="A33" i="39"/>
  <c r="A32" i="39"/>
  <c r="F31" i="39"/>
  <c r="E31" i="39"/>
  <c r="D31" i="39"/>
  <c r="C31" i="39"/>
  <c r="B31" i="39"/>
  <c r="A31" i="39"/>
  <c r="A30" i="39"/>
  <c r="F29" i="39"/>
  <c r="E29" i="39"/>
  <c r="D29" i="39"/>
  <c r="C29" i="39"/>
  <c r="B29" i="39"/>
  <c r="A29" i="39"/>
  <c r="A28" i="39"/>
  <c r="F27" i="39"/>
  <c r="E27" i="39"/>
  <c r="D27" i="39"/>
  <c r="C27" i="39"/>
  <c r="B27" i="39"/>
  <c r="A27" i="39"/>
  <c r="A26" i="39"/>
  <c r="F25" i="39"/>
  <c r="E25" i="39"/>
  <c r="D25" i="39"/>
  <c r="C25" i="39"/>
  <c r="B25" i="39"/>
  <c r="A25" i="39"/>
  <c r="A24" i="39"/>
  <c r="F23" i="39"/>
  <c r="E23" i="39"/>
  <c r="D23" i="39"/>
  <c r="C23" i="39"/>
  <c r="B23" i="39"/>
  <c r="A23" i="39"/>
  <c r="A22" i="39"/>
  <c r="F21" i="39"/>
  <c r="E21" i="39"/>
  <c r="D21" i="39"/>
  <c r="C21" i="39"/>
  <c r="B21" i="39"/>
  <c r="A21" i="39"/>
  <c r="A20" i="39"/>
  <c r="F19" i="39"/>
  <c r="E19" i="39"/>
  <c r="D19" i="39"/>
  <c r="C19" i="39"/>
  <c r="B19" i="39"/>
  <c r="A19" i="39"/>
  <c r="A18" i="39"/>
  <c r="F17" i="39"/>
  <c r="E17" i="39"/>
  <c r="D17" i="39"/>
  <c r="C17" i="39"/>
  <c r="B17" i="39"/>
  <c r="A17" i="39"/>
  <c r="A16" i="39"/>
  <c r="F15" i="39"/>
  <c r="E15" i="39"/>
  <c r="D15" i="39"/>
  <c r="C15" i="39"/>
  <c r="B15" i="39"/>
  <c r="A15" i="39"/>
  <c r="A14" i="39"/>
  <c r="F13" i="39"/>
  <c r="E13" i="39"/>
  <c r="D13" i="39"/>
  <c r="C13" i="39"/>
  <c r="B13" i="39"/>
  <c r="A13" i="39"/>
  <c r="A12" i="39"/>
  <c r="F11" i="39"/>
  <c r="E11" i="39"/>
  <c r="D11" i="39"/>
  <c r="C11" i="39"/>
  <c r="B11" i="39"/>
  <c r="A11" i="39"/>
  <c r="A10" i="39"/>
  <c r="F9" i="39"/>
  <c r="E9" i="39"/>
  <c r="D9" i="39"/>
  <c r="C9" i="39"/>
  <c r="B9" i="39"/>
  <c r="A9" i="39"/>
  <c r="A8" i="39"/>
  <c r="F7" i="39"/>
  <c r="E7" i="39"/>
  <c r="D7" i="39"/>
  <c r="C7" i="39"/>
  <c r="B7" i="39"/>
  <c r="A7" i="39"/>
  <c r="A6" i="39"/>
  <c r="B6" i="39"/>
  <c r="E5" i="39"/>
  <c r="D5" i="39"/>
  <c r="C5" i="39"/>
  <c r="B5" i="39"/>
  <c r="A5" i="39"/>
  <c r="F5" i="39"/>
  <c r="C7" i="38"/>
  <c r="B7" i="38"/>
  <c r="C6" i="38"/>
  <c r="B6" i="38"/>
  <c r="C5" i="38"/>
  <c r="B5" i="38"/>
  <c r="C4" i="38"/>
  <c r="B4" i="38"/>
  <c r="C7" i="37"/>
  <c r="B7" i="37"/>
  <c r="C6" i="37"/>
  <c r="B6" i="37"/>
  <c r="C5" i="37"/>
  <c r="B5" i="37"/>
  <c r="C4" i="37"/>
  <c r="B4" i="37"/>
  <c r="C9" i="4"/>
  <c r="I16" i="4"/>
  <c r="H16" i="4"/>
  <c r="G16" i="4"/>
  <c r="F16" i="4"/>
  <c r="E16" i="4"/>
  <c r="I15" i="4"/>
  <c r="H15" i="4"/>
  <c r="G15" i="4"/>
  <c r="F15" i="4"/>
  <c r="E15" i="4"/>
  <c r="I14" i="4"/>
  <c r="H14" i="4"/>
  <c r="G14" i="4"/>
  <c r="F14" i="4"/>
  <c r="E14" i="4"/>
  <c r="I13" i="4"/>
  <c r="H13" i="4"/>
  <c r="G13" i="4"/>
  <c r="F13" i="4"/>
  <c r="E13" i="4"/>
  <c r="D15" i="4"/>
  <c r="C15" i="4"/>
  <c r="D14" i="4"/>
  <c r="C14" i="4"/>
  <c r="D13" i="4"/>
  <c r="C13" i="4"/>
  <c r="F8" i="4"/>
  <c r="G8" i="4"/>
  <c r="H8" i="4"/>
  <c r="I8" i="4"/>
  <c r="F9" i="4"/>
  <c r="G9" i="4"/>
  <c r="H9" i="4"/>
  <c r="I9" i="4"/>
  <c r="F10" i="4"/>
  <c r="G10" i="4"/>
  <c r="H10" i="4"/>
  <c r="I10" i="4"/>
  <c r="G7" i="4"/>
  <c r="H7" i="4"/>
  <c r="I7" i="4"/>
  <c r="E10" i="4"/>
  <c r="E9" i="4"/>
  <c r="E8" i="4"/>
  <c r="F7" i="4"/>
  <c r="E7" i="4"/>
  <c r="C16" i="4"/>
  <c r="D16" i="4"/>
  <c r="D10" i="4"/>
  <c r="C10" i="4"/>
  <c r="C8" i="4"/>
  <c r="D8" i="4"/>
  <c r="D9" i="4"/>
  <c r="D7" i="4"/>
  <c r="C7" i="4"/>
  <c r="E10" i="36"/>
  <c r="D10" i="36"/>
  <c r="C10" i="36"/>
  <c r="E9" i="36"/>
  <c r="D9" i="36"/>
  <c r="C9" i="36"/>
  <c r="B10" i="36"/>
  <c r="B9" i="36"/>
  <c r="E6" i="36"/>
  <c r="D6" i="36"/>
  <c r="C6" i="36"/>
  <c r="B6" i="36"/>
  <c r="E4" i="36"/>
  <c r="D4" i="36"/>
  <c r="C4" i="36"/>
  <c r="B4" i="36"/>
  <c r="E5" i="36"/>
  <c r="D5" i="36"/>
  <c r="C5" i="36"/>
  <c r="B5" i="36"/>
  <c r="E3" i="36"/>
  <c r="D3" i="36"/>
  <c r="C3" i="36"/>
  <c r="B3" i="36"/>
  <c r="J25" i="35"/>
  <c r="H25" i="35"/>
  <c r="F25" i="35"/>
  <c r="D25" i="35"/>
  <c r="J24" i="35"/>
  <c r="H24" i="35"/>
  <c r="F24" i="35"/>
  <c r="D24" i="35"/>
  <c r="J23" i="35"/>
  <c r="H23" i="35"/>
  <c r="F23" i="35"/>
  <c r="D23" i="35"/>
  <c r="J20" i="35"/>
  <c r="H20" i="35"/>
  <c r="F20" i="35"/>
  <c r="D20" i="35"/>
  <c r="J19" i="35"/>
  <c r="H19" i="35"/>
  <c r="F19" i="35"/>
  <c r="D19" i="35"/>
  <c r="J18" i="35"/>
  <c r="H18" i="35"/>
  <c r="F18" i="35"/>
  <c r="D18" i="35"/>
  <c r="J17" i="35"/>
  <c r="H17" i="35"/>
  <c r="F17" i="35"/>
  <c r="D17" i="35"/>
  <c r="J14" i="35"/>
  <c r="H14" i="35"/>
  <c r="F14" i="35"/>
  <c r="D14" i="35"/>
  <c r="J13" i="35"/>
  <c r="H13" i="35"/>
  <c r="F13" i="35"/>
  <c r="D13" i="35"/>
  <c r="J12" i="35"/>
  <c r="H12" i="35"/>
  <c r="F12" i="35"/>
  <c r="D12" i="35"/>
  <c r="J11" i="35"/>
  <c r="H11" i="35"/>
  <c r="F11" i="35"/>
  <c r="D11" i="35"/>
  <c r="J8" i="35"/>
  <c r="J7" i="35"/>
  <c r="J6" i="35"/>
  <c r="J5" i="35"/>
  <c r="H8" i="35"/>
  <c r="H7" i="35"/>
  <c r="H6" i="35"/>
  <c r="H5" i="35"/>
  <c r="F8" i="35"/>
  <c r="F7" i="35"/>
  <c r="F6" i="35"/>
  <c r="F5" i="35"/>
  <c r="D6" i="35"/>
  <c r="D7" i="35"/>
  <c r="D8" i="35"/>
  <c r="D5" i="35"/>
  <c r="I8" i="35"/>
  <c r="G8" i="35"/>
  <c r="I7" i="35"/>
  <c r="G7" i="35"/>
  <c r="I6" i="35"/>
  <c r="G6" i="35"/>
  <c r="I5" i="35"/>
  <c r="G5" i="35"/>
  <c r="R13" i="25"/>
  <c r="L33" i="18"/>
  <c r="I33" i="18"/>
  <c r="F33" i="18"/>
  <c r="M32" i="18"/>
  <c r="L32" i="18"/>
  <c r="J32" i="18"/>
  <c r="I32" i="18"/>
  <c r="G32" i="18"/>
  <c r="F32" i="18"/>
  <c r="D32" i="18"/>
  <c r="C33" i="18"/>
  <c r="C32" i="18"/>
  <c r="M31" i="18"/>
  <c r="L31" i="18"/>
  <c r="J31" i="18"/>
  <c r="I31" i="18"/>
  <c r="G31" i="18"/>
  <c r="F31" i="18"/>
  <c r="D31" i="18"/>
  <c r="C31" i="18"/>
  <c r="M30" i="18"/>
  <c r="L30" i="18"/>
  <c r="J30" i="18"/>
  <c r="I30" i="18"/>
  <c r="G30" i="18"/>
  <c r="F30" i="18"/>
  <c r="D30" i="18"/>
  <c r="C30" i="18"/>
  <c r="M29" i="18"/>
  <c r="L29" i="18"/>
  <c r="J29" i="18"/>
  <c r="I29" i="18"/>
  <c r="G29" i="18"/>
  <c r="F29" i="18"/>
  <c r="D29" i="18"/>
  <c r="C29" i="18"/>
  <c r="L26" i="18"/>
  <c r="I26" i="18"/>
  <c r="F26" i="18"/>
  <c r="C26" i="18"/>
  <c r="M25" i="18"/>
  <c r="L25" i="18"/>
  <c r="J25" i="18"/>
  <c r="I25" i="18"/>
  <c r="G25" i="18"/>
  <c r="F25" i="18"/>
  <c r="D25" i="18"/>
  <c r="C25" i="18"/>
  <c r="M24" i="18"/>
  <c r="L24" i="18"/>
  <c r="J24" i="18"/>
  <c r="I24" i="18"/>
  <c r="G24" i="18"/>
  <c r="F24" i="18"/>
  <c r="D24" i="18"/>
  <c r="C24" i="18"/>
  <c r="M23" i="18"/>
  <c r="L23" i="18"/>
  <c r="J23" i="18"/>
  <c r="I23" i="18"/>
  <c r="G23" i="18"/>
  <c r="F23" i="18"/>
  <c r="D23" i="18"/>
  <c r="C23" i="18"/>
  <c r="M22" i="18"/>
  <c r="L22" i="18"/>
  <c r="J22" i="18"/>
  <c r="I22" i="18"/>
  <c r="G22" i="18"/>
  <c r="F22" i="18"/>
  <c r="D22" i="18"/>
  <c r="C22" i="18"/>
  <c r="L19" i="18"/>
  <c r="I19" i="18"/>
  <c r="F19" i="18"/>
  <c r="C19" i="18"/>
  <c r="M18" i="18"/>
  <c r="L18" i="18"/>
  <c r="J18" i="18"/>
  <c r="I18" i="18"/>
  <c r="G18" i="18"/>
  <c r="F18" i="18"/>
  <c r="D18" i="18"/>
  <c r="C18" i="18"/>
  <c r="M17" i="18"/>
  <c r="L17" i="18"/>
  <c r="J17" i="18"/>
  <c r="I17" i="18"/>
  <c r="G17" i="18"/>
  <c r="F17" i="18"/>
  <c r="D17" i="18"/>
  <c r="C17" i="18"/>
  <c r="M16" i="18"/>
  <c r="L16" i="18"/>
  <c r="J16" i="18"/>
  <c r="I16" i="18"/>
  <c r="G16" i="18"/>
  <c r="F16" i="18"/>
  <c r="D16" i="18"/>
  <c r="C16" i="18"/>
  <c r="M15" i="18"/>
  <c r="L15" i="18"/>
  <c r="J15" i="18"/>
  <c r="I15" i="18"/>
  <c r="G15" i="18"/>
  <c r="F15" i="18"/>
  <c r="D15" i="18"/>
  <c r="C15" i="18"/>
  <c r="L12" i="18"/>
  <c r="I12" i="18"/>
  <c r="F12" i="18"/>
  <c r="C12" i="18"/>
  <c r="M11" i="18"/>
  <c r="L11" i="18"/>
  <c r="J11" i="18"/>
  <c r="I11" i="18"/>
  <c r="G11" i="18"/>
  <c r="F11" i="18"/>
  <c r="D11" i="18"/>
  <c r="C11" i="18"/>
  <c r="M10" i="18"/>
  <c r="L10" i="18"/>
  <c r="J10" i="18"/>
  <c r="I10" i="18"/>
  <c r="G10" i="18"/>
  <c r="F10" i="18"/>
  <c r="D10" i="18"/>
  <c r="C10" i="18"/>
  <c r="C9" i="18"/>
  <c r="D9" i="18"/>
  <c r="F9" i="18"/>
  <c r="G9" i="18"/>
  <c r="I9" i="18"/>
  <c r="J9" i="18"/>
  <c r="L9" i="18"/>
  <c r="M9" i="18"/>
  <c r="D8" i="18"/>
  <c r="F8" i="18"/>
  <c r="G8" i="18"/>
  <c r="I8" i="18"/>
  <c r="J8" i="18"/>
  <c r="L8" i="18"/>
  <c r="M8" i="18"/>
  <c r="C8" i="18"/>
  <c r="G13" i="25"/>
  <c r="G11" i="25"/>
  <c r="G9" i="25"/>
  <c r="G7" i="25"/>
  <c r="U18" i="19"/>
  <c r="S18" i="19"/>
  <c r="Q18" i="19"/>
  <c r="O18" i="19"/>
  <c r="M18" i="19"/>
  <c r="K18" i="19"/>
  <c r="I18" i="19"/>
  <c r="G18" i="19"/>
  <c r="E18" i="19"/>
  <c r="C18" i="19"/>
  <c r="Y13" i="19"/>
  <c r="Y12" i="19"/>
  <c r="Y11" i="19"/>
  <c r="W13" i="19"/>
  <c r="W12" i="19"/>
  <c r="W11" i="19"/>
  <c r="U14" i="19"/>
  <c r="U13" i="19"/>
  <c r="U12" i="19"/>
  <c r="U11" i="19"/>
  <c r="S14" i="19"/>
  <c r="S13" i="19"/>
  <c r="S12" i="19"/>
  <c r="S11" i="19"/>
  <c r="Q14" i="19"/>
  <c r="Q13" i="19"/>
  <c r="Q12" i="19"/>
  <c r="Q11" i="19"/>
  <c r="C11" i="19"/>
  <c r="E11" i="19"/>
  <c r="G11" i="19"/>
  <c r="I11" i="19"/>
  <c r="K11" i="19"/>
  <c r="M11" i="19"/>
  <c r="O11" i="19"/>
  <c r="C12" i="19"/>
  <c r="E12" i="19"/>
  <c r="G12" i="19"/>
  <c r="I12" i="19"/>
  <c r="K12" i="19"/>
  <c r="M12" i="19"/>
  <c r="O12" i="19"/>
  <c r="C13" i="19"/>
  <c r="E13" i="19"/>
  <c r="G13" i="19"/>
  <c r="I13" i="19"/>
  <c r="K13" i="19"/>
  <c r="M13" i="19"/>
  <c r="O13" i="19"/>
  <c r="C14" i="19"/>
  <c r="E14" i="19"/>
  <c r="G14" i="19"/>
  <c r="I14" i="19"/>
  <c r="K14" i="19"/>
  <c r="M14" i="19"/>
  <c r="M22" i="19" s="1"/>
  <c r="O14" i="19"/>
  <c r="O22" i="19" s="1"/>
  <c r="M21" i="19" l="1"/>
  <c r="O21" i="19"/>
  <c r="W21" i="19"/>
  <c r="U22" i="19"/>
  <c r="S22" i="19"/>
  <c r="K22" i="19"/>
  <c r="S21" i="19"/>
  <c r="Q21" i="19"/>
  <c r="K21" i="19"/>
  <c r="I22" i="19"/>
  <c r="G21" i="19"/>
  <c r="G22" i="19"/>
  <c r="E21" i="19"/>
  <c r="C21" i="19"/>
  <c r="C22" i="19"/>
  <c r="H11" i="12" l="1"/>
  <c r="H13" i="12"/>
  <c r="H7" i="12"/>
  <c r="H9" i="12"/>
  <c r="S13" i="25" l="1"/>
  <c r="S11" i="25"/>
  <c r="S7" i="25"/>
  <c r="O9" i="25"/>
  <c r="O11" i="25"/>
  <c r="O7" i="25"/>
  <c r="H13" i="25"/>
  <c r="J13" i="25" s="1"/>
  <c r="H11" i="25"/>
  <c r="K11" i="25" s="1"/>
  <c r="R11" i="25" s="1"/>
  <c r="H9" i="25"/>
  <c r="J9" i="25" s="1"/>
  <c r="H7" i="25"/>
  <c r="K7" i="25" s="1"/>
  <c r="Y22" i="19"/>
  <c r="Y21" i="19"/>
  <c r="W22" i="19"/>
  <c r="K13" i="25" l="1"/>
  <c r="J7" i="25"/>
  <c r="J11" i="25"/>
  <c r="R7" i="25"/>
  <c r="N7" i="25"/>
  <c r="K9" i="25"/>
  <c r="N9" i="25" s="1"/>
  <c r="N11" i="25"/>
</calcChain>
</file>

<file path=xl/sharedStrings.xml><?xml version="1.0" encoding="utf-8"?>
<sst xmlns="http://schemas.openxmlformats.org/spreadsheetml/2006/main" count="317" uniqueCount="162">
  <si>
    <t>Weight</t>
  </si>
  <si>
    <t>Height</t>
  </si>
  <si>
    <t>MUAC</t>
  </si>
  <si>
    <t>Se.</t>
  </si>
  <si>
    <t>Weight (kg)</t>
  </si>
  <si>
    <t>NA</t>
  </si>
  <si>
    <t>MUAC (cm)</t>
  </si>
  <si>
    <t>Height (cm)</t>
  </si>
  <si>
    <t>Hb (g/dl)</t>
  </si>
  <si>
    <t>--</t>
  </si>
  <si>
    <t>FE</t>
  </si>
  <si>
    <t>RE</t>
  </si>
  <si>
    <t>Est. Method</t>
  </si>
  <si>
    <t>Point estimate</t>
  </si>
  <si>
    <t>School feeding</t>
  </si>
  <si>
    <t>Average effect [average duration in months]</t>
  </si>
  <si>
    <t>Average effect per 10 months</t>
  </si>
  <si>
    <t>Average effect per 12 months</t>
  </si>
  <si>
    <t>0.127 [3.57]</t>
  </si>
  <si>
    <t>*TMSDG use FE when they cannot reject homogeneity</t>
  </si>
  <si>
    <t xml:space="preserve">   School feeding</t>
  </si>
  <si>
    <t xml:space="preserve">  s.e.</t>
  </si>
  <si>
    <t xml:space="preserve">  p-val</t>
  </si>
  <si>
    <t xml:space="preserve">  MDE</t>
  </si>
  <si>
    <t xml:space="preserve">  Average Doses</t>
  </si>
  <si>
    <t xml:space="preserve">  Average Prevalence</t>
  </si>
  <si>
    <t xml:space="preserve">  Point estimate</t>
  </si>
  <si>
    <r>
      <rPr>
        <i/>
        <sz val="10"/>
        <color theme="1"/>
        <rFont val="Calibri"/>
        <family val="2"/>
        <scheme val="minor"/>
      </rPr>
      <t>Panel A:</t>
    </r>
    <r>
      <rPr>
        <sz val="10"/>
        <color theme="1"/>
        <rFont val="Calibri"/>
        <family val="2"/>
        <scheme val="minor"/>
      </rPr>
      <t xml:space="preserve"> MDA trials</t>
    </r>
  </si>
  <si>
    <t xml:space="preserve">  RE estimate</t>
  </si>
  <si>
    <t xml:space="preserve">  N</t>
  </si>
  <si>
    <r>
      <rPr>
        <i/>
        <sz val="10"/>
        <color theme="1"/>
        <rFont val="Calibri"/>
        <family val="2"/>
        <scheme val="minor"/>
      </rPr>
      <t>Panel B:</t>
    </r>
    <r>
      <rPr>
        <sz val="10"/>
        <color theme="1"/>
        <rFont val="Calibri"/>
        <family val="2"/>
        <scheme val="minor"/>
      </rPr>
      <t xml:space="preserve"> Test-and-treat trials</t>
    </r>
  </si>
  <si>
    <r>
      <rPr>
        <i/>
        <sz val="10"/>
        <color theme="1"/>
        <rFont val="Calibri"/>
        <family val="2"/>
        <scheme val="minor"/>
      </rPr>
      <t>Panel C:</t>
    </r>
    <r>
      <rPr>
        <sz val="10"/>
        <color theme="1"/>
        <rFont val="Calibri"/>
        <family val="2"/>
        <scheme val="minor"/>
      </rPr>
      <t xml:space="preserve"> MDA and test-and-treat trials</t>
    </r>
  </si>
  <si>
    <t xml:space="preserve">  Difference</t>
  </si>
  <si>
    <t>Panel A: Weight or WAZ</t>
  </si>
  <si>
    <t>Panel B: Height or HAZ</t>
  </si>
  <si>
    <t>Main Comparison</t>
  </si>
  <si>
    <t>Koroma 1996; Stephenson 1989</t>
  </si>
  <si>
    <t>Vitamin A; Hygiene educ.</t>
  </si>
  <si>
    <t>Including additional studies</t>
  </si>
  <si>
    <t>Alb. (std.)</t>
  </si>
  <si>
    <t>Alb. (other freq.)</t>
  </si>
  <si>
    <t>Other STH drugs (std.)</t>
  </si>
  <si>
    <r>
      <rPr>
        <i/>
        <sz val="10"/>
        <color theme="1"/>
        <rFont val="Calibri"/>
        <family val="2"/>
        <scheme val="minor"/>
      </rPr>
      <t>Panel D:</t>
    </r>
    <r>
      <rPr>
        <sz val="10"/>
        <color theme="1"/>
        <rFont val="Calibri"/>
        <family val="2"/>
        <scheme val="minor"/>
      </rPr>
      <t xml:space="preserve"> Test of the hypothesis that the average effect of deworming of infected children is the same between MDA and test-and-treat trials</t>
    </r>
  </si>
  <si>
    <t>Weight (s.d)</t>
  </si>
  <si>
    <t>Hb       (g/dl)</t>
  </si>
  <si>
    <t>Other STH drugs (all freq.); Alb. (other freq.); (4); (5)</t>
  </si>
  <si>
    <t>Taylor-Robinson et al. (2015)</t>
  </si>
  <si>
    <t>0.140 [3.81]</t>
  </si>
  <si>
    <t>0.064 [4.00]</t>
  </si>
  <si>
    <t>0.020 [3.92]</t>
  </si>
  <si>
    <t>0.069        [2.45]</t>
  </si>
  <si>
    <t>108.1      [47.7, 193.4]</t>
  </si>
  <si>
    <t>104.6       [46.2, 187.2]</t>
  </si>
  <si>
    <t>47.1        [20.8, 84.2]</t>
  </si>
  <si>
    <t>15.0           [6.6, 26.9]</t>
  </si>
  <si>
    <t>Average effect per 2 doses = 2*( (1) / av. no. doses)</t>
  </si>
  <si>
    <t>Average effect [average no. doses]</t>
  </si>
  <si>
    <t>0.154***</t>
  </si>
  <si>
    <t>0.198**</t>
  </si>
  <si>
    <t>0.069*</t>
  </si>
  <si>
    <t>Welch et al. (2016)</t>
  </si>
  <si>
    <t>Cost per treatment</t>
  </si>
  <si>
    <t>~0.294 kg (0.095 s.d.)</t>
  </si>
  <si>
    <t>~0.195 cm (0.075 s.d.)</t>
  </si>
  <si>
    <t>p-val†</t>
  </si>
  <si>
    <t>Gain per $1,000 spent  = (2)*(1,000 / cost of 2 treatments)†</t>
  </si>
  <si>
    <t>Height   (s.d)</t>
  </si>
  <si>
    <t>Preschool feeding</t>
  </si>
  <si>
    <t xml:space="preserve">   Preschool feeding</t>
  </si>
  <si>
    <t>Average effect per 10 months = 10*((4) / av. duration)</t>
  </si>
  <si>
    <t>Gain per $1,000 spent =  (5) *(1,000 / 41)</t>
  </si>
  <si>
    <t>Average effect per 12 months = 12*((7) / av. duration)</t>
  </si>
  <si>
    <t>Gain per $1,000 spent  = (8) *(1,000 / 48.7)</t>
  </si>
  <si>
    <t>0.39          [15.3]</t>
  </si>
  <si>
    <t>0.31             [23]</t>
  </si>
  <si>
    <t>0.38          [15.3]</t>
  </si>
  <si>
    <t>-0.40            [23]</t>
  </si>
  <si>
    <t>0.154       [3.14]</t>
  </si>
  <si>
    <t>0.198       [3.50]</t>
  </si>
  <si>
    <t>0.12                 [6]</t>
  </si>
  <si>
    <t>0.27                 [6]</t>
  </si>
  <si>
    <t>0.049             [8.4]</t>
  </si>
  <si>
    <t>Deworming MDA                                                (≥20% Prevalence settings)</t>
  </si>
  <si>
    <t>Deworming MDA (full sample)</t>
  </si>
  <si>
    <t>Hb      (g/dl)</t>
  </si>
  <si>
    <t>0.140            [3.81]</t>
  </si>
  <si>
    <t>0.127            [3.57]</t>
  </si>
  <si>
    <t>0.064            [4.00]</t>
  </si>
  <si>
    <t>&lt;0.001</t>
  </si>
  <si>
    <t>Gain per $1,000 spent</t>
  </si>
  <si>
    <t>MDA (&gt;20% prevalence)</t>
  </si>
  <si>
    <t>Standard error of RE estimate</t>
  </si>
  <si>
    <t>Informational value of average study</t>
  </si>
  <si>
    <t>Number of estimates</t>
  </si>
  <si>
    <t>Minimum pessimism (MDA) that leads to indifference = ((1)/(4) - 1)*(3)</t>
  </si>
  <si>
    <t>Posterior precision with improper prior = 1/(2)^2</t>
  </si>
  <si>
    <t>Minimum pessimism (MDA) that leads to indifference = ((1)/(7) - 1)*(3)</t>
  </si>
  <si>
    <t>Gain per $1,000 spent†</t>
  </si>
  <si>
    <t>Minimum relative pessimism (MDA) that leads to indifference‡ = ((1)/(4) - 1)</t>
  </si>
  <si>
    <t>Minimum relative pessimism (MDA) that leads to indifference‡ = ((1)/(7) - 1)</t>
  </si>
  <si>
    <t>0.091**</t>
  </si>
  <si>
    <t>Half-normal</t>
  </si>
  <si>
    <t>Skew-normal</t>
  </si>
  <si>
    <t>Panel A: Full Sample of MDA trials</t>
  </si>
  <si>
    <t>Panel B: MDA trials with ≥20% prevalence</t>
  </si>
  <si>
    <t>Panel D: Pooling all MDA and test-and-treat trials</t>
  </si>
  <si>
    <t>Panel A: MDA trials with ≥20% prevalence</t>
  </si>
  <si>
    <t>Hb</t>
  </si>
  <si>
    <t>0.095**</t>
  </si>
  <si>
    <t>0.097*</t>
  </si>
  <si>
    <t>0.108*</t>
  </si>
  <si>
    <t>Panel B: Robustness Analysis</t>
  </si>
  <si>
    <t>B1. To dropping studies not mentioned by Taylor-Robinson et al. (2015)</t>
  </si>
  <si>
    <t>p-val</t>
  </si>
  <si>
    <t>N</t>
  </si>
  <si>
    <t>B3. To dropping studies not included in Taylor-Robinson et al. (2015) likely because standard errors are not directly reported or because only adjusted estimates are available</t>
  </si>
  <si>
    <t>B4. To dropping studies not included in Taylor-Robinson et al. (2015) likely because only estimates on "related" measures were presented (e.g. weight-for-age Z score instead of weight)</t>
  </si>
  <si>
    <t>Panel C: Test-and-treat trials</t>
  </si>
  <si>
    <t>0.087**</t>
  </si>
  <si>
    <t>0.087       [3.19]</t>
  </si>
  <si>
    <t>144.6      [63.8, 258.7]</t>
  </si>
  <si>
    <t>166.5          [73.5, 298.0]</t>
  </si>
  <si>
    <t>80.0        [35.3, 143.1]</t>
  </si>
  <si>
    <t>82.6        [36.5, 147.7]</t>
  </si>
  <si>
    <t>Taylor-Robinson et al. (2019)</t>
  </si>
  <si>
    <t>108.3                        [47.8, 193.9]</t>
  </si>
  <si>
    <t>104.7                        [46.2, 187.3]</t>
  </si>
  <si>
    <t>47.3                         [20.9, 84.7]</t>
  </si>
  <si>
    <t>0.028            [3.92]</t>
  </si>
  <si>
    <t>21.1                           [9.3, 37.7]</t>
  </si>
  <si>
    <t>0.146***</t>
  </si>
  <si>
    <t>B2. To dropping studies erroneously not classified as MDA by Taylor-Robinson et al. (2015)</t>
  </si>
  <si>
    <t>0.131***</t>
  </si>
  <si>
    <t>0.149***</t>
  </si>
  <si>
    <t>0.168***</t>
  </si>
  <si>
    <r>
      <t xml:space="preserve">Weight
(kg)
</t>
    </r>
    <r>
      <rPr>
        <i/>
        <sz val="8"/>
        <color rgb="FF000000"/>
        <rFont val="Calibri"/>
        <family val="2"/>
        <scheme val="minor"/>
      </rPr>
      <t>Before 2000</t>
    </r>
  </si>
  <si>
    <r>
      <t xml:space="preserve">Weight
(kg)
</t>
    </r>
    <r>
      <rPr>
        <i/>
        <sz val="8"/>
        <color rgb="FF000000"/>
        <rFont val="Calibri"/>
        <family val="2"/>
        <scheme val="minor"/>
      </rPr>
      <t>Since 2000</t>
    </r>
  </si>
  <si>
    <r>
      <rPr>
        <i/>
        <sz val="8"/>
        <color rgb="FF000000"/>
        <rFont val="Calibri"/>
        <family val="2"/>
        <scheme val="minor"/>
      </rPr>
      <t>Panel A</t>
    </r>
    <r>
      <rPr>
        <sz val="8"/>
        <color rgb="FF000000"/>
        <rFont val="Calibri"/>
        <family val="2"/>
        <scheme val="minor"/>
      </rPr>
      <t>: Estimates of the child nutrition effects of deworming MDA</t>
    </r>
  </si>
  <si>
    <r>
      <rPr>
        <i/>
        <sz val="8"/>
        <color rgb="FF000000"/>
        <rFont val="Calibri"/>
        <family val="2"/>
        <scheme val="minor"/>
      </rPr>
      <t>Panel B</t>
    </r>
    <r>
      <rPr>
        <sz val="8"/>
        <color rgb="FF000000"/>
        <rFont val="Calibri"/>
        <family val="2"/>
        <scheme val="minor"/>
      </rPr>
      <t>: Minimum detectable effect (in absolute units) to reject the hypothesis that the effect of deworming MDA is zero at the 95% confidence level, with 80% power</t>
    </r>
  </si>
  <si>
    <r>
      <rPr>
        <i/>
        <sz val="8"/>
        <color rgb="FF000000"/>
        <rFont val="Calibri"/>
        <family val="2"/>
        <scheme val="minor"/>
      </rPr>
      <t>Panel C:</t>
    </r>
    <r>
      <rPr>
        <sz val="8"/>
        <color rgb="FF000000"/>
        <rFont val="Calibri"/>
        <family val="2"/>
        <scheme val="minor"/>
      </rPr>
      <t xml:space="preserve"> Minimum average effect (in absolute units) that renders deworming MDA cost effective relative to</t>
    </r>
  </si>
  <si>
    <t>Panel A: Posterior mean effect across settings (s.d.)</t>
  </si>
  <si>
    <t>Panel B: Posterior mean for skewness parameter (s.d.)</t>
  </si>
  <si>
    <t>Egger's Test (p-value)</t>
  </si>
  <si>
    <t>Begg and Mazumdar test (p-value)</t>
  </si>
  <si>
    <t>(B) Parameters obtained from a publication bias adjustment method by Andrews and Kasy.</t>
  </si>
  <si>
    <t>beta_p</t>
  </si>
  <si>
    <t>(C) Andrews and Kasy publication-bias corrected estimates.</t>
  </si>
  <si>
    <t>A-K corrected estimates</t>
  </si>
  <si>
    <t>Meta-analysis estimates</t>
  </si>
  <si>
    <t>Mid-upper arm circumference  (cm)</t>
  </si>
  <si>
    <t>Theta</t>
  </si>
  <si>
    <t>Hyper-SD</t>
  </si>
  <si>
    <t>(A) p-values from Egger’s and Begg and Mazdumar’s tests</t>
  </si>
  <si>
    <t>Study</t>
  </si>
  <si>
    <t>Treatment Effects (Standard errors)</t>
  </si>
  <si>
    <t>Worm prevalence*</t>
  </si>
  <si>
    <t>Mid-Upper Arm</t>
  </si>
  <si>
    <t>Circumference (cm)</t>
  </si>
  <si>
    <t>Hemoglobin (g/dL)</t>
  </si>
  <si>
    <t>(%)</t>
  </si>
  <si>
    <t>Panel A: MDA trails</t>
  </si>
  <si>
    <t>Panel B: Test-and-treat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</si>
</sst>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 (Body)_x0000_"/>
    </font>
    <font>
      <b/>
      <sz val="8"/>
      <color theme="1"/>
      <name val="Calibri"/>
      <family val="2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i/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6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5" fillId="2" borderId="3" xfId="0" applyFont="1" applyFill="1" applyBorder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2" xfId="0" applyFont="1" applyFill="1" applyBorder="1"/>
    <xf numFmtId="0" fontId="5" fillId="2" borderId="2" xfId="0" applyFont="1" applyFill="1" applyBorder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7" fillId="2" borderId="3" xfId="0" applyFont="1" applyFill="1" applyBorder="1"/>
    <xf numFmtId="0" fontId="7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1" fontId="7" fillId="2" borderId="2" xfId="0" applyNumberFormat="1" applyFont="1" applyFill="1" applyBorder="1"/>
    <xf numFmtId="1" fontId="7" fillId="2" borderId="2" xfId="0" applyNumberFormat="1" applyFont="1" applyFill="1" applyBorder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165" fontId="7" fillId="2" borderId="0" xfId="0" applyNumberFormat="1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 wrapText="1"/>
    </xf>
    <xf numFmtId="1" fontId="7" fillId="2" borderId="0" xfId="0" applyNumberFormat="1" applyFont="1" applyFill="1" applyAlignment="1">
      <alignment horizontal="center" vertical="center" wrapText="1"/>
    </xf>
    <xf numFmtId="0" fontId="0" fillId="2" borderId="3" xfId="0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49" fontId="5" fillId="3" borderId="0" xfId="0" applyNumberFormat="1" applyFont="1" applyFill="1" applyAlignment="1">
      <alignment vertical="center" wrapText="1"/>
    </xf>
    <xf numFmtId="49" fontId="5" fillId="3" borderId="0" xfId="0" applyNumberFormat="1" applyFont="1" applyFill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164" fontId="5" fillId="3" borderId="0" xfId="0" applyNumberFormat="1" applyFont="1" applyFill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49" fontId="10" fillId="3" borderId="0" xfId="0" applyNumberFormat="1" applyFont="1" applyFill="1" applyAlignment="1">
      <alignment horizontal="center" vertical="center"/>
    </xf>
    <xf numFmtId="49" fontId="10" fillId="3" borderId="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3" fillId="2" borderId="0" xfId="0" applyFont="1" applyFill="1"/>
    <xf numFmtId="164" fontId="7" fillId="3" borderId="0" xfId="0" applyNumberFormat="1" applyFont="1" applyFill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164" fontId="7" fillId="2" borderId="2" xfId="0" quotePrefix="1" applyNumberFormat="1" applyFont="1" applyFill="1" applyBorder="1" applyAlignment="1">
      <alignment horizontal="center" vertical="center" wrapText="1"/>
    </xf>
    <xf numFmtId="165" fontId="15" fillId="2" borderId="0" xfId="0" applyNumberFormat="1" applyFont="1" applyFill="1" applyAlignment="1">
      <alignment horizontal="center" vertical="center" wrapText="1"/>
    </xf>
    <xf numFmtId="164" fontId="15" fillId="2" borderId="0" xfId="0" applyNumberFormat="1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6" fillId="2" borderId="0" xfId="0" applyFont="1" applyFill="1"/>
    <xf numFmtId="0" fontId="15" fillId="2" borderId="3" xfId="0" applyFont="1" applyFill="1" applyBorder="1" applyAlignment="1">
      <alignment horizontal="left" vertical="center" wrapText="1"/>
    </xf>
    <xf numFmtId="165" fontId="15" fillId="2" borderId="3" xfId="0" applyNumberFormat="1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left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center" vertical="center" wrapText="1"/>
    </xf>
    <xf numFmtId="1" fontId="15" fillId="2" borderId="0" xfId="0" applyNumberFormat="1" applyFont="1" applyFill="1" applyAlignment="1">
      <alignment horizontal="center" vertical="center" wrapText="1"/>
    </xf>
    <xf numFmtId="9" fontId="15" fillId="2" borderId="0" xfId="337" applyFont="1" applyFill="1" applyAlignment="1">
      <alignment horizontal="center" vertical="center" wrapText="1"/>
    </xf>
    <xf numFmtId="0" fontId="15" fillId="2" borderId="0" xfId="0" applyFont="1" applyFill="1" applyAlignment="1">
      <alignment horizontal="left"/>
    </xf>
    <xf numFmtId="164" fontId="15" fillId="2" borderId="2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11" fillId="0" borderId="0" xfId="0" applyFont="1" applyAlignment="1">
      <alignment vertical="center"/>
    </xf>
    <xf numFmtId="0" fontId="6" fillId="2" borderId="0" xfId="0" applyFont="1" applyFill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0" fontId="15" fillId="2" borderId="0" xfId="0" applyFont="1" applyFill="1" applyAlignment="1">
      <alignment horizontal="left" vertical="center" wrapText="1"/>
    </xf>
    <xf numFmtId="0" fontId="16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/>
    </xf>
    <xf numFmtId="1" fontId="5" fillId="3" borderId="0" xfId="0" applyNumberFormat="1" applyFont="1" applyFill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5" xfId="0" applyFont="1" applyBorder="1" applyAlignment="1">
      <alignment vertical="center" wrapText="1"/>
    </xf>
    <xf numFmtId="164" fontId="7" fillId="0" borderId="0" xfId="0" applyNumberFormat="1" applyFont="1" applyAlignment="1">
      <alignment horizontal="center" vertical="center" wrapText="1"/>
    </xf>
    <xf numFmtId="164" fontId="10" fillId="3" borderId="0" xfId="0" applyNumberFormat="1" applyFont="1" applyFill="1" applyAlignment="1">
      <alignment horizontal="center" vertical="center"/>
    </xf>
    <xf numFmtId="1" fontId="10" fillId="3" borderId="0" xfId="0" applyNumberFormat="1" applyFont="1" applyFill="1" applyAlignment="1">
      <alignment horizontal="center" vertical="center"/>
    </xf>
    <xf numFmtId="1" fontId="10" fillId="3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20" fillId="0" borderId="0" xfId="0" applyFont="1" applyAlignment="1">
      <alignment horizontal="right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0" xfId="0" applyAlignment="1"/>
    <xf numFmtId="9" fontId="10" fillId="0" borderId="0" xfId="337" applyFont="1" applyAlignment="1">
      <alignment horizontal="right" vertical="center" wrapText="1"/>
    </xf>
    <xf numFmtId="164" fontId="10" fillId="0" borderId="0" xfId="0" applyNumberFormat="1" applyFont="1" applyAlignment="1">
      <alignment horizontal="center" vertical="center" wrapText="1"/>
    </xf>
  </cellXfs>
  <cellStyles count="6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Normal" xfId="0" builtinId="0"/>
    <cellStyle name="Percent" xfId="33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zaandrade\Documents\GitHub\deworming\output\tables\table2.csv" TargetMode="External"/><Relationship Id="rId1" Type="http://schemas.openxmlformats.org/officeDocument/2006/relationships/externalLinkPath" Target="tables/table2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zaandrade\Documents\GitHub\deworming\output\tables\tableS2.csv" TargetMode="External"/><Relationship Id="rId1" Type="http://schemas.openxmlformats.org/officeDocument/2006/relationships/externalLinkPath" Target="tables/tableS2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zaandrade\Documents\GitHub\deworming\output\tables\table3.csv" TargetMode="External"/><Relationship Id="rId1" Type="http://schemas.openxmlformats.org/officeDocument/2006/relationships/externalLinkPath" Target="tables/table3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zaandrade\Documents\GitHub\deworming\output\tables\tableS4.csv" TargetMode="External"/><Relationship Id="rId1" Type="http://schemas.openxmlformats.org/officeDocument/2006/relationships/externalLinkPath" Target="tables/tableS4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zaandrade\Documents\GitHub\deworming\output\tables\tableS8.csv" TargetMode="External"/><Relationship Id="rId1" Type="http://schemas.openxmlformats.org/officeDocument/2006/relationships/externalLinkPath" Target="tables/tableS8.csv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zaandrade\Documents\GitHub\deworming\output\tables\tableS3.csv" TargetMode="External"/><Relationship Id="rId1" Type="http://schemas.openxmlformats.org/officeDocument/2006/relationships/externalLinkPath" Target="tables/tableS3.csv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zaandrade\Documents\GitHub\deworming\output\tables\tableF1-A.csv" TargetMode="External"/><Relationship Id="rId1" Type="http://schemas.openxmlformats.org/officeDocument/2006/relationships/externalLinkPath" Target="tables/tableF1-A.csv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zaandrade\Documents\GitHub\deworming\output\tables\tableF2-A.csv" TargetMode="External"/><Relationship Id="rId1" Type="http://schemas.openxmlformats.org/officeDocument/2006/relationships/externalLinkPath" Target="tables/tableF2-A.csv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zaandrade\Documents\GitHub\deworming\output\tables\table1.csv" TargetMode="External"/><Relationship Id="rId1" Type="http://schemas.openxmlformats.org/officeDocument/2006/relationships/externalLinkPath" Target="tables/table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2"/>
    </sheetNames>
    <sheetDataSet>
      <sheetData sheetId="0">
        <row r="3">
          <cell r="B3">
            <v>0.14050840000000001</v>
          </cell>
          <cell r="C3">
            <v>0.1173902</v>
          </cell>
          <cell r="E3">
            <v>0.12709760000000001</v>
          </cell>
          <cell r="F3">
            <v>0.1640722</v>
          </cell>
          <cell r="H3">
            <v>6.43349E-2</v>
          </cell>
          <cell r="I3">
            <v>7.1166900000000005E-2</v>
          </cell>
          <cell r="K3">
            <v>2.81169E-2</v>
          </cell>
          <cell r="L3">
            <v>2.81169E-2</v>
          </cell>
        </row>
        <row r="4">
          <cell r="B4">
            <v>4.4232599999999997E-2</v>
          </cell>
          <cell r="C4">
            <v>2.0251700000000001E-2</v>
          </cell>
          <cell r="E4">
            <v>9.4658000000000006E-2</v>
          </cell>
          <cell r="F4">
            <v>3.4474400000000002E-2</v>
          </cell>
          <cell r="H4">
            <v>4.1868200000000001E-2</v>
          </cell>
          <cell r="I4">
            <v>3.5959699999999997E-2</v>
          </cell>
          <cell r="K4">
            <v>2.6905999999999999E-2</v>
          </cell>
          <cell r="L4">
            <v>2.6905999999999999E-2</v>
          </cell>
        </row>
        <row r="5">
          <cell r="B5">
            <v>1.4901999999999999E-3</v>
          </cell>
          <cell r="C5">
            <v>6.7700000000000004E-9</v>
          </cell>
          <cell r="E5">
            <v>0.1793681</v>
          </cell>
          <cell r="F5">
            <v>1.9400000000000001E-6</v>
          </cell>
          <cell r="H5">
            <v>0.1243903</v>
          </cell>
          <cell r="I5">
            <v>4.78079E-2</v>
          </cell>
          <cell r="K5">
            <v>0.29602050000000002</v>
          </cell>
          <cell r="L5">
            <v>0.29602050000000002</v>
          </cell>
        </row>
        <row r="6">
          <cell r="B6">
            <v>7.4509999999999995E-4</v>
          </cell>
          <cell r="C6">
            <v>3.3799999999999999E-9</v>
          </cell>
          <cell r="E6">
            <v>8.9684E-2</v>
          </cell>
          <cell r="F6">
            <v>9.7199999999999997E-7</v>
          </cell>
          <cell r="H6">
            <v>6.2195100000000003E-2</v>
          </cell>
          <cell r="I6">
            <v>2.3903899999999999E-2</v>
          </cell>
          <cell r="K6">
            <v>0.14801020000000001</v>
          </cell>
          <cell r="L6">
            <v>0.14801020000000001</v>
          </cell>
        </row>
        <row r="7">
          <cell r="B7">
            <v>27</v>
          </cell>
          <cell r="E7">
            <v>7</v>
          </cell>
          <cell r="I7">
            <v>22</v>
          </cell>
          <cell r="L7">
            <v>13</v>
          </cell>
        </row>
        <row r="9">
          <cell r="B9">
            <v>0.1121024</v>
          </cell>
          <cell r="C9">
            <v>7.5987700000000005E-2</v>
          </cell>
          <cell r="E9">
            <v>-0.35</v>
          </cell>
          <cell r="F9">
            <v>-0.35</v>
          </cell>
          <cell r="H9">
            <v>-0.1085081</v>
          </cell>
          <cell r="I9">
            <v>-3.48966E-2</v>
          </cell>
          <cell r="K9">
            <v>-1.08702E-2</v>
          </cell>
          <cell r="L9">
            <v>-1.08702E-2</v>
          </cell>
        </row>
        <row r="10">
          <cell r="B10">
            <v>0.11125690000000001</v>
          </cell>
          <cell r="C10">
            <v>3.1260999999999997E-2</v>
          </cell>
          <cell r="E10">
            <v>0.1540474</v>
          </cell>
          <cell r="F10">
            <v>0.1540474</v>
          </cell>
          <cell r="H10">
            <v>0.1806461</v>
          </cell>
          <cell r="I10">
            <v>0.10063370000000001</v>
          </cell>
          <cell r="K10">
            <v>3.7630400000000001E-2</v>
          </cell>
          <cell r="L10">
            <v>3.7630400000000001E-2</v>
          </cell>
        </row>
        <row r="11">
          <cell r="B11">
            <v>0.3136467</v>
          </cell>
          <cell r="C11">
            <v>1.50676E-2</v>
          </cell>
          <cell r="E11">
            <v>2.3084899999999998E-2</v>
          </cell>
          <cell r="F11">
            <v>2.3084899999999998E-2</v>
          </cell>
          <cell r="H11">
            <v>0.54806200000000005</v>
          </cell>
          <cell r="I11">
            <v>0.728765</v>
          </cell>
          <cell r="K11">
            <v>0.77268380000000003</v>
          </cell>
          <cell r="L11">
            <v>0.77268380000000003</v>
          </cell>
        </row>
        <row r="12">
          <cell r="B12">
            <v>0.1568234</v>
          </cell>
          <cell r="C12">
            <v>7.5338000000000002E-3</v>
          </cell>
          <cell r="E12">
            <v>0.98845760000000005</v>
          </cell>
          <cell r="F12">
            <v>0.98845760000000005</v>
          </cell>
          <cell r="H12">
            <v>0.72596899999999998</v>
          </cell>
          <cell r="I12">
            <v>0.63561749999999995</v>
          </cell>
          <cell r="K12">
            <v>0.61365809999999998</v>
          </cell>
          <cell r="L12">
            <v>0.61365809999999998</v>
          </cell>
        </row>
        <row r="13">
          <cell r="B13">
            <v>6</v>
          </cell>
          <cell r="E13">
            <v>1</v>
          </cell>
          <cell r="I13">
            <v>6</v>
          </cell>
          <cell r="L13">
            <v>2</v>
          </cell>
        </row>
        <row r="15">
          <cell r="B15">
            <v>0.15448729999999999</v>
          </cell>
          <cell r="C15">
            <v>0.14733189999999999</v>
          </cell>
          <cell r="E15">
            <v>0.1981166</v>
          </cell>
          <cell r="F15">
            <v>0.1911756</v>
          </cell>
          <cell r="H15">
            <v>8.6692199999999997E-2</v>
          </cell>
          <cell r="I15">
            <v>8.6692199999999997E-2</v>
          </cell>
          <cell r="K15">
            <v>6.8896299999999994E-2</v>
          </cell>
          <cell r="L15">
            <v>6.8896299999999994E-2</v>
          </cell>
        </row>
        <row r="16">
          <cell r="B16">
            <v>4.35276E-2</v>
          </cell>
          <cell r="C16">
            <v>2.65845E-2</v>
          </cell>
          <cell r="E16">
            <v>8.6214299999999994E-2</v>
          </cell>
          <cell r="F16">
            <v>3.5371600000000003E-2</v>
          </cell>
          <cell r="H16">
            <v>3.85017E-2</v>
          </cell>
          <cell r="I16">
            <v>3.85017E-2</v>
          </cell>
          <cell r="K16">
            <v>3.8485699999999998E-2</v>
          </cell>
          <cell r="L16">
            <v>3.8485699999999998E-2</v>
          </cell>
        </row>
        <row r="17">
          <cell r="B17">
            <v>3.8640000000000001E-4</v>
          </cell>
          <cell r="C17">
            <v>2.9900000000000003E-8</v>
          </cell>
          <cell r="E17">
            <v>2.1564300000000002E-2</v>
          </cell>
          <cell r="F17">
            <v>6.4900000000000005E-8</v>
          </cell>
          <cell r="H17">
            <v>2.43448E-2</v>
          </cell>
          <cell r="I17">
            <v>2.43448E-2</v>
          </cell>
          <cell r="K17">
            <v>7.3425000000000004E-2</v>
          </cell>
          <cell r="L17">
            <v>7.3425000000000004E-2</v>
          </cell>
        </row>
        <row r="18">
          <cell r="B18">
            <v>1.9320000000000001E-4</v>
          </cell>
          <cell r="C18">
            <v>1.4899999999999999E-8</v>
          </cell>
          <cell r="E18">
            <v>1.07822E-2</v>
          </cell>
          <cell r="F18">
            <v>3.2399999999999999E-8</v>
          </cell>
          <cell r="H18">
            <v>1.21724E-2</v>
          </cell>
          <cell r="I18">
            <v>1.21724E-2</v>
          </cell>
          <cell r="K18">
            <v>3.6712500000000002E-2</v>
          </cell>
          <cell r="L18">
            <v>3.6712500000000002E-2</v>
          </cell>
        </row>
        <row r="19">
          <cell r="B19">
            <v>21</v>
          </cell>
          <cell r="E19">
            <v>6</v>
          </cell>
          <cell r="I19">
            <v>16</v>
          </cell>
          <cell r="L19">
            <v>11</v>
          </cell>
        </row>
        <row r="21">
          <cell r="B21">
            <v>0.17255409999999999</v>
          </cell>
          <cell r="C21">
            <v>0.15732989999999999</v>
          </cell>
          <cell r="E21">
            <v>0.1981166</v>
          </cell>
          <cell r="F21">
            <v>0.1911756</v>
          </cell>
          <cell r="H21">
            <v>9.4919500000000004E-2</v>
          </cell>
          <cell r="I21">
            <v>9.62205E-2</v>
          </cell>
          <cell r="K21">
            <v>4.4421299999999997E-2</v>
          </cell>
          <cell r="L21">
            <v>4.4421299999999997E-2</v>
          </cell>
        </row>
        <row r="22">
          <cell r="B22">
            <v>5.0660700000000003E-2</v>
          </cell>
          <cell r="C22">
            <v>2.9076899999999999E-2</v>
          </cell>
          <cell r="E22">
            <v>8.6214299999999994E-2</v>
          </cell>
          <cell r="F22">
            <v>3.5371600000000003E-2</v>
          </cell>
          <cell r="H22">
            <v>4.83192E-2</v>
          </cell>
          <cell r="I22">
            <v>4.1928899999999998E-2</v>
          </cell>
          <cell r="K22">
            <v>8.2274799999999995E-2</v>
          </cell>
          <cell r="L22">
            <v>8.2274799999999995E-2</v>
          </cell>
        </row>
        <row r="23">
          <cell r="B23">
            <v>6.5899999999999997E-4</v>
          </cell>
          <cell r="C23">
            <v>6.2699999999999999E-8</v>
          </cell>
          <cell r="E23">
            <v>2.1564300000000002E-2</v>
          </cell>
          <cell r="F23">
            <v>6.4900000000000005E-8</v>
          </cell>
          <cell r="H23">
            <v>4.94806E-2</v>
          </cell>
          <cell r="I23">
            <v>2.1741799999999999E-2</v>
          </cell>
          <cell r="K23">
            <v>0.58925680000000003</v>
          </cell>
          <cell r="L23">
            <v>0.58925680000000003</v>
          </cell>
        </row>
        <row r="24">
          <cell r="B24">
            <v>3.2949999999999999E-4</v>
          </cell>
          <cell r="C24">
            <v>3.1400000000000003E-8</v>
          </cell>
          <cell r="E24">
            <v>1.07822E-2</v>
          </cell>
          <cell r="F24">
            <v>3.2399999999999999E-8</v>
          </cell>
          <cell r="H24">
            <v>2.47403E-2</v>
          </cell>
          <cell r="I24">
            <v>1.0870899999999999E-2</v>
          </cell>
          <cell r="K24">
            <v>0.29462840000000001</v>
          </cell>
          <cell r="L24">
            <v>0.29462840000000001</v>
          </cell>
        </row>
        <row r="25">
          <cell r="B25">
            <v>16</v>
          </cell>
          <cell r="E25">
            <v>6</v>
          </cell>
          <cell r="I25">
            <v>11</v>
          </cell>
          <cell r="L25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S2"/>
    </sheetNames>
    <sheetDataSet>
      <sheetData sheetId="0">
        <row r="3">
          <cell r="B3">
            <v>7.8336199999999995E-2</v>
          </cell>
          <cell r="C3">
            <v>-3.3825000000000001E-2</v>
          </cell>
          <cell r="D3">
            <v>1.50405E-2</v>
          </cell>
          <cell r="E3">
            <v>-1.70651E-2</v>
          </cell>
          <cell r="F3">
            <v>0.1136592</v>
          </cell>
          <cell r="G3">
            <v>0.25782769999999999</v>
          </cell>
          <cell r="H3">
            <v>2.2311399999999999E-2</v>
          </cell>
          <cell r="I3">
            <v>6.75346E-2</v>
          </cell>
          <cell r="J3">
            <v>2.33405E-2</v>
          </cell>
          <cell r="K3">
            <v>1.2114099999999999E-2</v>
          </cell>
          <cell r="L3">
            <v>4.8801900000000002E-2</v>
          </cell>
          <cell r="M3">
            <v>3.0628300000000001E-2</v>
          </cell>
        </row>
        <row r="4">
          <cell r="B4">
            <v>9.8412899999999998E-2</v>
          </cell>
          <cell r="C4">
            <v>0.1091811</v>
          </cell>
          <cell r="D4">
            <v>8.0717300000000006E-2</v>
          </cell>
          <cell r="E4">
            <v>3.0203899999999999E-2</v>
          </cell>
          <cell r="F4">
            <v>6.4640199999999995E-2</v>
          </cell>
          <cell r="G4">
            <v>0.16423789999999999</v>
          </cell>
          <cell r="H4">
            <v>2.9452599999999999E-2</v>
          </cell>
          <cell r="I4">
            <v>0.13002089999999999</v>
          </cell>
          <cell r="J4">
            <v>5.6716200000000001E-2</v>
          </cell>
          <cell r="K4">
            <v>3.11886E-2</v>
          </cell>
          <cell r="L4">
            <v>3.3918700000000003E-2</v>
          </cell>
          <cell r="M4">
            <v>2.69252E-2</v>
          </cell>
        </row>
        <row r="5">
          <cell r="B5">
            <v>0.426035</v>
          </cell>
          <cell r="C5">
            <v>0.75670839999999995</v>
          </cell>
          <cell r="D5">
            <v>0.85218210000000005</v>
          </cell>
          <cell r="E5">
            <v>0.572075</v>
          </cell>
          <cell r="F5">
            <v>7.8690499999999997E-2</v>
          </cell>
          <cell r="G5">
            <v>0.1164516</v>
          </cell>
          <cell r="H5">
            <v>0.44872909999999999</v>
          </cell>
          <cell r="I5">
            <v>0.60347220000000001</v>
          </cell>
          <cell r="J5">
            <v>0.68068209999999996</v>
          </cell>
          <cell r="K5">
            <v>0.69770840000000001</v>
          </cell>
          <cell r="L5">
            <v>0.15021019999999999</v>
          </cell>
          <cell r="M5">
            <v>0.2553165</v>
          </cell>
        </row>
        <row r="6">
          <cell r="B6">
            <v>3</v>
          </cell>
          <cell r="C6">
            <v>2.5</v>
          </cell>
          <cell r="D6">
            <v>2.875</v>
          </cell>
          <cell r="E6">
            <v>4.4444439999999998</v>
          </cell>
          <cell r="F6">
            <v>3.8095240000000001</v>
          </cell>
          <cell r="G6">
            <v>3.3</v>
          </cell>
          <cell r="H6">
            <v>4.2727269999999997</v>
          </cell>
          <cell r="I6">
            <v>2.4</v>
          </cell>
          <cell r="J6">
            <v>4.0625</v>
          </cell>
          <cell r="K6">
            <v>3.8333330000000001</v>
          </cell>
        </row>
        <row r="9">
          <cell r="B9">
            <v>0.27600000000000002</v>
          </cell>
          <cell r="C9">
            <v>0.30599999999999999</v>
          </cell>
          <cell r="D9">
            <v>0.22700000000000001</v>
          </cell>
          <cell r="E9">
            <v>8.5000000000000006E-2</v>
          </cell>
          <cell r="F9">
            <v>0.182</v>
          </cell>
          <cell r="G9">
            <v>0.46100000000000002</v>
          </cell>
          <cell r="H9">
            <v>8.3000000000000004E-2</v>
          </cell>
          <cell r="I9">
            <v>0.36499999999999999</v>
          </cell>
          <cell r="J9">
            <v>0.159</v>
          </cell>
          <cell r="K9">
            <v>8.7999999999999995E-2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3"/>
    </sheetNames>
    <sheetDataSet>
      <sheetData sheetId="0">
        <row r="6">
          <cell r="B6">
            <v>144.5737</v>
          </cell>
          <cell r="C6">
            <v>166.4845</v>
          </cell>
          <cell r="D6">
            <v>79.992789999999999</v>
          </cell>
          <cell r="E6">
            <v>82.555430000000001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S4"/>
    </sheetNames>
    <sheetDataSet>
      <sheetData sheetId="0">
        <row r="3">
          <cell r="B3">
            <v>0.26481100000000002</v>
          </cell>
          <cell r="D3">
            <v>0.23805799999999999</v>
          </cell>
          <cell r="F3">
            <v>0.1026306</v>
          </cell>
          <cell r="H3">
            <v>0.1226476</v>
          </cell>
        </row>
        <row r="4">
          <cell r="B4">
            <v>9.1127100000000003E-2</v>
          </cell>
          <cell r="D4">
            <v>0.1174955</v>
          </cell>
          <cell r="F4">
            <v>5.3287399999999999E-2</v>
          </cell>
          <cell r="H4">
            <v>7.4579099999999995E-2</v>
          </cell>
        </row>
        <row r="5">
          <cell r="B5">
            <v>3.6614E-3</v>
          </cell>
          <cell r="D5">
            <v>4.2754199999999999E-2</v>
          </cell>
          <cell r="F5">
            <v>5.4106599999999998E-2</v>
          </cell>
          <cell r="H5">
            <v>0.10006660000000001</v>
          </cell>
        </row>
        <row r="6">
          <cell r="B6">
            <v>27</v>
          </cell>
          <cell r="D6">
            <v>7</v>
          </cell>
          <cell r="F6">
            <v>22</v>
          </cell>
          <cell r="H6">
            <v>13</v>
          </cell>
        </row>
        <row r="8">
          <cell r="B8">
            <v>0.65714090000000003</v>
          </cell>
          <cell r="D8">
            <v>0.39641660000000001</v>
          </cell>
          <cell r="F8">
            <v>0.28842089999999998</v>
          </cell>
          <cell r="H8">
            <v>-0.4</v>
          </cell>
        </row>
        <row r="9">
          <cell r="B9">
            <v>0.33570990000000001</v>
          </cell>
          <cell r="D9">
            <v>0.16691909999999999</v>
          </cell>
          <cell r="F9">
            <v>0.15385950000000001</v>
          </cell>
          <cell r="H9">
            <v>0.43368010000000001</v>
          </cell>
        </row>
        <row r="10">
          <cell r="B10">
            <v>5.0292700000000003E-2</v>
          </cell>
          <cell r="D10">
            <v>1.7553599999999999E-2</v>
          </cell>
          <cell r="F10">
            <v>6.0851599999999999E-2</v>
          </cell>
          <cell r="H10">
            <v>0.3563518</v>
          </cell>
        </row>
        <row r="11">
          <cell r="B11">
            <v>4</v>
          </cell>
          <cell r="D11">
            <v>3</v>
          </cell>
          <cell r="F11">
            <v>4</v>
          </cell>
          <cell r="H11">
            <v>1</v>
          </cell>
        </row>
        <row r="13">
          <cell r="B13">
            <v>0.32706170000000001</v>
          </cell>
          <cell r="D13">
            <v>0.27194839999999998</v>
          </cell>
          <cell r="F13">
            <v>0.16011300000000001</v>
          </cell>
          <cell r="H13">
            <v>0.1076353</v>
          </cell>
        </row>
        <row r="14">
          <cell r="B14">
            <v>9.6484799999999996E-2</v>
          </cell>
          <cell r="D14">
            <v>9.9195099999999994E-2</v>
          </cell>
          <cell r="F14">
            <v>6.21571E-2</v>
          </cell>
          <cell r="H14">
            <v>7.3500200000000002E-2</v>
          </cell>
        </row>
        <row r="15">
          <cell r="B15">
            <v>6.9950000000000003E-4</v>
          </cell>
          <cell r="D15">
            <v>6.1149999999999998E-3</v>
          </cell>
          <cell r="F15">
            <v>9.9968000000000001E-3</v>
          </cell>
          <cell r="H15">
            <v>0.1430786</v>
          </cell>
        </row>
        <row r="16">
          <cell r="B16">
            <v>31</v>
          </cell>
          <cell r="D16">
            <v>10</v>
          </cell>
          <cell r="F16">
            <v>26</v>
          </cell>
          <cell r="H16">
            <v>14</v>
          </cell>
        </row>
        <row r="18">
          <cell r="B18">
            <v>-0.40740359999999998</v>
          </cell>
          <cell r="D18">
            <v>-0.12709799999999999</v>
          </cell>
          <cell r="F18">
            <v>-0.2196989</v>
          </cell>
          <cell r="H18">
            <v>0.52264759999999999</v>
          </cell>
        </row>
        <row r="19">
          <cell r="B19">
            <v>0.25149100000000002</v>
          </cell>
          <cell r="D19">
            <v>0.22762489999999999</v>
          </cell>
          <cell r="F19">
            <v>0.1266371</v>
          </cell>
          <cell r="H19">
            <v>0.44004589999999999</v>
          </cell>
        </row>
        <row r="20">
          <cell r="B20">
            <v>0.1052423</v>
          </cell>
          <cell r="D20">
            <v>0.57659450000000001</v>
          </cell>
          <cell r="F20">
            <v>8.2763799999999998E-2</v>
          </cell>
          <cell r="H20">
            <v>0.23494709999999999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S8"/>
    </sheetNames>
    <sheetDataSet>
      <sheetData sheetId="0">
        <row r="2">
          <cell r="B2">
            <v>0.215</v>
          </cell>
          <cell r="C2">
            <v>0.23100001000000001</v>
          </cell>
          <cell r="D2">
            <v>6.8999998000000007E-2</v>
          </cell>
          <cell r="E2">
            <v>4.8999999000000002E-2</v>
          </cell>
        </row>
        <row r="3">
          <cell r="B3">
            <v>4.3000001000000003E-2</v>
          </cell>
          <cell r="C3">
            <v>0.11</v>
          </cell>
          <cell r="D3">
            <v>3.6999999999999998E-2</v>
          </cell>
          <cell r="E3">
            <v>3.5000000000000003E-2</v>
          </cell>
        </row>
        <row r="4">
          <cell r="B4">
            <v>0.17200001000000001</v>
          </cell>
          <cell r="C4">
            <v>0.13699998999999999</v>
          </cell>
          <cell r="D4">
            <v>6.4000003E-2</v>
          </cell>
          <cell r="E4">
            <v>3.9999999000000001E-2</v>
          </cell>
        </row>
        <row r="5">
          <cell r="B5">
            <v>5.7000000000000002E-2</v>
          </cell>
          <cell r="C5">
            <v>0.18799999000000001</v>
          </cell>
          <cell r="D5">
            <v>4.5000001999999997E-2</v>
          </cell>
          <cell r="E5">
            <v>3.9999999000000001E-2</v>
          </cell>
        </row>
        <row r="6">
          <cell r="B6">
            <v>9.0459995000000006</v>
          </cell>
          <cell r="C6">
            <v>0.105</v>
          </cell>
          <cell r="D6">
            <v>-0.50099998999999995</v>
          </cell>
          <cell r="E6">
            <v>0.86199999000000005</v>
          </cell>
        </row>
        <row r="7">
          <cell r="B7">
            <v>5.7779999000000002</v>
          </cell>
          <cell r="C7">
            <v>10.012</v>
          </cell>
          <cell r="D7">
            <v>10.414</v>
          </cell>
          <cell r="E7">
            <v>10.228999999999999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S3"/>
    </sheetNames>
    <sheetDataSet>
      <sheetData sheetId="0">
        <row r="3">
          <cell r="B3">
            <v>4.8801900000000002E-2</v>
          </cell>
          <cell r="C3">
            <v>6.1337999999999997E-2</v>
          </cell>
          <cell r="D3">
            <v>4.5528300000000001E-2</v>
          </cell>
          <cell r="E3">
            <v>4.4182600000000002E-2</v>
          </cell>
          <cell r="F3">
            <v>0.25033070000000002</v>
          </cell>
          <cell r="G3">
            <v>0.12329660000000001</v>
          </cell>
        </row>
        <row r="4">
          <cell r="B4">
            <v>3.3918700000000003E-2</v>
          </cell>
          <cell r="C4">
            <v>2.7480299999999999E-2</v>
          </cell>
          <cell r="D4">
            <v>2.6666100000000002E-2</v>
          </cell>
          <cell r="E4">
            <v>2.1067099999999998E-2</v>
          </cell>
          <cell r="F4">
            <v>7.2385199999999997E-2</v>
          </cell>
          <cell r="G4">
            <v>3.5103700000000002E-2</v>
          </cell>
        </row>
        <row r="5">
          <cell r="B5">
            <v>0.15021019999999999</v>
          </cell>
          <cell r="C5">
            <v>2.56102E-2</v>
          </cell>
          <cell r="D5">
            <v>8.7757600000000005E-2</v>
          </cell>
          <cell r="E5">
            <v>3.59733E-2</v>
          </cell>
          <cell r="F5">
            <v>5.4359999999999999E-4</v>
          </cell>
          <cell r="G5">
            <v>4.4420000000000001E-4</v>
          </cell>
        </row>
        <row r="6">
          <cell r="B6">
            <v>11</v>
          </cell>
          <cell r="C6">
            <v>14</v>
          </cell>
          <cell r="D6">
            <v>15</v>
          </cell>
          <cell r="E6">
            <v>14</v>
          </cell>
          <cell r="F6">
            <v>13</v>
          </cell>
          <cell r="G6">
            <v>28</v>
          </cell>
        </row>
        <row r="8">
          <cell r="B8">
            <v>3.0628300000000001E-2</v>
          </cell>
          <cell r="C8">
            <v>2.6277200000000001E-2</v>
          </cell>
          <cell r="D8">
            <v>4.3606300000000001E-2</v>
          </cell>
          <cell r="E8">
            <v>5.4489599999999999E-2</v>
          </cell>
          <cell r="F8">
            <v>0.18046799999999999</v>
          </cell>
          <cell r="G8">
            <v>9.4459399999999999E-2</v>
          </cell>
        </row>
        <row r="9">
          <cell r="B9">
            <v>2.69252E-2</v>
          </cell>
          <cell r="C9">
            <v>2.1200400000000001E-2</v>
          </cell>
          <cell r="D9">
            <v>2.2768500000000001E-2</v>
          </cell>
          <cell r="E9">
            <v>2.9938599999999999E-2</v>
          </cell>
          <cell r="F9">
            <v>7.8670599999999993E-2</v>
          </cell>
          <cell r="G9">
            <v>3.6239899999999999E-2</v>
          </cell>
        </row>
        <row r="10">
          <cell r="B10">
            <v>0.2553165</v>
          </cell>
          <cell r="C10">
            <v>0.215172</v>
          </cell>
          <cell r="D10">
            <v>5.5466300000000003E-2</v>
          </cell>
          <cell r="E10">
            <v>6.8751599999999996E-2</v>
          </cell>
          <cell r="F10">
            <v>2.1792200000000001E-2</v>
          </cell>
          <cell r="G10">
            <v>9.1473000000000006E-3</v>
          </cell>
        </row>
        <row r="11">
          <cell r="B11">
            <v>9</v>
          </cell>
          <cell r="C11">
            <v>10</v>
          </cell>
          <cell r="D11">
            <v>13</v>
          </cell>
          <cell r="E11">
            <v>10</v>
          </cell>
          <cell r="F11">
            <v>11</v>
          </cell>
          <cell r="G11">
            <v>23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F1-A"/>
    </sheetNames>
    <sheetDataSet>
      <sheetData sheetId="0" refreshError="1">
        <row r="2">
          <cell r="B2">
            <v>0.47</v>
          </cell>
          <cell r="C2">
            <v>0.74</v>
          </cell>
        </row>
        <row r="3">
          <cell r="B3">
            <v>0.82</v>
          </cell>
          <cell r="C3">
            <v>0.66</v>
          </cell>
        </row>
        <row r="4">
          <cell r="B4">
            <v>0.76</v>
          </cell>
          <cell r="C4">
            <v>0.77</v>
          </cell>
        </row>
        <row r="5">
          <cell r="B5">
            <v>0.11</v>
          </cell>
          <cell r="C5">
            <v>0.37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F2-A"/>
    </sheetNames>
    <sheetDataSet>
      <sheetData sheetId="0">
        <row r="2">
          <cell r="B2">
            <v>0.45</v>
          </cell>
          <cell r="C2">
            <v>0.64</v>
          </cell>
        </row>
        <row r="3">
          <cell r="B3">
            <v>0.87</v>
          </cell>
          <cell r="C3">
            <v>0.69</v>
          </cell>
        </row>
        <row r="4">
          <cell r="B4">
            <v>0.42</v>
          </cell>
          <cell r="C4">
            <v>0.38</v>
          </cell>
        </row>
        <row r="5">
          <cell r="B5">
            <v>0.9</v>
          </cell>
          <cell r="C5">
            <v>0.75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1"/>
    </sheetNames>
    <sheetDataSet>
      <sheetData sheetId="0">
        <row r="2">
          <cell r="A2" t="str">
            <v>Alderman 2006</v>
          </cell>
          <cell r="B2">
            <v>0.154</v>
          </cell>
          <cell r="F2">
            <v>0.76214284982000002</v>
          </cell>
        </row>
        <row r="3">
          <cell r="B3">
            <v>8.9210003999999996E-2</v>
          </cell>
        </row>
        <row r="4">
          <cell r="A4" t="str">
            <v>Awasthi 1995/2008</v>
          </cell>
          <cell r="B4">
            <v>0.98000001999999997</v>
          </cell>
          <cell r="C4">
            <v>1.1900001</v>
          </cell>
          <cell r="F4">
            <v>7.6666666815678297E-2</v>
          </cell>
        </row>
        <row r="5">
          <cell r="B5">
            <v>0.14799999999999999</v>
          </cell>
          <cell r="C5">
            <v>1.2041595</v>
          </cell>
        </row>
        <row r="6">
          <cell r="A6" t="str">
            <v>Awasthi 2000</v>
          </cell>
          <cell r="B6">
            <v>-5.0000001000000002E-2</v>
          </cell>
          <cell r="C6">
            <v>-0.41</v>
          </cell>
          <cell r="E6">
            <v>0</v>
          </cell>
          <cell r="F6">
            <v>0.12</v>
          </cell>
        </row>
        <row r="7">
          <cell r="B7">
            <v>7.5999997999999999E-2</v>
          </cell>
          <cell r="C7">
            <v>0.31389675</v>
          </cell>
          <cell r="E7">
            <v>4.1037496E-2</v>
          </cell>
        </row>
        <row r="8">
          <cell r="A8" t="str">
            <v>Awasthi 2001</v>
          </cell>
          <cell r="B8">
            <v>0.17</v>
          </cell>
          <cell r="C8">
            <v>0.40000001000000002</v>
          </cell>
          <cell r="F8">
            <v>0.09</v>
          </cell>
        </row>
        <row r="9">
          <cell r="B9">
            <v>0.34099998999999998</v>
          </cell>
          <cell r="C9">
            <v>1.1666479000000001</v>
          </cell>
        </row>
        <row r="10">
          <cell r="A10" t="str">
            <v>Carmona-Fonseca 2015a</v>
          </cell>
          <cell r="B10">
            <v>0.20115585999999999</v>
          </cell>
          <cell r="C10">
            <v>-6.6581368000000002E-2</v>
          </cell>
          <cell r="E10">
            <v>0.12868392000000001</v>
          </cell>
          <cell r="F10">
            <v>0.45</v>
          </cell>
        </row>
        <row r="11">
          <cell r="B11">
            <v>0.13610066000000001</v>
          </cell>
          <cell r="C11">
            <v>0.19343019</v>
          </cell>
          <cell r="E11">
            <v>9.1291353000000006E-2</v>
          </cell>
        </row>
        <row r="12">
          <cell r="A12" t="str">
            <v>Carmona-Fonseca 2015b</v>
          </cell>
          <cell r="B12">
            <v>6.1926900999999999E-2</v>
          </cell>
          <cell r="C12">
            <v>-6.6842541000000005E-2</v>
          </cell>
          <cell r="E12">
            <v>6.9838301000000004E-3</v>
          </cell>
          <cell r="F12">
            <v>0.45</v>
          </cell>
        </row>
        <row r="13">
          <cell r="B13">
            <v>0.11827586</v>
          </cell>
          <cell r="C13">
            <v>0.19349321999999999</v>
          </cell>
          <cell r="E13">
            <v>8.1622757000000004E-2</v>
          </cell>
        </row>
        <row r="14">
          <cell r="A14" t="str">
            <v>Donnen 1998</v>
          </cell>
          <cell r="B14">
            <v>-0.44999999000000002</v>
          </cell>
          <cell r="C14">
            <v>-1.1900001</v>
          </cell>
          <cell r="D14">
            <v>-0.34999998999999998</v>
          </cell>
          <cell r="F14">
            <v>0.1</v>
          </cell>
        </row>
        <row r="15">
          <cell r="B15">
            <v>0.16650000000000001</v>
          </cell>
          <cell r="C15">
            <v>0.55229139000000005</v>
          </cell>
          <cell r="D15">
            <v>0.15404743000000001</v>
          </cell>
        </row>
        <row r="16">
          <cell r="A16" t="str">
            <v>Dossa 2001a</v>
          </cell>
          <cell r="B16">
            <v>0</v>
          </cell>
          <cell r="C16">
            <v>0.5</v>
          </cell>
          <cell r="D16">
            <v>0</v>
          </cell>
          <cell r="E16">
            <v>0.30000000999999998</v>
          </cell>
          <cell r="F16">
            <v>0.57999999999999996</v>
          </cell>
        </row>
        <row r="17">
          <cell r="B17">
            <v>0.26499999000000002</v>
          </cell>
          <cell r="C17">
            <v>0.63711613</v>
          </cell>
          <cell r="D17">
            <v>0.21500201999999999</v>
          </cell>
          <cell r="E17">
            <v>0.29912153000000002</v>
          </cell>
        </row>
        <row r="18">
          <cell r="A18" t="str">
            <v>Dossa 2001b</v>
          </cell>
          <cell r="B18">
            <v>0</v>
          </cell>
          <cell r="C18">
            <v>0</v>
          </cell>
          <cell r="D18">
            <v>0.1</v>
          </cell>
          <cell r="E18">
            <v>0.2</v>
          </cell>
          <cell r="F18">
            <v>0.57999999999999996</v>
          </cell>
        </row>
        <row r="19">
          <cell r="B19">
            <v>0.13850001000000001</v>
          </cell>
          <cell r="C19">
            <v>0.31692251999999999</v>
          </cell>
          <cell r="D19">
            <v>0.18761766999999999</v>
          </cell>
          <cell r="E19">
            <v>0.32943802999999999</v>
          </cell>
        </row>
        <row r="20">
          <cell r="A20" t="str">
            <v>Gateff 1972</v>
          </cell>
          <cell r="B20">
            <v>0.34729999</v>
          </cell>
          <cell r="F20">
            <v>0.76214284982000002</v>
          </cell>
        </row>
        <row r="21">
          <cell r="B21">
            <v>0.13056391000000001</v>
          </cell>
        </row>
        <row r="22">
          <cell r="A22" t="str">
            <v>Gupta 1982a</v>
          </cell>
          <cell r="B22">
            <v>2.6599999999999999E-2</v>
          </cell>
          <cell r="C22">
            <v>-9.5200002000000006E-2</v>
          </cell>
          <cell r="F22">
            <v>0.62</v>
          </cell>
        </row>
        <row r="23">
          <cell r="B23">
            <v>0.17520807999999999</v>
          </cell>
          <cell r="C23">
            <v>0.44416540999999998</v>
          </cell>
        </row>
        <row r="24">
          <cell r="A24" t="str">
            <v>Gupta 1982b</v>
          </cell>
          <cell r="B24">
            <v>0.1295</v>
          </cell>
          <cell r="C24">
            <v>-2.9200001E-2</v>
          </cell>
          <cell r="F24">
            <v>0.59</v>
          </cell>
        </row>
        <row r="25">
          <cell r="B25">
            <v>0.14770040000000001</v>
          </cell>
          <cell r="C25">
            <v>0.47371479999999999</v>
          </cell>
        </row>
        <row r="26">
          <cell r="A26" t="str">
            <v>Hall 2006</v>
          </cell>
          <cell r="B26">
            <v>0</v>
          </cell>
          <cell r="C26">
            <v>8.9197799999999994E-2</v>
          </cell>
          <cell r="D26">
            <v>0.79420542999999999</v>
          </cell>
          <cell r="F26">
            <v>0.84</v>
          </cell>
        </row>
        <row r="27">
          <cell r="B27">
            <v>7.1000002000000006E-2</v>
          </cell>
          <cell r="C27">
            <v>8.2118495999999999E-2</v>
          </cell>
          <cell r="D27">
            <v>0.31427819000000001</v>
          </cell>
        </row>
        <row r="28">
          <cell r="A28" t="str">
            <v>Joseph 2015</v>
          </cell>
          <cell r="B28">
            <v>3.9999999000000001E-2</v>
          </cell>
          <cell r="C28">
            <v>3.9999999000000001E-2</v>
          </cell>
          <cell r="F28">
            <v>0.11</v>
          </cell>
        </row>
        <row r="29">
          <cell r="B29">
            <v>4.9362681999999998E-2</v>
          </cell>
          <cell r="C29">
            <v>0.12706572999999999</v>
          </cell>
        </row>
        <row r="30">
          <cell r="A30" t="str">
            <v>Kirwan 2010</v>
          </cell>
          <cell r="E30">
            <v>9.9999997999999993E-3</v>
          </cell>
          <cell r="F30">
            <v>0.46</v>
          </cell>
        </row>
        <row r="31">
          <cell r="E31">
            <v>0.15540892000000001</v>
          </cell>
        </row>
        <row r="32">
          <cell r="A32" t="str">
            <v>Kruger 1996a</v>
          </cell>
          <cell r="B32">
            <v>-0.38</v>
          </cell>
          <cell r="C32">
            <v>7.9999998000000003E-2</v>
          </cell>
          <cell r="E32">
            <v>-0.02</v>
          </cell>
          <cell r="F32">
            <v>0.38</v>
          </cell>
        </row>
        <row r="33">
          <cell r="B33">
            <v>0.22650000000000001</v>
          </cell>
          <cell r="C33">
            <v>0.21041144000000001</v>
          </cell>
          <cell r="E33">
            <v>0.15407966000000001</v>
          </cell>
        </row>
        <row r="34">
          <cell r="A34" t="str">
            <v>Kruger 1996b</v>
          </cell>
          <cell r="B34">
            <v>0.39333335000000003</v>
          </cell>
          <cell r="C34">
            <v>0.20888888999999999</v>
          </cell>
          <cell r="E34">
            <v>0.26888888999999999</v>
          </cell>
          <cell r="F34">
            <v>0.38</v>
          </cell>
        </row>
        <row r="35">
          <cell r="B35">
            <v>0.18600315000000001</v>
          </cell>
          <cell r="C35">
            <v>0.20757497999999999</v>
          </cell>
          <cell r="E35">
            <v>0.12854239000000001</v>
          </cell>
        </row>
        <row r="36">
          <cell r="A36" t="str">
            <v>Le Huong 2007a</v>
          </cell>
          <cell r="E36">
            <v>-7.9999998000000003E-2</v>
          </cell>
          <cell r="F36">
            <v>0.73</v>
          </cell>
        </row>
        <row r="37">
          <cell r="E37">
            <v>0.13580734</v>
          </cell>
        </row>
        <row r="38">
          <cell r="A38" t="str">
            <v>Le Huong 2007b</v>
          </cell>
          <cell r="E38">
            <v>2.9999998999999999E-2</v>
          </cell>
          <cell r="F38">
            <v>0.73</v>
          </cell>
        </row>
        <row r="39">
          <cell r="E39">
            <v>0.12897328999999999</v>
          </cell>
        </row>
        <row r="40">
          <cell r="A40" t="str">
            <v>Liu 2017</v>
          </cell>
          <cell r="B40">
            <v>2.9999998999999999E-2</v>
          </cell>
          <cell r="C40">
            <v>7.9999998000000003E-2</v>
          </cell>
          <cell r="E40">
            <v>-4.3000001000000003E-2</v>
          </cell>
          <cell r="F40">
            <v>0.31</v>
          </cell>
        </row>
        <row r="41">
          <cell r="B41">
            <v>0.12749703000000001</v>
          </cell>
          <cell r="C41">
            <v>0.35353127000000001</v>
          </cell>
          <cell r="E41">
            <v>0.10779316999999999</v>
          </cell>
        </row>
        <row r="42">
          <cell r="A42" t="str">
            <v>Miguel 2004</v>
          </cell>
          <cell r="B42">
            <v>-0.66269027999999996</v>
          </cell>
          <cell r="C42">
            <v>1.5458099999999999</v>
          </cell>
          <cell r="F42">
            <v>0.77</v>
          </cell>
        </row>
        <row r="43">
          <cell r="B43">
            <v>0.29716331000000001</v>
          </cell>
          <cell r="C43">
            <v>0.53518211999999998</v>
          </cell>
        </row>
        <row r="44">
          <cell r="A44" t="str">
            <v>Ndibazza 2012</v>
          </cell>
          <cell r="B44">
            <v>9.9999997999999993E-3</v>
          </cell>
          <cell r="C44">
            <v>-0.23</v>
          </cell>
          <cell r="E44">
            <v>-7.0000000000000007E-2</v>
          </cell>
          <cell r="F44">
            <v>0.03</v>
          </cell>
        </row>
        <row r="45">
          <cell r="B45">
            <v>9.0872808999999999E-2</v>
          </cell>
          <cell r="C45">
            <v>0.28496584000000003</v>
          </cell>
          <cell r="E45">
            <v>6.3365436999999997E-2</v>
          </cell>
        </row>
        <row r="46">
          <cell r="A46" t="str">
            <v>Ostwald 1984</v>
          </cell>
          <cell r="B46">
            <v>0.69999999000000002</v>
          </cell>
          <cell r="C46">
            <v>0.30000000999999998</v>
          </cell>
          <cell r="E46">
            <v>0.30000000999999998</v>
          </cell>
          <cell r="F46">
            <v>0.92</v>
          </cell>
        </row>
        <row r="47">
          <cell r="B47">
            <v>0.4487372</v>
          </cell>
          <cell r="C47">
            <v>0.27012103999999998</v>
          </cell>
          <cell r="E47">
            <v>0.27732971000000001</v>
          </cell>
        </row>
        <row r="48">
          <cell r="A48" t="str">
            <v>Rousham 1994</v>
          </cell>
          <cell r="B48">
            <v>-9.0000003999999995E-2</v>
          </cell>
          <cell r="C48">
            <v>7.9999998000000003E-2</v>
          </cell>
          <cell r="D48">
            <v>0.1</v>
          </cell>
          <cell r="F48">
            <v>0.71</v>
          </cell>
        </row>
        <row r="49">
          <cell r="B49">
            <v>-4.3251238999999997E-2</v>
          </cell>
          <cell r="C49">
            <v>6.2660835999999998E-2</v>
          </cell>
          <cell r="D49">
            <v>5.812382E-2</v>
          </cell>
        </row>
        <row r="50">
          <cell r="A50" t="str">
            <v>Stephenson 1993</v>
          </cell>
          <cell r="B50">
            <v>0.89999998000000003</v>
          </cell>
          <cell r="C50">
            <v>-0.1</v>
          </cell>
          <cell r="D50">
            <v>0.40000001000000002</v>
          </cell>
          <cell r="F50">
            <v>0.88</v>
          </cell>
        </row>
        <row r="51">
          <cell r="B51">
            <v>0.1842</v>
          </cell>
          <cell r="C51">
            <v>0.16285084</v>
          </cell>
          <cell r="D51">
            <v>6.4520173E-2</v>
          </cell>
        </row>
        <row r="52">
          <cell r="A52" t="str">
            <v>Stoltzfus 1997a</v>
          </cell>
          <cell r="B52">
            <v>0.23370369999999999</v>
          </cell>
          <cell r="C52">
            <v>0.21814813999999999</v>
          </cell>
          <cell r="F52">
            <v>0.95</v>
          </cell>
        </row>
        <row r="53">
          <cell r="B53">
            <v>9.7991012000000002E-2</v>
          </cell>
          <cell r="C53">
            <v>8.5782050999999998E-2</v>
          </cell>
        </row>
        <row r="54">
          <cell r="A54" t="str">
            <v>Stoltzfus 1997b</v>
          </cell>
          <cell r="B54">
            <v>0.11036664</v>
          </cell>
          <cell r="C54">
            <v>-3.2080660000000002E-4</v>
          </cell>
          <cell r="F54">
            <v>0.95</v>
          </cell>
        </row>
        <row r="55">
          <cell r="B55">
            <v>0.13892235</v>
          </cell>
          <cell r="C55">
            <v>9.7987889999999994E-2</v>
          </cell>
        </row>
        <row r="56">
          <cell r="A56" t="str">
            <v>Sur 2005</v>
          </cell>
          <cell r="B56">
            <v>0.5</v>
          </cell>
          <cell r="F56">
            <v>0.53</v>
          </cell>
        </row>
        <row r="57">
          <cell r="B57">
            <v>0.4718</v>
          </cell>
        </row>
        <row r="58">
          <cell r="A58" t="str">
            <v>Watkins 1996</v>
          </cell>
          <cell r="B58">
            <v>0.13</v>
          </cell>
          <cell r="C58">
            <v>5.9999998999999998E-2</v>
          </cell>
          <cell r="D58">
            <v>7.9999998000000003E-2</v>
          </cell>
          <cell r="F58">
            <v>0.91</v>
          </cell>
        </row>
        <row r="59">
          <cell r="B59">
            <v>0.10589999999999999</v>
          </cell>
          <cell r="C59">
            <v>9.8234609000000001E-2</v>
          </cell>
          <cell r="D59">
            <v>7.0206985E-2</v>
          </cell>
        </row>
        <row r="60">
          <cell r="A60" t="str">
            <v>Willett 1979</v>
          </cell>
          <cell r="B60">
            <v>0.16</v>
          </cell>
          <cell r="F60">
            <v>0.53</v>
          </cell>
        </row>
        <row r="61">
          <cell r="B61">
            <v>8.4714405000000007E-2</v>
          </cell>
        </row>
        <row r="62">
          <cell r="A62" t="str">
            <v>Wiria 2013</v>
          </cell>
          <cell r="B62">
            <v>0.18840000000000001</v>
          </cell>
          <cell r="C62">
            <v>1.3483000000000001</v>
          </cell>
          <cell r="F62">
            <v>0.76</v>
          </cell>
        </row>
        <row r="63">
          <cell r="B63">
            <v>0.39400315000000002</v>
          </cell>
          <cell r="C63">
            <v>0.53475433999999999</v>
          </cell>
        </row>
        <row r="64">
          <cell r="A64" t="str">
            <v>Freij 1979a</v>
          </cell>
          <cell r="B64">
            <v>0.2</v>
          </cell>
          <cell r="D64">
            <v>-0.30000000999999998</v>
          </cell>
          <cell r="F64">
            <v>0.48913043737411499</v>
          </cell>
        </row>
        <row r="65">
          <cell r="B65">
            <v>1.4698663999999999</v>
          </cell>
          <cell r="D65">
            <v>0.71347404000000003</v>
          </cell>
        </row>
        <row r="66">
          <cell r="A66" t="str">
            <v>Freij 1979b</v>
          </cell>
          <cell r="D66">
            <v>0.1</v>
          </cell>
          <cell r="F66">
            <v>0.48913043737411499</v>
          </cell>
        </row>
        <row r="67">
          <cell r="D67">
            <v>0.34713110000000003</v>
          </cell>
        </row>
        <row r="68">
          <cell r="A68" t="str">
            <v>Sarkar 2002</v>
          </cell>
          <cell r="B68">
            <v>0.38</v>
          </cell>
          <cell r="C68">
            <v>0.1</v>
          </cell>
          <cell r="F68">
            <v>0.78523492813110296</v>
          </cell>
        </row>
        <row r="69">
          <cell r="B69">
            <v>0.15026318999999999</v>
          </cell>
          <cell r="C69">
            <v>0.26115364000000002</v>
          </cell>
        </row>
        <row r="70">
          <cell r="A70" t="str">
            <v>Stephenson 1989</v>
          </cell>
          <cell r="B70">
            <v>1.3</v>
          </cell>
          <cell r="C70">
            <v>0.60000001999999997</v>
          </cell>
          <cell r="D70">
            <v>0.5</v>
          </cell>
          <cell r="F70">
            <v>0.97000002861022905</v>
          </cell>
        </row>
        <row r="71">
          <cell r="B71">
            <v>0.13429819000000001</v>
          </cell>
          <cell r="C71">
            <v>0.13429819000000001</v>
          </cell>
          <cell r="D71">
            <v>7.8067607999999997E-2</v>
          </cell>
        </row>
        <row r="72">
          <cell r="A72" t="str">
            <v>Tee 2013</v>
          </cell>
          <cell r="C72">
            <v>-0.1</v>
          </cell>
          <cell r="F72">
            <v>0.30578511953353799</v>
          </cell>
        </row>
        <row r="73">
          <cell r="C73">
            <v>0.40400770000000003</v>
          </cell>
        </row>
        <row r="74">
          <cell r="A74" t="str">
            <v>Yap 2014</v>
          </cell>
          <cell r="B74">
            <v>0.30000000999999998</v>
          </cell>
          <cell r="C74">
            <v>0.2</v>
          </cell>
          <cell r="E74">
            <v>-0.40000001000000002</v>
          </cell>
          <cell r="F74">
            <v>0.93444168567657404</v>
          </cell>
        </row>
        <row r="75">
          <cell r="B75">
            <v>0.17859416</v>
          </cell>
          <cell r="C75">
            <v>0.12755084</v>
          </cell>
          <cell r="E75">
            <v>0.43368005999999998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326BB-671F-4626-9FFC-ABCFCE35BB86}">
  <dimension ref="A1:F79"/>
  <sheetViews>
    <sheetView topLeftCell="A38" workbookViewId="0">
      <selection activeCell="B66" sqref="B66:E66"/>
    </sheetView>
  </sheetViews>
  <sheetFormatPr defaultRowHeight="15.75"/>
  <cols>
    <col min="1" max="1" width="18.25" style="116" bestFit="1" customWidth="1"/>
  </cols>
  <sheetData>
    <row r="1" spans="1:6" ht="39" thickBot="1">
      <c r="A1" s="111" t="s">
        <v>153</v>
      </c>
      <c r="B1" s="105" t="s">
        <v>154</v>
      </c>
      <c r="C1" s="105"/>
      <c r="D1" s="105"/>
      <c r="E1" s="105"/>
      <c r="F1" s="101" t="s">
        <v>155</v>
      </c>
    </row>
    <row r="2" spans="1:6" ht="25.5">
      <c r="A2" s="112"/>
      <c r="B2" s="108" t="s">
        <v>4</v>
      </c>
      <c r="C2" s="108" t="s">
        <v>7</v>
      </c>
      <c r="D2" s="102" t="s">
        <v>156</v>
      </c>
      <c r="E2" s="108" t="s">
        <v>158</v>
      </c>
      <c r="F2" s="106" t="s">
        <v>159</v>
      </c>
    </row>
    <row r="3" spans="1:6" ht="26.25" thickBot="1">
      <c r="A3" s="113"/>
      <c r="B3" s="107"/>
      <c r="C3" s="107"/>
      <c r="D3" s="103" t="s">
        <v>157</v>
      </c>
      <c r="E3" s="107"/>
      <c r="F3" s="107"/>
    </row>
    <row r="4" spans="1:6" ht="25.5" customHeight="1">
      <c r="A4" s="109" t="s">
        <v>160</v>
      </c>
      <c r="B4" s="109"/>
      <c r="C4" s="109"/>
      <c r="D4" s="109"/>
      <c r="E4" s="109"/>
      <c r="F4" s="109"/>
    </row>
    <row r="5" spans="1:6">
      <c r="A5" s="114" t="str">
        <f>IF([9]table1!A2&lt;&gt;"",[9]table1!A2,"")</f>
        <v>Alderman 2006</v>
      </c>
      <c r="B5" s="118">
        <f>IF(OR([9]table1!B2&lt;&gt;0), [9]table1!B2, "")</f>
        <v>0.154</v>
      </c>
      <c r="C5" s="118" t="str">
        <f>IF(OR([9]table1!C2&lt;&gt;0), [9]table1!C2, "")</f>
        <v/>
      </c>
      <c r="D5" s="118" t="str">
        <f>IF(OR([9]table1!D2&lt;&gt;0), [9]table1!D2, "")</f>
        <v/>
      </c>
      <c r="E5" s="118" t="str">
        <f>IF(OR([9]table1!E2&lt;&gt;0), [9]table1!E2, "")</f>
        <v/>
      </c>
      <c r="F5" s="117">
        <f>[9]table1!F2</f>
        <v>0.76214284982000002</v>
      </c>
    </row>
    <row r="6" spans="1:6">
      <c r="A6" s="114" t="str">
        <f>IF([9]table1!A3&lt;&gt;"",[9]table1!A3,"")</f>
        <v/>
      </c>
      <c r="B6" s="118" t="str">
        <f>IF([9]table1!B3&gt;0, "("&amp;ROUND([9]table1!B3, 3)&amp;")", "")</f>
        <v>(0.089)</v>
      </c>
      <c r="C6" s="118" t="str">
        <f>IF([9]table1!C3&gt;0, "("&amp;ROUND([9]table1!C3, 3)&amp;")", "")</f>
        <v/>
      </c>
      <c r="D6" s="118" t="str">
        <f>IF([9]table1!D3&gt;0, "("&amp;ROUND([9]table1!D3, 3)&amp;")", "")</f>
        <v/>
      </c>
      <c r="E6" s="118" t="str">
        <f>IF([9]table1!E3&gt;0, "("&amp;ROUND([9]table1!E3, 3)&amp;")", "")</f>
        <v/>
      </c>
      <c r="F6" s="104"/>
    </row>
    <row r="7" spans="1:6">
      <c r="A7" s="114" t="str">
        <f>IF([9]table1!A4&lt;&gt;"",[9]table1!A4,"")</f>
        <v>Awasthi 1995/2008</v>
      </c>
      <c r="B7" s="118">
        <f>IF(OR([9]table1!B4&lt;&gt;0), [9]table1!B4, "")</f>
        <v>0.98000001999999997</v>
      </c>
      <c r="C7" s="118">
        <f>IF(OR([9]table1!C4&lt;&gt;0), [9]table1!C4, "")</f>
        <v>1.1900001</v>
      </c>
      <c r="D7" s="118" t="str">
        <f>IF(OR([9]table1!D4&lt;&gt;0), [9]table1!D4, "")</f>
        <v/>
      </c>
      <c r="E7" s="118" t="str">
        <f>IF(OR([9]table1!E4&lt;&gt;0), [9]table1!E4, "")</f>
        <v/>
      </c>
      <c r="F7" s="117">
        <f>[9]table1!F4</f>
        <v>7.6666666815678297E-2</v>
      </c>
    </row>
    <row r="8" spans="1:6">
      <c r="A8" s="114" t="str">
        <f>IF([9]table1!A5&lt;&gt;"",[9]table1!A5,"")</f>
        <v/>
      </c>
      <c r="B8" s="118" t="str">
        <f>IF([9]table1!B5&gt;0, "("&amp;ROUND([9]table1!B5, 3)&amp;")", "")</f>
        <v>(0.148)</v>
      </c>
      <c r="C8" s="118" t="str">
        <f>IF([9]table1!C5&gt;0, "("&amp;ROUND([9]table1!C5, 3)&amp;")", "")</f>
        <v>(1.204)</v>
      </c>
      <c r="D8" s="118" t="str">
        <f>IF([9]table1!D5&gt;0, "("&amp;ROUND([9]table1!D5, 3)&amp;")", "")</f>
        <v/>
      </c>
      <c r="E8" s="118" t="str">
        <f>IF([9]table1!E5&gt;0, "("&amp;ROUND([9]table1!E5, 3)&amp;")", "")</f>
        <v/>
      </c>
      <c r="F8" s="104"/>
    </row>
    <row r="9" spans="1:6">
      <c r="A9" s="114" t="str">
        <f>IF([9]table1!A6&lt;&gt;"",[9]table1!A6,"")</f>
        <v>Awasthi 2000</v>
      </c>
      <c r="B9" s="118">
        <f>IF(OR([9]table1!B6&lt;&gt;0), [9]table1!B6, "")</f>
        <v>-5.0000001000000002E-2</v>
      </c>
      <c r="C9" s="118">
        <f>IF(OR([9]table1!C6&lt;&gt;0), [9]table1!C6, "")</f>
        <v>-0.41</v>
      </c>
      <c r="D9" s="118" t="str">
        <f>IF(OR([9]table1!D6&lt;&gt;0), [9]table1!D6, "")</f>
        <v/>
      </c>
      <c r="E9" s="118" t="str">
        <f>IF(OR([9]table1!E6&lt;&gt;0), [9]table1!E6, "")</f>
        <v/>
      </c>
      <c r="F9" s="117">
        <f>[9]table1!F6</f>
        <v>0.12</v>
      </c>
    </row>
    <row r="10" spans="1:6">
      <c r="A10" s="114" t="str">
        <f>IF([9]table1!A7&lt;&gt;"",[9]table1!A7,"")</f>
        <v/>
      </c>
      <c r="B10" s="118" t="str">
        <f>IF([9]table1!B7&gt;0, "("&amp;ROUND([9]table1!B7, 3)&amp;")", "")</f>
        <v>(0.076)</v>
      </c>
      <c r="C10" s="118" t="str">
        <f>IF([9]table1!C7&gt;0, "("&amp;ROUND([9]table1!C7, 3)&amp;")", "")</f>
        <v>(0.314)</v>
      </c>
      <c r="D10" s="118" t="str">
        <f>IF([9]table1!D7&gt;0, "("&amp;ROUND([9]table1!D7, 3)&amp;")", "")</f>
        <v/>
      </c>
      <c r="E10" s="118" t="str">
        <f>IF([9]table1!E7&gt;0, "("&amp;ROUND([9]table1!E7, 3)&amp;")", "")</f>
        <v>(0.041)</v>
      </c>
      <c r="F10" s="104"/>
    </row>
    <row r="11" spans="1:6">
      <c r="A11" s="114" t="str">
        <f>IF([9]table1!A8&lt;&gt;"",[9]table1!A8,"")</f>
        <v>Awasthi 2001</v>
      </c>
      <c r="B11" s="118">
        <f>IF(OR([9]table1!B8&lt;&gt;0), [9]table1!B8, "")</f>
        <v>0.17</v>
      </c>
      <c r="C11" s="118">
        <f>IF(OR([9]table1!C8&lt;&gt;0), [9]table1!C8, "")</f>
        <v>0.40000001000000002</v>
      </c>
      <c r="D11" s="118" t="str">
        <f>IF(OR([9]table1!D8&lt;&gt;0), [9]table1!D8, "")</f>
        <v/>
      </c>
      <c r="E11" s="118" t="str">
        <f>IF(OR([9]table1!E8&lt;&gt;0), [9]table1!E8, "")</f>
        <v/>
      </c>
      <c r="F11" s="117">
        <f>[9]table1!F8</f>
        <v>0.09</v>
      </c>
    </row>
    <row r="12" spans="1:6">
      <c r="A12" s="114" t="str">
        <f>IF([9]table1!A9&lt;&gt;"",[9]table1!A9,"")</f>
        <v/>
      </c>
      <c r="B12" s="118" t="str">
        <f>IF([9]table1!B9&gt;0, "("&amp;ROUND([9]table1!B9, 3)&amp;")", "")</f>
        <v>(0.341)</v>
      </c>
      <c r="C12" s="118" t="str">
        <f>IF([9]table1!C9&gt;0, "("&amp;ROUND([9]table1!C9, 3)&amp;")", "")</f>
        <v>(1.167)</v>
      </c>
      <c r="D12" s="118" t="str">
        <f>IF([9]table1!D9&gt;0, "("&amp;ROUND([9]table1!D9, 3)&amp;")", "")</f>
        <v/>
      </c>
      <c r="E12" s="118" t="str">
        <f>IF([9]table1!E9&gt;0, "("&amp;ROUND([9]table1!E9, 3)&amp;")", "")</f>
        <v/>
      </c>
      <c r="F12" s="104"/>
    </row>
    <row r="13" spans="1:6">
      <c r="A13" s="114" t="str">
        <f>IF([9]table1!A10&lt;&gt;"",[9]table1!A10,"")</f>
        <v>Carmona-Fonseca 2015a</v>
      </c>
      <c r="B13" s="118">
        <f>IF(OR([9]table1!B10&lt;&gt;0), [9]table1!B10, "")</f>
        <v>0.20115585999999999</v>
      </c>
      <c r="C13" s="118">
        <f>IF(OR([9]table1!C10&lt;&gt;0), [9]table1!C10, "")</f>
        <v>-6.6581368000000002E-2</v>
      </c>
      <c r="D13" s="118" t="str">
        <f>IF(OR([9]table1!D10&lt;&gt;0), [9]table1!D10, "")</f>
        <v/>
      </c>
      <c r="E13" s="118">
        <f>IF(OR([9]table1!E10&lt;&gt;0), [9]table1!E10, "")</f>
        <v>0.12868392000000001</v>
      </c>
      <c r="F13" s="117">
        <f>[9]table1!F10</f>
        <v>0.45</v>
      </c>
    </row>
    <row r="14" spans="1:6">
      <c r="A14" s="114" t="str">
        <f>IF([9]table1!A11&lt;&gt;"",[9]table1!A11,"")</f>
        <v/>
      </c>
      <c r="B14" s="118" t="str">
        <f>IF([9]table1!B11&gt;0, "("&amp;ROUND([9]table1!B11, 3)&amp;")", "")</f>
        <v>(0.136)</v>
      </c>
      <c r="C14" s="118" t="str">
        <f>IF([9]table1!C11&gt;0, "("&amp;ROUND([9]table1!C11, 3)&amp;")", "")</f>
        <v>(0.193)</v>
      </c>
      <c r="D14" s="118" t="str">
        <f>IF([9]table1!D11&gt;0, "("&amp;ROUND([9]table1!D11, 3)&amp;")", "")</f>
        <v/>
      </c>
      <c r="E14" s="118" t="str">
        <f>IF([9]table1!E11&gt;0, "("&amp;ROUND([9]table1!E11, 3)&amp;")", "")</f>
        <v>(0.091)</v>
      </c>
      <c r="F14" s="104"/>
    </row>
    <row r="15" spans="1:6">
      <c r="A15" s="114" t="str">
        <f>IF([9]table1!A12&lt;&gt;"",[9]table1!A12,"")</f>
        <v>Carmona-Fonseca 2015b</v>
      </c>
      <c r="B15" s="118">
        <f>IF(OR([9]table1!B12&lt;&gt;0), [9]table1!B12, "")</f>
        <v>6.1926900999999999E-2</v>
      </c>
      <c r="C15" s="118">
        <f>IF(OR([9]table1!C12&lt;&gt;0), [9]table1!C12, "")</f>
        <v>-6.6842541000000005E-2</v>
      </c>
      <c r="D15" s="118" t="str">
        <f>IF(OR([9]table1!D12&lt;&gt;0), [9]table1!D12, "")</f>
        <v/>
      </c>
      <c r="E15" s="118">
        <f>IF(OR([9]table1!E12&lt;&gt;0), [9]table1!E12, "")</f>
        <v>6.9838301000000004E-3</v>
      </c>
      <c r="F15" s="117">
        <f>[9]table1!F12</f>
        <v>0.45</v>
      </c>
    </row>
    <row r="16" spans="1:6">
      <c r="A16" s="114" t="str">
        <f>IF([9]table1!A13&lt;&gt;"",[9]table1!A13,"")</f>
        <v/>
      </c>
      <c r="B16" s="118" t="str">
        <f>IF([9]table1!B13&gt;0, "("&amp;ROUND([9]table1!B13, 3)&amp;")", "")</f>
        <v>(0.118)</v>
      </c>
      <c r="C16" s="118" t="str">
        <f>IF([9]table1!C13&gt;0, "("&amp;ROUND([9]table1!C13, 3)&amp;")", "")</f>
        <v>(0.193)</v>
      </c>
      <c r="D16" s="118" t="str">
        <f>IF([9]table1!D13&gt;0, "("&amp;ROUND([9]table1!D13, 3)&amp;")", "")</f>
        <v/>
      </c>
      <c r="E16" s="118" t="str">
        <f>IF([9]table1!E13&gt;0, "("&amp;ROUND([9]table1!E13, 3)&amp;")", "")</f>
        <v>(0.082)</v>
      </c>
      <c r="F16" s="104"/>
    </row>
    <row r="17" spans="1:6">
      <c r="A17" s="114" t="str">
        <f>IF([9]table1!A14&lt;&gt;"",[9]table1!A14,"")</f>
        <v>Donnen 1998</v>
      </c>
      <c r="B17" s="118">
        <f>IF(OR([9]table1!B14&lt;&gt;0), [9]table1!B14, "")</f>
        <v>-0.44999999000000002</v>
      </c>
      <c r="C17" s="118">
        <f>IF(OR([9]table1!C14&lt;&gt;0), [9]table1!C14, "")</f>
        <v>-1.1900001</v>
      </c>
      <c r="D17" s="118">
        <f>IF(OR([9]table1!D14&lt;&gt;0), [9]table1!D14, "")</f>
        <v>-0.34999998999999998</v>
      </c>
      <c r="E17" s="118" t="str">
        <f>IF(OR([9]table1!E14&lt;&gt;0), [9]table1!E14, "")</f>
        <v/>
      </c>
      <c r="F17" s="117">
        <f>[9]table1!F14</f>
        <v>0.1</v>
      </c>
    </row>
    <row r="18" spans="1:6">
      <c r="A18" s="114" t="str">
        <f>IF([9]table1!A15&lt;&gt;"",[9]table1!A15,"")</f>
        <v/>
      </c>
      <c r="B18" s="118" t="str">
        <f>IF([9]table1!B15&gt;0, "("&amp;ROUND([9]table1!B15, 3)&amp;")", "")</f>
        <v>(0.167)</v>
      </c>
      <c r="C18" s="118" t="str">
        <f>IF([9]table1!C15&gt;0, "("&amp;ROUND([9]table1!C15, 3)&amp;")", "")</f>
        <v>(0.552)</v>
      </c>
      <c r="D18" s="118" t="str">
        <f>IF([9]table1!D15&gt;0, "("&amp;ROUND([9]table1!D15, 3)&amp;")", "")</f>
        <v>(0.154)</v>
      </c>
      <c r="E18" s="118" t="str">
        <f>IF([9]table1!E15&gt;0, "("&amp;ROUND([9]table1!E15, 3)&amp;")", "")</f>
        <v/>
      </c>
      <c r="F18" s="104"/>
    </row>
    <row r="19" spans="1:6">
      <c r="A19" s="114" t="str">
        <f>IF([9]table1!A16&lt;&gt;"",[9]table1!A16,"")</f>
        <v>Dossa 2001a</v>
      </c>
      <c r="B19" s="118" t="str">
        <f>IF(OR([9]table1!B16&lt;&gt;0), [9]table1!B16, "")</f>
        <v/>
      </c>
      <c r="C19" s="118">
        <f>IF(OR([9]table1!C16&lt;&gt;0), [9]table1!C16, "")</f>
        <v>0.5</v>
      </c>
      <c r="D19" s="118" t="str">
        <f>IF(OR([9]table1!D16&lt;&gt;0), [9]table1!D16, "")</f>
        <v/>
      </c>
      <c r="E19" s="118">
        <f>IF(OR([9]table1!E16&lt;&gt;0), [9]table1!E16, "")</f>
        <v>0.30000000999999998</v>
      </c>
      <c r="F19" s="117">
        <f>[9]table1!F16</f>
        <v>0.57999999999999996</v>
      </c>
    </row>
    <row r="20" spans="1:6">
      <c r="A20" s="114" t="str">
        <f>IF([9]table1!A17&lt;&gt;"",[9]table1!A17,"")</f>
        <v/>
      </c>
      <c r="B20" s="118" t="str">
        <f>IF([9]table1!B17&gt;0, "("&amp;ROUND([9]table1!B17, 3)&amp;")", "")</f>
        <v>(0.265)</v>
      </c>
      <c r="C20" s="118" t="str">
        <f>IF([9]table1!C17&gt;0, "("&amp;ROUND([9]table1!C17, 3)&amp;")", "")</f>
        <v>(0.637)</v>
      </c>
      <c r="D20" s="118" t="str">
        <f>IF([9]table1!D17&gt;0, "("&amp;ROUND([9]table1!D17, 3)&amp;")", "")</f>
        <v>(0.215)</v>
      </c>
      <c r="E20" s="118" t="str">
        <f>IF([9]table1!E17&gt;0, "("&amp;ROUND([9]table1!E17, 3)&amp;")", "")</f>
        <v>(0.299)</v>
      </c>
      <c r="F20" s="104"/>
    </row>
    <row r="21" spans="1:6">
      <c r="A21" s="114" t="str">
        <f>IF([9]table1!A18&lt;&gt;"",[9]table1!A18,"")</f>
        <v>Dossa 2001b</v>
      </c>
      <c r="B21" s="118" t="str">
        <f>IF(OR([9]table1!B18&lt;&gt;0), [9]table1!B18, "")</f>
        <v/>
      </c>
      <c r="C21" s="118" t="str">
        <f>IF(OR([9]table1!C18&lt;&gt;0), [9]table1!C18, "")</f>
        <v/>
      </c>
      <c r="D21" s="118">
        <f>IF(OR([9]table1!D18&lt;&gt;0), [9]table1!D18, "")</f>
        <v>0.1</v>
      </c>
      <c r="E21" s="118">
        <f>IF(OR([9]table1!E18&lt;&gt;0), [9]table1!E18, "")</f>
        <v>0.2</v>
      </c>
      <c r="F21" s="117">
        <f>[9]table1!F18</f>
        <v>0.57999999999999996</v>
      </c>
    </row>
    <row r="22" spans="1:6">
      <c r="A22" s="114" t="str">
        <f>IF([9]table1!A19&lt;&gt;"",[9]table1!A19,"")</f>
        <v/>
      </c>
      <c r="B22" s="118" t="str">
        <f>IF([9]table1!B19&gt;0, "("&amp;ROUND([9]table1!B19, 3)&amp;")", "")</f>
        <v>(0.139)</v>
      </c>
      <c r="C22" s="118" t="str">
        <f>IF([9]table1!C19&gt;0, "("&amp;ROUND([9]table1!C19, 3)&amp;")", "")</f>
        <v>(0.317)</v>
      </c>
      <c r="D22" s="118" t="str">
        <f>IF([9]table1!D19&gt;0, "("&amp;ROUND([9]table1!D19, 3)&amp;")", "")</f>
        <v>(0.188)</v>
      </c>
      <c r="E22" s="118" t="str">
        <f>IF([9]table1!E19&gt;0, "("&amp;ROUND([9]table1!E19, 3)&amp;")", "")</f>
        <v>(0.329)</v>
      </c>
      <c r="F22" s="104"/>
    </row>
    <row r="23" spans="1:6">
      <c r="A23" s="114" t="str">
        <f>IF([9]table1!A20&lt;&gt;"",[9]table1!A20,"")</f>
        <v>Gateff 1972</v>
      </c>
      <c r="B23" s="118">
        <f>IF(OR([9]table1!B20&lt;&gt;0), [9]table1!B20, "")</f>
        <v>0.34729999</v>
      </c>
      <c r="C23" s="118" t="str">
        <f>IF(OR([9]table1!C20&lt;&gt;0), [9]table1!C20, "")</f>
        <v/>
      </c>
      <c r="D23" s="118" t="str">
        <f>IF(OR([9]table1!D20&lt;&gt;0), [9]table1!D20, "")</f>
        <v/>
      </c>
      <c r="E23" s="118" t="str">
        <f>IF(OR([9]table1!E20&lt;&gt;0), [9]table1!E20, "")</f>
        <v/>
      </c>
      <c r="F23" s="117">
        <f>[9]table1!F20</f>
        <v>0.76214284982000002</v>
      </c>
    </row>
    <row r="24" spans="1:6">
      <c r="A24" s="114" t="str">
        <f>IF([9]table1!A21&lt;&gt;"",[9]table1!A21,"")</f>
        <v/>
      </c>
      <c r="B24" s="118" t="str">
        <f>IF([9]table1!B21&gt;0, "("&amp;ROUND([9]table1!B21, 3)&amp;")", "")</f>
        <v>(0.131)</v>
      </c>
      <c r="C24" s="118" t="str">
        <f>IF([9]table1!C21&gt;0, "("&amp;ROUND([9]table1!C21, 3)&amp;")", "")</f>
        <v/>
      </c>
      <c r="D24" s="118" t="str">
        <f>IF([9]table1!D21&gt;0, "("&amp;ROUND([9]table1!D21, 3)&amp;")", "")</f>
        <v/>
      </c>
      <c r="E24" s="118" t="str">
        <f>IF([9]table1!E21&gt;0, "("&amp;ROUND([9]table1!E21, 3)&amp;")", "")</f>
        <v/>
      </c>
      <c r="F24" s="104"/>
    </row>
    <row r="25" spans="1:6">
      <c r="A25" s="114" t="str">
        <f>IF([9]table1!A22&lt;&gt;"",[9]table1!A22,"")</f>
        <v>Gupta 1982a</v>
      </c>
      <c r="B25" s="118">
        <f>IF(OR([9]table1!B22&lt;&gt;0), [9]table1!B22, "")</f>
        <v>2.6599999999999999E-2</v>
      </c>
      <c r="C25" s="118">
        <f>IF(OR([9]table1!C22&lt;&gt;0), [9]table1!C22, "")</f>
        <v>-9.5200002000000006E-2</v>
      </c>
      <c r="D25" s="118" t="str">
        <f>IF(OR([9]table1!D22&lt;&gt;0), [9]table1!D22, "")</f>
        <v/>
      </c>
      <c r="E25" s="118" t="str">
        <f>IF(OR([9]table1!E22&lt;&gt;0), [9]table1!E22, "")</f>
        <v/>
      </c>
      <c r="F25" s="117">
        <f>[9]table1!F22</f>
        <v>0.62</v>
      </c>
    </row>
    <row r="26" spans="1:6">
      <c r="A26" s="114" t="str">
        <f>IF([9]table1!A23&lt;&gt;"",[9]table1!A23,"")</f>
        <v/>
      </c>
      <c r="B26" s="118" t="str">
        <f>IF([9]table1!B23&gt;0, "("&amp;ROUND([9]table1!B23, 3)&amp;")", "")</f>
        <v>(0.175)</v>
      </c>
      <c r="C26" s="118" t="str">
        <f>IF([9]table1!C23&gt;0, "("&amp;ROUND([9]table1!C23, 3)&amp;")", "")</f>
        <v>(0.444)</v>
      </c>
      <c r="D26" s="118" t="str">
        <f>IF([9]table1!D23&gt;0, "("&amp;ROUND([9]table1!D23, 3)&amp;")", "")</f>
        <v/>
      </c>
      <c r="E26" s="118" t="str">
        <f>IF([9]table1!E23&gt;0, "("&amp;ROUND([9]table1!E23, 3)&amp;")", "")</f>
        <v/>
      </c>
      <c r="F26" s="104"/>
    </row>
    <row r="27" spans="1:6">
      <c r="A27" s="114" t="str">
        <f>IF([9]table1!A24&lt;&gt;"",[9]table1!A24,"")</f>
        <v>Gupta 1982b</v>
      </c>
      <c r="B27" s="118">
        <f>IF(OR([9]table1!B24&lt;&gt;0), [9]table1!B24, "")</f>
        <v>0.1295</v>
      </c>
      <c r="C27" s="118">
        <f>IF(OR([9]table1!C24&lt;&gt;0), [9]table1!C24, "")</f>
        <v>-2.9200001E-2</v>
      </c>
      <c r="D27" s="118" t="str">
        <f>IF(OR([9]table1!D24&lt;&gt;0), [9]table1!D24, "")</f>
        <v/>
      </c>
      <c r="E27" s="118" t="str">
        <f>IF(OR([9]table1!E24&lt;&gt;0), [9]table1!E24, "")</f>
        <v/>
      </c>
      <c r="F27" s="117">
        <f>[9]table1!F24</f>
        <v>0.59</v>
      </c>
    </row>
    <row r="28" spans="1:6">
      <c r="A28" s="114" t="str">
        <f>IF([9]table1!A25&lt;&gt;"",[9]table1!A25,"")</f>
        <v/>
      </c>
      <c r="B28" s="118" t="str">
        <f>IF([9]table1!B25&gt;0, "("&amp;ROUND([9]table1!B25, 3)&amp;")", "")</f>
        <v>(0.148)</v>
      </c>
      <c r="C28" s="118" t="str">
        <f>IF([9]table1!C25&gt;0, "("&amp;ROUND([9]table1!C25, 3)&amp;")", "")</f>
        <v>(0.474)</v>
      </c>
      <c r="D28" s="118" t="str">
        <f>IF([9]table1!D25&gt;0, "("&amp;ROUND([9]table1!D25, 3)&amp;")", "")</f>
        <v/>
      </c>
      <c r="E28" s="118" t="str">
        <f>IF([9]table1!E25&gt;0, "("&amp;ROUND([9]table1!E25, 3)&amp;")", "")</f>
        <v/>
      </c>
      <c r="F28" s="104"/>
    </row>
    <row r="29" spans="1:6">
      <c r="A29" s="114" t="str">
        <f>IF([9]table1!A26&lt;&gt;"",[9]table1!A26,"")</f>
        <v>Hall 2006</v>
      </c>
      <c r="B29" s="118" t="str">
        <f>IF(OR([9]table1!B26&lt;&gt;0), [9]table1!B26, "")</f>
        <v/>
      </c>
      <c r="C29" s="118">
        <f>IF(OR([9]table1!C26&lt;&gt;0), [9]table1!C26, "")</f>
        <v>8.9197799999999994E-2</v>
      </c>
      <c r="D29" s="118">
        <f>IF(OR([9]table1!D26&lt;&gt;0), [9]table1!D26, "")</f>
        <v>0.79420542999999999</v>
      </c>
      <c r="E29" s="118" t="str">
        <f>IF(OR([9]table1!E26&lt;&gt;0), [9]table1!E26, "")</f>
        <v/>
      </c>
      <c r="F29" s="117">
        <f>[9]table1!F26</f>
        <v>0.84</v>
      </c>
    </row>
    <row r="30" spans="1:6">
      <c r="A30" s="114" t="str">
        <f>IF([9]table1!A27&lt;&gt;"",[9]table1!A27,"")</f>
        <v/>
      </c>
      <c r="B30" s="118" t="str">
        <f>IF([9]table1!B27&gt;0, "("&amp;ROUND([9]table1!B27, 3)&amp;")", "")</f>
        <v>(0.071)</v>
      </c>
      <c r="C30" s="118" t="str">
        <f>IF([9]table1!C27&gt;0, "("&amp;ROUND([9]table1!C27, 3)&amp;")", "")</f>
        <v>(0.082)</v>
      </c>
      <c r="D30" s="118" t="str">
        <f>IF([9]table1!D27&gt;0, "("&amp;ROUND([9]table1!D27, 3)&amp;")", "")</f>
        <v>(0.314)</v>
      </c>
      <c r="E30" s="118" t="str">
        <f>IF([9]table1!E27&gt;0, "("&amp;ROUND([9]table1!E27, 3)&amp;")", "")</f>
        <v/>
      </c>
      <c r="F30" s="104"/>
    </row>
    <row r="31" spans="1:6">
      <c r="A31" s="114" t="str">
        <f>IF([9]table1!A28&lt;&gt;"",[9]table1!A28,"")</f>
        <v>Joseph 2015</v>
      </c>
      <c r="B31" s="118">
        <f>IF(OR([9]table1!B28&lt;&gt;0), [9]table1!B28, "")</f>
        <v>3.9999999000000001E-2</v>
      </c>
      <c r="C31" s="118">
        <f>IF(OR([9]table1!C28&lt;&gt;0), [9]table1!C28, "")</f>
        <v>3.9999999000000001E-2</v>
      </c>
      <c r="D31" s="118" t="str">
        <f>IF(OR([9]table1!D28&lt;&gt;0), [9]table1!D28, "")</f>
        <v/>
      </c>
      <c r="E31" s="118" t="str">
        <f>IF(OR([9]table1!E28&lt;&gt;0), [9]table1!E28, "")</f>
        <v/>
      </c>
      <c r="F31" s="117">
        <f>[9]table1!F28</f>
        <v>0.11</v>
      </c>
    </row>
    <row r="32" spans="1:6">
      <c r="A32" s="114" t="str">
        <f>IF([9]table1!A29&lt;&gt;"",[9]table1!A29,"")</f>
        <v/>
      </c>
      <c r="B32" s="118" t="str">
        <f>IF([9]table1!B29&gt;0, "("&amp;ROUND([9]table1!B29, 3)&amp;")", "")</f>
        <v>(0.049)</v>
      </c>
      <c r="C32" s="118" t="str">
        <f>IF([9]table1!C29&gt;0, "("&amp;ROUND([9]table1!C29, 3)&amp;")", "")</f>
        <v>(0.127)</v>
      </c>
      <c r="D32" s="118" t="str">
        <f>IF([9]table1!D29&gt;0, "("&amp;ROUND([9]table1!D29, 3)&amp;")", "")</f>
        <v/>
      </c>
      <c r="E32" s="118" t="str">
        <f>IF([9]table1!E29&gt;0, "("&amp;ROUND([9]table1!E29, 3)&amp;")", "")</f>
        <v/>
      </c>
      <c r="F32" s="104"/>
    </row>
    <row r="33" spans="1:6">
      <c r="A33" s="114" t="str">
        <f>IF([9]table1!A30&lt;&gt;"",[9]table1!A30,"")</f>
        <v>Kirwan 2010</v>
      </c>
      <c r="B33" s="118" t="str">
        <f>IF(OR([9]table1!B30&lt;&gt;0), [9]table1!B30, "")</f>
        <v/>
      </c>
      <c r="C33" s="118" t="str">
        <f>IF(OR([9]table1!C30&lt;&gt;0), [9]table1!C30, "")</f>
        <v/>
      </c>
      <c r="D33" s="118" t="str">
        <f>IF(OR([9]table1!D30&lt;&gt;0), [9]table1!D30, "")</f>
        <v/>
      </c>
      <c r="E33" s="118">
        <f>IF(OR([9]table1!E30&lt;&gt;0), [9]table1!E30, "")</f>
        <v>9.9999997999999993E-3</v>
      </c>
      <c r="F33" s="117">
        <f>[9]table1!F30</f>
        <v>0.46</v>
      </c>
    </row>
    <row r="34" spans="1:6">
      <c r="A34" s="114" t="str">
        <f>IF([9]table1!A31&lt;&gt;"",[9]table1!A31,"")</f>
        <v/>
      </c>
      <c r="B34" s="118" t="str">
        <f>IF([9]table1!B31&gt;0, "("&amp;ROUND([9]table1!B31, 3)&amp;")", "")</f>
        <v/>
      </c>
      <c r="C34" s="118" t="str">
        <f>IF([9]table1!C31&gt;0, "("&amp;ROUND([9]table1!C31, 3)&amp;")", "")</f>
        <v/>
      </c>
      <c r="D34" s="118" t="str">
        <f>IF([9]table1!D31&gt;0, "("&amp;ROUND([9]table1!D31, 3)&amp;")", "")</f>
        <v/>
      </c>
      <c r="E34" s="118" t="str">
        <f>IF([9]table1!E31&gt;0, "("&amp;ROUND([9]table1!E31, 3)&amp;")", "")</f>
        <v>(0.155)</v>
      </c>
      <c r="F34" s="104"/>
    </row>
    <row r="35" spans="1:6">
      <c r="A35" s="114" t="str">
        <f>IF([9]table1!A32&lt;&gt;"",[9]table1!A32,"")</f>
        <v>Kruger 1996a</v>
      </c>
      <c r="B35" s="118">
        <f>IF(OR([9]table1!B32&lt;&gt;0), [9]table1!B32, "")</f>
        <v>-0.38</v>
      </c>
      <c r="C35" s="118">
        <f>IF(OR([9]table1!C32&lt;&gt;0), [9]table1!C32, "")</f>
        <v>7.9999998000000003E-2</v>
      </c>
      <c r="D35" s="118" t="str">
        <f>IF(OR([9]table1!D32&lt;&gt;0), [9]table1!D32, "")</f>
        <v/>
      </c>
      <c r="E35" s="118">
        <f>IF(OR([9]table1!E32&lt;&gt;0), [9]table1!E32, "")</f>
        <v>-0.02</v>
      </c>
      <c r="F35" s="117">
        <f>[9]table1!F32</f>
        <v>0.38</v>
      </c>
    </row>
    <row r="36" spans="1:6">
      <c r="A36" s="114" t="str">
        <f>IF([9]table1!A33&lt;&gt;"",[9]table1!A33,"")</f>
        <v/>
      </c>
      <c r="B36" s="118" t="str">
        <f>IF([9]table1!B33&gt;0, "("&amp;ROUND([9]table1!B33, 3)&amp;")", "")</f>
        <v>(0.227)</v>
      </c>
      <c r="C36" s="118" t="str">
        <f>IF([9]table1!C33&gt;0, "("&amp;ROUND([9]table1!C33, 3)&amp;")", "")</f>
        <v>(0.21)</v>
      </c>
      <c r="D36" s="118" t="str">
        <f>IF([9]table1!D33&gt;0, "("&amp;ROUND([9]table1!D33, 3)&amp;")", "")</f>
        <v/>
      </c>
      <c r="E36" s="118" t="str">
        <f>IF([9]table1!E33&gt;0, "("&amp;ROUND([9]table1!E33, 3)&amp;")", "")</f>
        <v>(0.154)</v>
      </c>
      <c r="F36" s="104"/>
    </row>
    <row r="37" spans="1:6">
      <c r="A37" s="114" t="str">
        <f>IF([9]table1!A34&lt;&gt;"",[9]table1!A34,"")</f>
        <v>Kruger 1996b</v>
      </c>
      <c r="B37" s="118">
        <f>IF(OR([9]table1!B34&lt;&gt;0), [9]table1!B34, "")</f>
        <v>0.39333335000000003</v>
      </c>
      <c r="C37" s="118">
        <f>IF(OR([9]table1!C34&lt;&gt;0), [9]table1!C34, "")</f>
        <v>0.20888888999999999</v>
      </c>
      <c r="D37" s="118" t="str">
        <f>IF(OR([9]table1!D34&lt;&gt;0), [9]table1!D34, "")</f>
        <v/>
      </c>
      <c r="E37" s="118">
        <f>IF(OR([9]table1!E34&lt;&gt;0), [9]table1!E34, "")</f>
        <v>0.26888888999999999</v>
      </c>
      <c r="F37" s="117">
        <f>[9]table1!F34</f>
        <v>0.38</v>
      </c>
    </row>
    <row r="38" spans="1:6">
      <c r="A38" s="114" t="str">
        <f>IF([9]table1!A35&lt;&gt;"",[9]table1!A35,"")</f>
        <v/>
      </c>
      <c r="B38" s="118" t="str">
        <f>IF([9]table1!B35&gt;0, "("&amp;ROUND([9]table1!B35, 3)&amp;")", "")</f>
        <v>(0.186)</v>
      </c>
      <c r="C38" s="118" t="str">
        <f>IF([9]table1!C35&gt;0, "("&amp;ROUND([9]table1!C35, 3)&amp;")", "")</f>
        <v>(0.208)</v>
      </c>
      <c r="D38" s="118" t="str">
        <f>IF([9]table1!D35&gt;0, "("&amp;ROUND([9]table1!D35, 3)&amp;")", "")</f>
        <v/>
      </c>
      <c r="E38" s="118" t="str">
        <f>IF([9]table1!E35&gt;0, "("&amp;ROUND([9]table1!E35, 3)&amp;")", "")</f>
        <v>(0.129)</v>
      </c>
      <c r="F38" s="104"/>
    </row>
    <row r="39" spans="1:6">
      <c r="A39" s="114" t="str">
        <f>IF([9]table1!A36&lt;&gt;"",[9]table1!A36,"")</f>
        <v>Le Huong 2007a</v>
      </c>
      <c r="B39" s="118" t="str">
        <f>IF(OR([9]table1!B36&lt;&gt;0), [9]table1!B36, "")</f>
        <v/>
      </c>
      <c r="C39" s="118" t="str">
        <f>IF(OR([9]table1!C36&lt;&gt;0), [9]table1!C36, "")</f>
        <v/>
      </c>
      <c r="D39" s="118" t="str">
        <f>IF(OR([9]table1!D36&lt;&gt;0), [9]table1!D36, "")</f>
        <v/>
      </c>
      <c r="E39" s="118">
        <f>IF(OR([9]table1!E36&lt;&gt;0), [9]table1!E36, "")</f>
        <v>-7.9999998000000003E-2</v>
      </c>
      <c r="F39" s="117">
        <f>[9]table1!F36</f>
        <v>0.73</v>
      </c>
    </row>
    <row r="40" spans="1:6">
      <c r="A40" s="114" t="str">
        <f>IF([9]table1!A37&lt;&gt;"",[9]table1!A37,"")</f>
        <v/>
      </c>
      <c r="B40" s="118" t="str">
        <f>IF([9]table1!B37&gt;0, "("&amp;ROUND([9]table1!B37, 3)&amp;")", "")</f>
        <v/>
      </c>
      <c r="C40" s="118" t="str">
        <f>IF([9]table1!C37&gt;0, "("&amp;ROUND([9]table1!C37, 3)&amp;")", "")</f>
        <v/>
      </c>
      <c r="D40" s="118" t="str">
        <f>IF([9]table1!D37&gt;0, "("&amp;ROUND([9]table1!D37, 3)&amp;")", "")</f>
        <v/>
      </c>
      <c r="E40" s="118" t="str">
        <f>IF([9]table1!E37&gt;0, "("&amp;ROUND([9]table1!E37, 3)&amp;")", "")</f>
        <v>(0.136)</v>
      </c>
      <c r="F40" s="104"/>
    </row>
    <row r="41" spans="1:6">
      <c r="A41" s="114" t="str">
        <f>IF([9]table1!A38&lt;&gt;"",[9]table1!A38,"")</f>
        <v>Le Huong 2007b</v>
      </c>
      <c r="B41" s="118" t="str">
        <f>IF(OR([9]table1!B38&lt;&gt;0), [9]table1!B38, "")</f>
        <v/>
      </c>
      <c r="C41" s="118" t="str">
        <f>IF(OR([9]table1!C38&lt;&gt;0), [9]table1!C38, "")</f>
        <v/>
      </c>
      <c r="D41" s="118" t="str">
        <f>IF(OR([9]table1!D38&lt;&gt;0), [9]table1!D38, "")</f>
        <v/>
      </c>
      <c r="E41" s="118">
        <f>IF(OR([9]table1!E38&lt;&gt;0), [9]table1!E38, "")</f>
        <v>2.9999998999999999E-2</v>
      </c>
      <c r="F41" s="117">
        <f>[9]table1!F38</f>
        <v>0.73</v>
      </c>
    </row>
    <row r="42" spans="1:6">
      <c r="A42" s="114" t="str">
        <f>IF([9]table1!A39&lt;&gt;"",[9]table1!A39,"")</f>
        <v/>
      </c>
      <c r="B42" s="118" t="str">
        <f>IF([9]table1!B39&gt;0, "("&amp;ROUND([9]table1!B39, 3)&amp;")", "")</f>
        <v/>
      </c>
      <c r="C42" s="118" t="str">
        <f>IF([9]table1!C39&gt;0, "("&amp;ROUND([9]table1!C39, 3)&amp;")", "")</f>
        <v/>
      </c>
      <c r="D42" s="118" t="str">
        <f>IF([9]table1!D39&gt;0, "("&amp;ROUND([9]table1!D39, 3)&amp;")", "")</f>
        <v/>
      </c>
      <c r="E42" s="118" t="str">
        <f>IF([9]table1!E39&gt;0, "("&amp;ROUND([9]table1!E39, 3)&amp;")", "")</f>
        <v>(0.129)</v>
      </c>
      <c r="F42" s="104"/>
    </row>
    <row r="43" spans="1:6">
      <c r="A43" s="114" t="str">
        <f>IF([9]table1!A40&lt;&gt;"",[9]table1!A40,"")</f>
        <v>Liu 2017</v>
      </c>
      <c r="B43" s="118">
        <f>IF(OR([9]table1!B40&lt;&gt;0), [9]table1!B40, "")</f>
        <v>2.9999998999999999E-2</v>
      </c>
      <c r="C43" s="118">
        <f>IF(OR([9]table1!C40&lt;&gt;0), [9]table1!C40, "")</f>
        <v>7.9999998000000003E-2</v>
      </c>
      <c r="D43" s="118" t="str">
        <f>IF(OR([9]table1!D40&lt;&gt;0), [9]table1!D40, "")</f>
        <v/>
      </c>
      <c r="E43" s="118">
        <f>IF(OR([9]table1!E40&lt;&gt;0), [9]table1!E40, "")</f>
        <v>-4.3000001000000003E-2</v>
      </c>
      <c r="F43" s="117">
        <f>[9]table1!F40</f>
        <v>0.31</v>
      </c>
    </row>
    <row r="44" spans="1:6">
      <c r="A44" s="114" t="str">
        <f>IF([9]table1!A41&lt;&gt;"",[9]table1!A41,"")</f>
        <v/>
      </c>
      <c r="B44" s="118" t="str">
        <f>IF([9]table1!B41&gt;0, "("&amp;ROUND([9]table1!B41, 3)&amp;")", "")</f>
        <v>(0.127)</v>
      </c>
      <c r="C44" s="118" t="str">
        <f>IF([9]table1!C41&gt;0, "("&amp;ROUND([9]table1!C41, 3)&amp;")", "")</f>
        <v>(0.354)</v>
      </c>
      <c r="D44" s="118" t="str">
        <f>IF([9]table1!D41&gt;0, "("&amp;ROUND([9]table1!D41, 3)&amp;")", "")</f>
        <v/>
      </c>
      <c r="E44" s="118" t="str">
        <f>IF([9]table1!E41&gt;0, "("&amp;ROUND([9]table1!E41, 3)&amp;")", "")</f>
        <v>(0.108)</v>
      </c>
      <c r="F44" s="104"/>
    </row>
    <row r="45" spans="1:6">
      <c r="A45" s="114" t="str">
        <f>IF([9]table1!A42&lt;&gt;"",[9]table1!A42,"")</f>
        <v>Miguel 2004</v>
      </c>
      <c r="B45" s="118">
        <f>IF(OR([9]table1!B42&lt;&gt;0), [9]table1!B42, "")</f>
        <v>-0.66269027999999996</v>
      </c>
      <c r="C45" s="118">
        <f>IF(OR([9]table1!C42&lt;&gt;0), [9]table1!C42, "")</f>
        <v>1.5458099999999999</v>
      </c>
      <c r="D45" s="118" t="str">
        <f>IF(OR([9]table1!D42&lt;&gt;0), [9]table1!D42, "")</f>
        <v/>
      </c>
      <c r="E45" s="118" t="str">
        <f>IF(OR([9]table1!E42&lt;&gt;0), [9]table1!E42, "")</f>
        <v/>
      </c>
      <c r="F45" s="117">
        <f>[9]table1!F42</f>
        <v>0.77</v>
      </c>
    </row>
    <row r="46" spans="1:6">
      <c r="A46" s="114" t="str">
        <f>IF([9]table1!A43&lt;&gt;"",[9]table1!A43,"")</f>
        <v/>
      </c>
      <c r="B46" s="118" t="str">
        <f>IF([9]table1!B43&gt;0, "("&amp;ROUND([9]table1!B43, 3)&amp;")", "")</f>
        <v>(0.297)</v>
      </c>
      <c r="C46" s="118" t="str">
        <f>IF([9]table1!C43&gt;0, "("&amp;ROUND([9]table1!C43, 3)&amp;")", "")</f>
        <v>(0.535)</v>
      </c>
      <c r="D46" s="118" t="str">
        <f>IF([9]table1!D43&gt;0, "("&amp;ROUND([9]table1!D43, 3)&amp;")", "")</f>
        <v/>
      </c>
      <c r="E46" s="118" t="str">
        <f>IF([9]table1!E43&gt;0, "("&amp;ROUND([9]table1!E43, 3)&amp;")", "")</f>
        <v/>
      </c>
      <c r="F46" s="104"/>
    </row>
    <row r="47" spans="1:6">
      <c r="A47" s="114" t="str">
        <f>IF([9]table1!A44&lt;&gt;"",[9]table1!A44,"")</f>
        <v>Ndibazza 2012</v>
      </c>
      <c r="B47" s="118">
        <f>IF(OR([9]table1!B44&lt;&gt;0), [9]table1!B44, "")</f>
        <v>9.9999997999999993E-3</v>
      </c>
      <c r="C47" s="118">
        <f>IF(OR([9]table1!C44&lt;&gt;0), [9]table1!C44, "")</f>
        <v>-0.23</v>
      </c>
      <c r="D47" s="118" t="str">
        <f>IF(OR([9]table1!D44&lt;&gt;0), [9]table1!D44, "")</f>
        <v/>
      </c>
      <c r="E47" s="118">
        <f>IF(OR([9]table1!E44&lt;&gt;0), [9]table1!E44, "")</f>
        <v>-7.0000000000000007E-2</v>
      </c>
      <c r="F47" s="117">
        <f>[9]table1!F44</f>
        <v>0.03</v>
      </c>
    </row>
    <row r="48" spans="1:6">
      <c r="A48" s="114" t="str">
        <f>IF([9]table1!A45&lt;&gt;"",[9]table1!A45,"")</f>
        <v/>
      </c>
      <c r="B48" s="118" t="str">
        <f>IF([9]table1!B45&gt;0, "("&amp;ROUND([9]table1!B45, 3)&amp;")", "")</f>
        <v>(0.091)</v>
      </c>
      <c r="C48" s="118" t="str">
        <f>IF([9]table1!C45&gt;0, "("&amp;ROUND([9]table1!C45, 3)&amp;")", "")</f>
        <v>(0.285)</v>
      </c>
      <c r="D48" s="118" t="str">
        <f>IF([9]table1!D45&gt;0, "("&amp;ROUND([9]table1!D45, 3)&amp;")", "")</f>
        <v/>
      </c>
      <c r="E48" s="118" t="str">
        <f>IF([9]table1!E45&gt;0, "("&amp;ROUND([9]table1!E45, 3)&amp;")", "")</f>
        <v>(0.063)</v>
      </c>
      <c r="F48" s="104"/>
    </row>
    <row r="49" spans="1:6">
      <c r="A49" s="114" t="str">
        <f>IF([9]table1!A46&lt;&gt;"",[9]table1!A46,"")</f>
        <v>Ostwald 1984</v>
      </c>
      <c r="B49" s="118">
        <f>IF(OR([9]table1!B46&lt;&gt;0), [9]table1!B46, "")</f>
        <v>0.69999999000000002</v>
      </c>
      <c r="C49" s="118">
        <f>IF(OR([9]table1!C46&lt;&gt;0), [9]table1!C46, "")</f>
        <v>0.30000000999999998</v>
      </c>
      <c r="D49" s="118" t="str">
        <f>IF(OR([9]table1!D46&lt;&gt;0), [9]table1!D46, "")</f>
        <v/>
      </c>
      <c r="E49" s="118">
        <f>IF(OR([9]table1!E46&lt;&gt;0), [9]table1!E46, "")</f>
        <v>0.30000000999999998</v>
      </c>
      <c r="F49" s="117">
        <f>[9]table1!F46</f>
        <v>0.92</v>
      </c>
    </row>
    <row r="50" spans="1:6">
      <c r="A50" s="114" t="str">
        <f>IF([9]table1!A47&lt;&gt;"",[9]table1!A47,"")</f>
        <v/>
      </c>
      <c r="B50" s="118" t="str">
        <f>IF([9]table1!B47&gt;0, "("&amp;ROUND([9]table1!B47, 3)&amp;")", "")</f>
        <v>(0.449)</v>
      </c>
      <c r="C50" s="118" t="str">
        <f>IF([9]table1!C47&gt;0, "("&amp;ROUND([9]table1!C47, 3)&amp;")", "")</f>
        <v>(0.27)</v>
      </c>
      <c r="D50" s="118" t="str">
        <f>IF([9]table1!D47&gt;0, "("&amp;ROUND([9]table1!D47, 3)&amp;")", "")</f>
        <v/>
      </c>
      <c r="E50" s="118" t="str">
        <f>IF([9]table1!E47&gt;0, "("&amp;ROUND([9]table1!E47, 3)&amp;")", "")</f>
        <v>(0.277)</v>
      </c>
      <c r="F50" s="104"/>
    </row>
    <row r="51" spans="1:6">
      <c r="A51" s="114" t="str">
        <f>IF([9]table1!A48&lt;&gt;"",[9]table1!A48,"")</f>
        <v>Rousham 1994</v>
      </c>
      <c r="B51" s="118">
        <f>IF(OR([9]table1!B48&lt;&gt;0), [9]table1!B48, "")</f>
        <v>-9.0000003999999995E-2</v>
      </c>
      <c r="C51" s="118">
        <f>IF(OR([9]table1!C48&lt;&gt;0), [9]table1!C48, "")</f>
        <v>7.9999998000000003E-2</v>
      </c>
      <c r="D51" s="118">
        <f>IF(OR([9]table1!D48&lt;&gt;0), [9]table1!D48, "")</f>
        <v>0.1</v>
      </c>
      <c r="E51" s="118" t="str">
        <f>IF(OR([9]table1!E48&lt;&gt;0), [9]table1!E48, "")</f>
        <v/>
      </c>
      <c r="F51" s="117">
        <f>[9]table1!F48</f>
        <v>0.71</v>
      </c>
    </row>
    <row r="52" spans="1:6">
      <c r="A52" s="114" t="str">
        <f>IF([9]table1!A49&lt;&gt;"",[9]table1!A49,"")</f>
        <v/>
      </c>
      <c r="B52" s="118" t="str">
        <f>IF([9]table1!B49&gt;0, "("&amp;ROUND([9]table1!B49, 3)&amp;")", "")</f>
        <v/>
      </c>
      <c r="C52" s="118" t="str">
        <f>IF([9]table1!C49&gt;0, "("&amp;ROUND([9]table1!C49, 3)&amp;")", "")</f>
        <v>(0.063)</v>
      </c>
      <c r="D52" s="118" t="str">
        <f>IF([9]table1!D49&gt;0, "("&amp;ROUND([9]table1!D49, 3)&amp;")", "")</f>
        <v>(0.058)</v>
      </c>
      <c r="E52" s="118" t="str">
        <f>IF([9]table1!E49&gt;0, "("&amp;ROUND([9]table1!E49, 3)&amp;")", "")</f>
        <v/>
      </c>
      <c r="F52" s="104"/>
    </row>
    <row r="53" spans="1:6">
      <c r="A53" s="114" t="str">
        <f>IF([9]table1!A50&lt;&gt;"",[9]table1!A50,"")</f>
        <v>Stephenson 1993</v>
      </c>
      <c r="B53" s="118">
        <f>IF(OR([9]table1!B50&lt;&gt;0), [9]table1!B50, "")</f>
        <v>0.89999998000000003</v>
      </c>
      <c r="C53" s="118">
        <f>IF(OR([9]table1!C50&lt;&gt;0), [9]table1!C50, "")</f>
        <v>-0.1</v>
      </c>
      <c r="D53" s="118">
        <f>IF(OR([9]table1!D50&lt;&gt;0), [9]table1!D50, "")</f>
        <v>0.40000001000000002</v>
      </c>
      <c r="E53" s="118" t="str">
        <f>IF(OR([9]table1!E50&lt;&gt;0), [9]table1!E50, "")</f>
        <v/>
      </c>
      <c r="F53" s="117">
        <f>[9]table1!F50</f>
        <v>0.88</v>
      </c>
    </row>
    <row r="54" spans="1:6">
      <c r="A54" s="114" t="str">
        <f>IF([9]table1!A51&lt;&gt;"",[9]table1!A51,"")</f>
        <v/>
      </c>
      <c r="B54" s="118" t="str">
        <f>IF([9]table1!B51&gt;0, "("&amp;ROUND([9]table1!B51, 3)&amp;")", "")</f>
        <v>(0.184)</v>
      </c>
      <c r="C54" s="118" t="str">
        <f>IF([9]table1!C51&gt;0, "("&amp;ROUND([9]table1!C51, 3)&amp;")", "")</f>
        <v>(0.163)</v>
      </c>
      <c r="D54" s="118" t="str">
        <f>IF([9]table1!D51&gt;0, "("&amp;ROUND([9]table1!D51, 3)&amp;")", "")</f>
        <v>(0.065)</v>
      </c>
      <c r="E54" s="118" t="str">
        <f>IF([9]table1!E51&gt;0, "("&amp;ROUND([9]table1!E51, 3)&amp;")", "")</f>
        <v/>
      </c>
      <c r="F54" s="104"/>
    </row>
    <row r="55" spans="1:6">
      <c r="A55" s="114" t="str">
        <f>IF([9]table1!A52&lt;&gt;"",[9]table1!A52,"")</f>
        <v>Stoltzfus 1997a</v>
      </c>
      <c r="B55" s="118">
        <f>IF(OR([9]table1!B52&lt;&gt;0), [9]table1!B52, "")</f>
        <v>0.23370369999999999</v>
      </c>
      <c r="C55" s="118">
        <f>IF(OR([9]table1!C52&lt;&gt;0), [9]table1!C52, "")</f>
        <v>0.21814813999999999</v>
      </c>
      <c r="D55" s="118" t="str">
        <f>IF(OR([9]table1!D52&lt;&gt;0), [9]table1!D52, "")</f>
        <v/>
      </c>
      <c r="E55" s="118" t="str">
        <f>IF(OR([9]table1!E52&lt;&gt;0), [9]table1!E52, "")</f>
        <v/>
      </c>
      <c r="F55" s="117">
        <f>[9]table1!F52</f>
        <v>0.95</v>
      </c>
    </row>
    <row r="56" spans="1:6">
      <c r="A56" s="114" t="str">
        <f>IF([9]table1!A53&lt;&gt;"",[9]table1!A53,"")</f>
        <v/>
      </c>
      <c r="B56" s="118" t="str">
        <f>IF([9]table1!B53&gt;0, "("&amp;ROUND([9]table1!B53, 3)&amp;")", "")</f>
        <v>(0.098)</v>
      </c>
      <c r="C56" s="118" t="str">
        <f>IF([9]table1!C53&gt;0, "("&amp;ROUND([9]table1!C53, 3)&amp;")", "")</f>
        <v>(0.086)</v>
      </c>
      <c r="D56" s="118" t="str">
        <f>IF([9]table1!D53&gt;0, "("&amp;ROUND([9]table1!D53, 3)&amp;")", "")</f>
        <v/>
      </c>
      <c r="E56" s="118" t="str">
        <f>IF([9]table1!E53&gt;0, "("&amp;ROUND([9]table1!E53, 3)&amp;")", "")</f>
        <v/>
      </c>
      <c r="F56" s="104"/>
    </row>
    <row r="57" spans="1:6">
      <c r="A57" s="114" t="str">
        <f>IF([9]table1!A54&lt;&gt;"",[9]table1!A54,"")</f>
        <v>Stoltzfus 1997b</v>
      </c>
      <c r="B57" s="118">
        <f>IF(OR([9]table1!B54&lt;&gt;0), [9]table1!B54, "")</f>
        <v>0.11036664</v>
      </c>
      <c r="C57" s="118">
        <f>IF(OR([9]table1!C54&lt;&gt;0), [9]table1!C54, "")</f>
        <v>-3.2080660000000002E-4</v>
      </c>
      <c r="D57" s="118" t="str">
        <f>IF(OR([9]table1!D54&lt;&gt;0), [9]table1!D54, "")</f>
        <v/>
      </c>
      <c r="E57" s="118" t="str">
        <f>IF(OR([9]table1!E54&lt;&gt;0), [9]table1!E54, "")</f>
        <v/>
      </c>
      <c r="F57" s="117">
        <f>[9]table1!F54</f>
        <v>0.95</v>
      </c>
    </row>
    <row r="58" spans="1:6">
      <c r="A58" s="114" t="str">
        <f>IF([9]table1!A55&lt;&gt;"",[9]table1!A55,"")</f>
        <v/>
      </c>
      <c r="B58" s="118" t="str">
        <f>IF([9]table1!B55&gt;0, "("&amp;ROUND([9]table1!B55, 3)&amp;")", "")</f>
        <v>(0.139)</v>
      </c>
      <c r="C58" s="118" t="str">
        <f>IF([9]table1!C55&gt;0, "("&amp;ROUND([9]table1!C55, 3)&amp;")", "")</f>
        <v>(0.098)</v>
      </c>
      <c r="D58" s="118" t="str">
        <f>IF([9]table1!D55&gt;0, "("&amp;ROUND([9]table1!D55, 3)&amp;")", "")</f>
        <v/>
      </c>
      <c r="E58" s="118" t="str">
        <f>IF([9]table1!E55&gt;0, "("&amp;ROUND([9]table1!E55, 3)&amp;")", "")</f>
        <v/>
      </c>
      <c r="F58" s="104"/>
    </row>
    <row r="59" spans="1:6">
      <c r="A59" s="114" t="str">
        <f>IF([9]table1!A56&lt;&gt;"",[9]table1!A56,"")</f>
        <v>Sur 2005</v>
      </c>
      <c r="B59" s="118">
        <f>IF(OR([9]table1!B56&lt;&gt;0), [9]table1!B56, "")</f>
        <v>0.5</v>
      </c>
      <c r="C59" s="118" t="str">
        <f>IF(OR([9]table1!C56&lt;&gt;0), [9]table1!C56, "")</f>
        <v/>
      </c>
      <c r="D59" s="118" t="str">
        <f>IF(OR([9]table1!D56&lt;&gt;0), [9]table1!D56, "")</f>
        <v/>
      </c>
      <c r="E59" s="118" t="str">
        <f>IF(OR([9]table1!E56&lt;&gt;0), [9]table1!E56, "")</f>
        <v/>
      </c>
      <c r="F59" s="117">
        <f>[9]table1!F56</f>
        <v>0.53</v>
      </c>
    </row>
    <row r="60" spans="1:6">
      <c r="A60" s="114" t="str">
        <f>IF([9]table1!A57&lt;&gt;"",[9]table1!A57,"")</f>
        <v/>
      </c>
      <c r="B60" s="118" t="str">
        <f>IF([9]table1!B57&gt;0, "("&amp;ROUND([9]table1!B57, 3)&amp;")", "")</f>
        <v>(0.472)</v>
      </c>
      <c r="C60" s="118" t="str">
        <f>IF([9]table1!C57&gt;0, "("&amp;ROUND([9]table1!C57, 3)&amp;")", "")</f>
        <v/>
      </c>
      <c r="D60" s="118" t="str">
        <f>IF([9]table1!D57&gt;0, "("&amp;ROUND([9]table1!D57, 3)&amp;")", "")</f>
        <v/>
      </c>
      <c r="E60" s="118" t="str">
        <f>IF([9]table1!E57&gt;0, "("&amp;ROUND([9]table1!E57, 3)&amp;")", "")</f>
        <v/>
      </c>
      <c r="F60" s="104"/>
    </row>
    <row r="61" spans="1:6">
      <c r="A61" s="114" t="str">
        <f>IF([9]table1!A58&lt;&gt;"",[9]table1!A58,"")</f>
        <v>Watkins 1996</v>
      </c>
      <c r="B61" s="118">
        <f>IF(OR([9]table1!B58&lt;&gt;0), [9]table1!B58, "")</f>
        <v>0.13</v>
      </c>
      <c r="C61" s="118">
        <f>IF(OR([9]table1!C58&lt;&gt;0), [9]table1!C58, "")</f>
        <v>5.9999998999999998E-2</v>
      </c>
      <c r="D61" s="118">
        <f>IF(OR([9]table1!D58&lt;&gt;0), [9]table1!D58, "")</f>
        <v>7.9999998000000003E-2</v>
      </c>
      <c r="E61" s="118" t="str">
        <f>IF(OR([9]table1!E58&lt;&gt;0), [9]table1!E58, "")</f>
        <v/>
      </c>
      <c r="F61" s="117">
        <f>[9]table1!F58</f>
        <v>0.91</v>
      </c>
    </row>
    <row r="62" spans="1:6">
      <c r="A62" s="114" t="str">
        <f>IF([9]table1!A59&lt;&gt;"",[9]table1!A59,"")</f>
        <v/>
      </c>
      <c r="B62" s="118" t="str">
        <f>IF([9]table1!B59&gt;0, "("&amp;ROUND([9]table1!B59, 3)&amp;")", "")</f>
        <v>(0.106)</v>
      </c>
      <c r="C62" s="118" t="str">
        <f>IF([9]table1!C59&gt;0, "("&amp;ROUND([9]table1!C59, 3)&amp;")", "")</f>
        <v>(0.098)</v>
      </c>
      <c r="D62" s="118" t="str">
        <f>IF([9]table1!D59&gt;0, "("&amp;ROUND([9]table1!D59, 3)&amp;")", "")</f>
        <v>(0.07)</v>
      </c>
      <c r="E62" s="118" t="str">
        <f>IF([9]table1!E59&gt;0, "("&amp;ROUND([9]table1!E59, 3)&amp;")", "")</f>
        <v/>
      </c>
      <c r="F62" s="104"/>
    </row>
    <row r="63" spans="1:6">
      <c r="A63" s="114" t="str">
        <f>IF([9]table1!A60&lt;&gt;"",[9]table1!A60,"")</f>
        <v>Willett 1979</v>
      </c>
      <c r="B63" s="118">
        <f>IF(OR([9]table1!B60&lt;&gt;0), [9]table1!B60, "")</f>
        <v>0.16</v>
      </c>
      <c r="C63" s="118" t="str">
        <f>IF(OR([9]table1!C60&lt;&gt;0), [9]table1!C60, "")</f>
        <v/>
      </c>
      <c r="D63" s="118" t="str">
        <f>IF(OR([9]table1!D60&lt;&gt;0), [9]table1!D60, "")</f>
        <v/>
      </c>
      <c r="E63" s="118" t="str">
        <f>IF(OR([9]table1!E60&lt;&gt;0), [9]table1!E60, "")</f>
        <v/>
      </c>
      <c r="F63" s="117">
        <f>[9]table1!F60</f>
        <v>0.53</v>
      </c>
    </row>
    <row r="64" spans="1:6">
      <c r="A64" s="114" t="str">
        <f>IF([9]table1!A61&lt;&gt;"",[9]table1!A61,"")</f>
        <v/>
      </c>
      <c r="B64" s="118" t="str">
        <f>IF([9]table1!B61&gt;0, "("&amp;ROUND([9]table1!B61, 3)&amp;")", "")</f>
        <v>(0.085)</v>
      </c>
      <c r="C64" s="118" t="str">
        <f>IF([9]table1!C61&gt;0, "("&amp;ROUND([9]table1!C61, 3)&amp;")", "")</f>
        <v/>
      </c>
      <c r="D64" s="118" t="str">
        <f>IF([9]table1!D61&gt;0, "("&amp;ROUND([9]table1!D61, 3)&amp;")", "")</f>
        <v/>
      </c>
      <c r="E64" s="118" t="str">
        <f>IF([9]table1!E61&gt;0, "("&amp;ROUND([9]table1!E61, 3)&amp;")", "")</f>
        <v/>
      </c>
      <c r="F64" s="104"/>
    </row>
    <row r="65" spans="1:6">
      <c r="A65" s="114" t="str">
        <f>IF([9]table1!A62&lt;&gt;"",[9]table1!A62,"")</f>
        <v>Wiria 2013</v>
      </c>
      <c r="B65" s="118">
        <f>IF(OR([9]table1!B62&lt;&gt;0), [9]table1!B62, "")</f>
        <v>0.18840000000000001</v>
      </c>
      <c r="C65" s="118">
        <f>IF(OR([9]table1!C62&lt;&gt;0), [9]table1!C62, "")</f>
        <v>1.3483000000000001</v>
      </c>
      <c r="D65" s="118" t="str">
        <f>IF(OR([9]table1!D62&lt;&gt;0), [9]table1!D62, "")</f>
        <v/>
      </c>
      <c r="E65" s="118" t="str">
        <f>IF(OR([9]table1!E62&lt;&gt;0), [9]table1!E62, "")</f>
        <v/>
      </c>
      <c r="F65" s="117">
        <f>[9]table1!F62</f>
        <v>0.76</v>
      </c>
    </row>
    <row r="66" spans="1:6">
      <c r="A66" s="114" t="str">
        <f>IF([9]table1!A63&lt;&gt;"",[9]table1!A63,"")</f>
        <v/>
      </c>
      <c r="B66" s="118" t="str">
        <f>IF([9]table1!B63&gt;0, "("&amp;ROUND([9]table1!B63, 3)&amp;")", "")</f>
        <v>(0.394)</v>
      </c>
      <c r="C66" s="118" t="str">
        <f>IF([9]table1!C63&gt;0, "("&amp;ROUND([9]table1!C63, 3)&amp;")", "")</f>
        <v>(0.535)</v>
      </c>
      <c r="D66" s="118" t="str">
        <f>IF([9]table1!D63&gt;0, "("&amp;ROUND([9]table1!D63, 3)&amp;")", "")</f>
        <v/>
      </c>
      <c r="E66" s="118" t="str">
        <f>IF([9]table1!E63&gt;0, "("&amp;ROUND([9]table1!E63, 3)&amp;")", "")</f>
        <v/>
      </c>
      <c r="F66" s="104"/>
    </row>
    <row r="67" spans="1:6" ht="25.5" customHeight="1">
      <c r="A67" s="110" t="s">
        <v>161</v>
      </c>
      <c r="B67" s="110"/>
      <c r="C67" s="110"/>
      <c r="D67" s="110"/>
      <c r="E67" s="110"/>
      <c r="F67" s="110"/>
    </row>
    <row r="68" spans="1:6">
      <c r="A68" s="114" t="str">
        <f>IF([9]table1!A64&lt;&gt;"",[9]table1!A64,"")</f>
        <v>Freij 1979a</v>
      </c>
      <c r="B68" s="118">
        <f>IF(OR([9]table1!B64&lt;&gt;0), [9]table1!B64, "")</f>
        <v>0.2</v>
      </c>
      <c r="C68" s="118" t="str">
        <f>IF(OR([9]table1!C64&lt;&gt;0), [9]table1!C64, "")</f>
        <v/>
      </c>
      <c r="D68" s="118">
        <f>IF(OR([9]table1!D64&lt;&gt;0), [9]table1!D64, "")</f>
        <v>-0.30000000999999998</v>
      </c>
      <c r="E68" s="118" t="str">
        <f>IF(OR([9]table1!E64&lt;&gt;0), [9]table1!E64, "")</f>
        <v/>
      </c>
      <c r="F68" s="117">
        <f>[9]table1!F64</f>
        <v>0.48913043737411499</v>
      </c>
    </row>
    <row r="69" spans="1:6">
      <c r="A69" s="114" t="str">
        <f>IF([9]table1!A65&lt;&gt;"",[9]table1!A65,"")</f>
        <v/>
      </c>
      <c r="B69" s="118" t="str">
        <f>IF([9]table1!B65&gt;0, "("&amp;ROUND([9]table1!B65, 3)&amp;")", "")</f>
        <v>(1.47)</v>
      </c>
      <c r="C69" s="118" t="str">
        <f>IF([9]table1!C65&gt;0, "("&amp;ROUND([9]table1!C65, 3)&amp;")", "")</f>
        <v/>
      </c>
      <c r="D69" s="118" t="str">
        <f>IF([9]table1!D65&gt;0, "("&amp;ROUND([9]table1!D65, 3)&amp;")", "")</f>
        <v>(0.713)</v>
      </c>
      <c r="E69" s="118" t="str">
        <f>IF([9]table1!E65&gt;0, "("&amp;ROUND([9]table1!E65, 3)&amp;")", "")</f>
        <v/>
      </c>
      <c r="F69" s="104"/>
    </row>
    <row r="70" spans="1:6">
      <c r="A70" s="114" t="str">
        <f>IF([9]table1!A66&lt;&gt;"",[9]table1!A66,"")</f>
        <v>Freij 1979b</v>
      </c>
      <c r="B70" s="118" t="str">
        <f>IF(OR([9]table1!B66&lt;&gt;0), [9]table1!B66, "")</f>
        <v/>
      </c>
      <c r="C70" s="118" t="str">
        <f>IF(OR([9]table1!C66&lt;&gt;0), [9]table1!C66, "")</f>
        <v/>
      </c>
      <c r="D70" s="118">
        <f>IF(OR([9]table1!D66&lt;&gt;0), [9]table1!D66, "")</f>
        <v>0.1</v>
      </c>
      <c r="E70" s="118" t="str">
        <f>IF(OR([9]table1!E66&lt;&gt;0), [9]table1!E66, "")</f>
        <v/>
      </c>
      <c r="F70" s="117">
        <f>[9]table1!F66</f>
        <v>0.48913043737411499</v>
      </c>
    </row>
    <row r="71" spans="1:6">
      <c r="A71" s="114" t="str">
        <f>IF([9]table1!A67&lt;&gt;"",[9]table1!A67,"")</f>
        <v/>
      </c>
      <c r="B71" s="118" t="str">
        <f>IF([9]table1!B67&gt;0, "("&amp;ROUND([9]table1!B67, 3)&amp;")", "")</f>
        <v/>
      </c>
      <c r="C71" s="118" t="str">
        <f>IF([9]table1!C67&gt;0, "("&amp;ROUND([9]table1!C67, 3)&amp;")", "")</f>
        <v/>
      </c>
      <c r="D71" s="118" t="str">
        <f>IF([9]table1!D67&gt;0, "("&amp;ROUND([9]table1!D67, 3)&amp;")", "")</f>
        <v>(0.347)</v>
      </c>
      <c r="E71" s="118" t="str">
        <f>IF([9]table1!E67&gt;0, "("&amp;ROUND([9]table1!E67, 3)&amp;")", "")</f>
        <v/>
      </c>
      <c r="F71" s="104"/>
    </row>
    <row r="72" spans="1:6">
      <c r="A72" s="114" t="str">
        <f>IF([9]table1!A68&lt;&gt;"",[9]table1!A68,"")</f>
        <v>Sarkar 2002</v>
      </c>
      <c r="B72" s="118">
        <f>IF(OR([9]table1!B68&lt;&gt;0), [9]table1!B68, "")</f>
        <v>0.38</v>
      </c>
      <c r="C72" s="118">
        <f>IF(OR([9]table1!C68&lt;&gt;0), [9]table1!C68, "")</f>
        <v>0.1</v>
      </c>
      <c r="D72" s="118" t="str">
        <f>IF(OR([9]table1!D68&lt;&gt;0), [9]table1!D68, "")</f>
        <v/>
      </c>
      <c r="E72" s="118" t="str">
        <f>IF(OR([9]table1!E68&lt;&gt;0), [9]table1!E68, "")</f>
        <v/>
      </c>
      <c r="F72" s="117">
        <f>[9]table1!F68</f>
        <v>0.78523492813110296</v>
      </c>
    </row>
    <row r="73" spans="1:6">
      <c r="A73" s="114" t="str">
        <f>IF([9]table1!A69&lt;&gt;"",[9]table1!A69,"")</f>
        <v/>
      </c>
      <c r="B73" s="118" t="str">
        <f>IF([9]table1!B69&gt;0, "("&amp;ROUND([9]table1!B69, 3)&amp;")", "")</f>
        <v>(0.15)</v>
      </c>
      <c r="C73" s="118" t="str">
        <f>IF([9]table1!C69&gt;0, "("&amp;ROUND([9]table1!C69, 3)&amp;")", "")</f>
        <v>(0.261)</v>
      </c>
      <c r="D73" s="118" t="str">
        <f>IF([9]table1!D69&gt;0, "("&amp;ROUND([9]table1!D69, 3)&amp;")", "")</f>
        <v/>
      </c>
      <c r="E73" s="118" t="str">
        <f>IF([9]table1!E69&gt;0, "("&amp;ROUND([9]table1!E69, 3)&amp;")", "")</f>
        <v/>
      </c>
      <c r="F73" s="104"/>
    </row>
    <row r="74" spans="1:6">
      <c r="A74" s="114" t="str">
        <f>IF([9]table1!A70&lt;&gt;"",[9]table1!A70,"")</f>
        <v>Stephenson 1989</v>
      </c>
      <c r="B74" s="118">
        <f>IF(OR([9]table1!B70&lt;&gt;0), [9]table1!B70, "")</f>
        <v>1.3</v>
      </c>
      <c r="C74" s="118">
        <f>IF(OR([9]table1!C70&lt;&gt;0), [9]table1!C70, "")</f>
        <v>0.60000001999999997</v>
      </c>
      <c r="D74" s="118">
        <f>IF(OR([9]table1!D70&lt;&gt;0), [9]table1!D70, "")</f>
        <v>0.5</v>
      </c>
      <c r="E74" s="118" t="str">
        <f>IF(OR([9]table1!E70&lt;&gt;0), [9]table1!E70, "")</f>
        <v/>
      </c>
      <c r="F74" s="117">
        <f>[9]table1!F70</f>
        <v>0.97000002861022905</v>
      </c>
    </row>
    <row r="75" spans="1:6">
      <c r="A75" s="114" t="str">
        <f>IF([9]table1!A71&lt;&gt;"",[9]table1!A71,"")</f>
        <v/>
      </c>
      <c r="B75" s="118" t="str">
        <f>IF([9]table1!B71&gt;0, "("&amp;ROUND([9]table1!B71, 3)&amp;")", "")</f>
        <v>(0.134)</v>
      </c>
      <c r="C75" s="118" t="str">
        <f>IF([9]table1!C71&gt;0, "("&amp;ROUND([9]table1!C71, 3)&amp;")", "")</f>
        <v>(0.134)</v>
      </c>
      <c r="D75" s="118" t="str">
        <f>IF([9]table1!D71&gt;0, "("&amp;ROUND([9]table1!D71, 3)&amp;")", "")</f>
        <v>(0.078)</v>
      </c>
      <c r="E75" s="118" t="str">
        <f>IF([9]table1!E71&gt;0, "("&amp;ROUND([9]table1!E71, 3)&amp;")", "")</f>
        <v/>
      </c>
      <c r="F75" s="104"/>
    </row>
    <row r="76" spans="1:6">
      <c r="A76" s="114" t="str">
        <f>IF([9]table1!A72&lt;&gt;"",[9]table1!A72,"")</f>
        <v>Tee 2013</v>
      </c>
      <c r="B76" s="118" t="str">
        <f>IF(OR([9]table1!B72&lt;&gt;0), [9]table1!B72, "")</f>
        <v/>
      </c>
      <c r="C76" s="118">
        <f>IF(OR([9]table1!C72&lt;&gt;0), [9]table1!C72, "")</f>
        <v>-0.1</v>
      </c>
      <c r="D76" s="118" t="str">
        <f>IF(OR([9]table1!D72&lt;&gt;0), [9]table1!D72, "")</f>
        <v/>
      </c>
      <c r="E76" s="118" t="str">
        <f>IF(OR([9]table1!E72&lt;&gt;0), [9]table1!E72, "")</f>
        <v/>
      </c>
      <c r="F76" s="117">
        <f>[9]table1!F72</f>
        <v>0.30578511953353799</v>
      </c>
    </row>
    <row r="77" spans="1:6">
      <c r="A77" s="114" t="str">
        <f>IF([9]table1!A73&lt;&gt;"",[9]table1!A73,"")</f>
        <v/>
      </c>
      <c r="B77" s="118" t="str">
        <f>IF([9]table1!B73&gt;0, "("&amp;ROUND([9]table1!B73, 3)&amp;")", "")</f>
        <v/>
      </c>
      <c r="C77" s="118" t="str">
        <f>IF([9]table1!C73&gt;0, "("&amp;ROUND([9]table1!C73, 3)&amp;")", "")</f>
        <v>(0.404)</v>
      </c>
      <c r="D77" s="118" t="str">
        <f>IF([9]table1!D73&gt;0, "("&amp;ROUND([9]table1!D73, 3)&amp;")", "")</f>
        <v/>
      </c>
      <c r="E77" s="118" t="str">
        <f>IF([9]table1!E73&gt;0, "("&amp;ROUND([9]table1!E73, 3)&amp;")", "")</f>
        <v/>
      </c>
      <c r="F77" s="104"/>
    </row>
    <row r="78" spans="1:6">
      <c r="A78" s="114" t="str">
        <f>IF([9]table1!A74&lt;&gt;"",[9]table1!A74,"")</f>
        <v>Yap 2014</v>
      </c>
      <c r="B78" s="118">
        <f>IF(OR([9]table1!B74&lt;&gt;0), [9]table1!B74, "")</f>
        <v>0.30000000999999998</v>
      </c>
      <c r="C78" s="118">
        <f>IF(OR([9]table1!C74&lt;&gt;0), [9]table1!C74, "")</f>
        <v>0.2</v>
      </c>
      <c r="D78" s="118" t="str">
        <f>IF(OR([9]table1!D74&lt;&gt;0), [9]table1!D74, "")</f>
        <v/>
      </c>
      <c r="E78" s="118">
        <f>IF(OR([9]table1!E74&lt;&gt;0), [9]table1!E74, "")</f>
        <v>-0.40000001000000002</v>
      </c>
      <c r="F78" s="117">
        <f>[9]table1!F74</f>
        <v>0.93444168567657404</v>
      </c>
    </row>
    <row r="79" spans="1:6" ht="16.5" thickBot="1">
      <c r="A79" s="115" t="str">
        <f>IF([9]table1!A75&lt;&gt;"",[9]table1!A75,"")</f>
        <v/>
      </c>
      <c r="B79" s="103" t="str">
        <f>IF([9]table1!B75&gt;0, "("&amp;ROUND([9]table1!B75, 3)&amp;")", "")</f>
        <v>(0.179)</v>
      </c>
      <c r="C79" s="103" t="str">
        <f>IF([9]table1!C75&gt;0, "("&amp;ROUND([9]table1!C75, 3)&amp;")", "")</f>
        <v>(0.128)</v>
      </c>
      <c r="D79" s="103" t="str">
        <f>IF([9]table1!D75&gt;0, "("&amp;ROUND([9]table1!D75, 3)&amp;")", "")</f>
        <v/>
      </c>
      <c r="E79" s="103" t="str">
        <f>IF([9]table1!E75&gt;0, "("&amp;ROUND([9]table1!E75, 3)&amp;")", "")</f>
        <v>(0.434)</v>
      </c>
      <c r="F79" s="103"/>
    </row>
  </sheetData>
  <mergeCells count="8">
    <mergeCell ref="A4:F4"/>
    <mergeCell ref="A67:F67"/>
    <mergeCell ref="B1:E1"/>
    <mergeCell ref="A2:A3"/>
    <mergeCell ref="B2:B3"/>
    <mergeCell ref="C2:C3"/>
    <mergeCell ref="E2:E3"/>
    <mergeCell ref="F2:F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8838-0B69-41E8-A9C9-6A0EC87B4774}">
  <dimension ref="A1:E10"/>
  <sheetViews>
    <sheetView workbookViewId="0">
      <selection activeCell="K27" sqref="J27:K27"/>
    </sheetView>
  </sheetViews>
  <sheetFormatPr defaultRowHeight="15.75"/>
  <cols>
    <col min="1" max="1" width="16.875" customWidth="1"/>
  </cols>
  <sheetData>
    <row r="1" spans="1:5" ht="16.5" thickBot="1">
      <c r="A1" s="84"/>
      <c r="B1" s="85" t="s">
        <v>4</v>
      </c>
      <c r="C1" s="85" t="s">
        <v>6</v>
      </c>
      <c r="D1" s="85" t="s">
        <v>7</v>
      </c>
      <c r="E1" s="85" t="s">
        <v>8</v>
      </c>
    </row>
    <row r="2" spans="1:5">
      <c r="A2" s="89" t="s">
        <v>140</v>
      </c>
      <c r="B2" s="89"/>
      <c r="C2" s="89"/>
      <c r="D2" s="89"/>
      <c r="E2" s="89"/>
    </row>
    <row r="3" spans="1:5">
      <c r="A3" s="90" t="s">
        <v>101</v>
      </c>
      <c r="B3" s="86">
        <f>[5]tableS8!B2</f>
        <v>0.215</v>
      </c>
      <c r="C3" s="86">
        <f>[5]tableS8!C2</f>
        <v>0.23100001000000001</v>
      </c>
      <c r="D3" s="86">
        <f>[5]tableS8!D2</f>
        <v>6.8999998000000007E-2</v>
      </c>
      <c r="E3" s="86">
        <f>[5]tableS8!E2</f>
        <v>4.8999999000000002E-2</v>
      </c>
    </row>
    <row r="4" spans="1:5">
      <c r="A4" s="90"/>
      <c r="B4" s="86" t="str">
        <f>"("&amp;ROUND([5]tableS8!B3, 3)&amp;")"</f>
        <v>(0.043)</v>
      </c>
      <c r="C4" s="86" t="str">
        <f>"("&amp;ROUND([5]tableS8!C3, 3)&amp;")"</f>
        <v>(0.11)</v>
      </c>
      <c r="D4" s="86" t="str">
        <f>"("&amp;ROUND([5]tableS8!D3, 3)&amp;")"</f>
        <v>(0.037)</v>
      </c>
      <c r="E4" s="86" t="str">
        <f>"("&amp;ROUND([5]tableS8!E3, 3)&amp;")"</f>
        <v>(0.035)</v>
      </c>
    </row>
    <row r="5" spans="1:5">
      <c r="A5" s="90" t="s">
        <v>102</v>
      </c>
      <c r="B5" s="86">
        <f>[5]tableS8!B4</f>
        <v>0.17200001000000001</v>
      </c>
      <c r="C5" s="86">
        <f>[5]tableS8!C4</f>
        <v>0.13699998999999999</v>
      </c>
      <c r="D5" s="86">
        <f>[5]tableS8!D4</f>
        <v>6.4000003E-2</v>
      </c>
      <c r="E5" s="86">
        <f>[5]tableS8!E4</f>
        <v>3.9999999000000001E-2</v>
      </c>
    </row>
    <row r="6" spans="1:5">
      <c r="A6" s="90"/>
      <c r="B6" s="86" t="str">
        <f>"("&amp;ROUND([5]tableS8!B5, 3)&amp;")"</f>
        <v>(0.057)</v>
      </c>
      <c r="C6" s="86" t="str">
        <f>"("&amp;ROUND([5]tableS8!C5, 3)&amp;")"</f>
        <v>(0.188)</v>
      </c>
      <c r="D6" s="86" t="str">
        <f>"("&amp;ROUND([5]tableS8!D5, 3)&amp;")"</f>
        <v>(0.045)</v>
      </c>
      <c r="E6" s="86" t="str">
        <f>"("&amp;ROUND([5]tableS8!E5, 3)&amp;")"</f>
        <v>(0.04)</v>
      </c>
    </row>
    <row r="7" spans="1:5">
      <c r="A7" s="86"/>
      <c r="B7" s="86"/>
      <c r="C7" s="86"/>
      <c r="D7" s="86"/>
      <c r="E7" s="86"/>
    </row>
    <row r="8" spans="1:5">
      <c r="A8" s="88" t="s">
        <v>141</v>
      </c>
      <c r="B8" s="88"/>
      <c r="C8" s="88"/>
      <c r="D8" s="88"/>
      <c r="E8" s="88"/>
    </row>
    <row r="9" spans="1:5">
      <c r="A9" s="90" t="s">
        <v>102</v>
      </c>
      <c r="B9" s="92">
        <f>[5]tableS8!B6</f>
        <v>9.0459995000000006</v>
      </c>
      <c r="C9" s="92">
        <f>[5]tableS8!C6</f>
        <v>0.105</v>
      </c>
      <c r="D9" s="92">
        <f>[5]tableS8!D6</f>
        <v>-0.50099998999999995</v>
      </c>
      <c r="E9" s="92">
        <f>[5]tableS8!E6</f>
        <v>0.86199999000000005</v>
      </c>
    </row>
    <row r="10" spans="1:5" ht="16.5" thickBot="1">
      <c r="A10" s="91"/>
      <c r="B10" s="87" t="str">
        <f>"("&amp;ROUND([5]tableS8!B7, 3)&amp;")"</f>
        <v>(5.778)</v>
      </c>
      <c r="C10" s="87" t="str">
        <f>"("&amp;ROUND([5]tableS8!C7, 3)&amp;")"</f>
        <v>(10.012)</v>
      </c>
      <c r="D10" s="87" t="str">
        <f>"("&amp;ROUND([5]tableS8!D7, 3)&amp;")"</f>
        <v>(10.414)</v>
      </c>
      <c r="E10" s="87" t="str">
        <f>"("&amp;ROUND([5]tableS8!E7, 3)&amp;")"</f>
        <v>(10.229)</v>
      </c>
    </row>
  </sheetData>
  <mergeCells count="5">
    <mergeCell ref="A2:E2"/>
    <mergeCell ref="A3:A4"/>
    <mergeCell ref="A5:A6"/>
    <mergeCell ref="A8:E8"/>
    <mergeCell ref="A9:A1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87C57-C655-4B2A-B9FE-01CD90F7CF16}">
  <dimension ref="A2:D22"/>
  <sheetViews>
    <sheetView workbookViewId="0">
      <selection activeCell="H3" sqref="H3"/>
    </sheetView>
  </sheetViews>
  <sheetFormatPr defaultRowHeight="15.75"/>
  <sheetData>
    <row r="2" spans="1:4">
      <c r="A2" t="s">
        <v>152</v>
      </c>
    </row>
    <row r="3" spans="1:4" ht="51" customHeight="1">
      <c r="A3" s="97"/>
      <c r="B3" s="97" t="s">
        <v>142</v>
      </c>
      <c r="C3" s="97" t="s">
        <v>143</v>
      </c>
    </row>
    <row r="4" spans="1:4">
      <c r="A4" s="97" t="s">
        <v>4</v>
      </c>
      <c r="B4" s="98">
        <f>'[7]tableF1-A'!B2</f>
        <v>0.47</v>
      </c>
      <c r="C4" s="98">
        <f>'[7]tableF1-A'!C2</f>
        <v>0.74</v>
      </c>
    </row>
    <row r="5" spans="1:4">
      <c r="A5" s="97" t="s">
        <v>7</v>
      </c>
      <c r="B5" s="98">
        <f>'[7]tableF1-A'!B3</f>
        <v>0.82</v>
      </c>
      <c r="C5" s="98">
        <f>'[7]tableF1-A'!C3</f>
        <v>0.66</v>
      </c>
    </row>
    <row r="6" spans="1:4" ht="51">
      <c r="A6" s="97" t="s">
        <v>149</v>
      </c>
      <c r="B6" s="98">
        <f>'[7]tableF1-A'!B4</f>
        <v>0.76</v>
      </c>
      <c r="C6" s="98">
        <f>'[7]tableF1-A'!C4</f>
        <v>0.77</v>
      </c>
    </row>
    <row r="7" spans="1:4">
      <c r="A7" s="97" t="s">
        <v>8</v>
      </c>
      <c r="B7" s="98">
        <f>'[7]tableF1-A'!B5</f>
        <v>0.11</v>
      </c>
      <c r="C7" s="98">
        <f>'[7]tableF1-A'!C5</f>
        <v>0.37</v>
      </c>
    </row>
    <row r="8" spans="1:4">
      <c r="A8" s="99" t="s">
        <v>144</v>
      </c>
    </row>
    <row r="9" spans="1:4">
      <c r="A9" s="97"/>
      <c r="B9" s="100" t="s">
        <v>150</v>
      </c>
      <c r="C9" s="100" t="s">
        <v>151</v>
      </c>
      <c r="D9" s="100" t="s">
        <v>145</v>
      </c>
    </row>
    <row r="10" spans="1:4">
      <c r="A10" s="97" t="s">
        <v>4</v>
      </c>
      <c r="B10" s="100"/>
      <c r="C10" s="100"/>
      <c r="D10" s="100"/>
    </row>
    <row r="11" spans="1:4">
      <c r="A11" s="97"/>
      <c r="B11" s="100"/>
      <c r="C11" s="100"/>
      <c r="D11" s="100"/>
    </row>
    <row r="12" spans="1:4">
      <c r="A12" s="97" t="s">
        <v>7</v>
      </c>
      <c r="B12" s="100"/>
      <c r="C12" s="100"/>
      <c r="D12" s="100"/>
    </row>
    <row r="13" spans="1:4">
      <c r="A13" s="97"/>
      <c r="B13" s="100"/>
      <c r="C13" s="100"/>
      <c r="D13" s="100"/>
    </row>
    <row r="14" spans="1:4" ht="51">
      <c r="A14" s="97" t="s">
        <v>149</v>
      </c>
      <c r="B14" s="100"/>
      <c r="C14" s="100"/>
      <c r="D14" s="100"/>
    </row>
    <row r="15" spans="1:4">
      <c r="A15" s="97"/>
      <c r="B15" s="100"/>
      <c r="C15" s="100"/>
      <c r="D15" s="100"/>
    </row>
    <row r="16" spans="1:4">
      <c r="A16" s="97" t="s">
        <v>8</v>
      </c>
      <c r="B16" s="100"/>
      <c r="C16" s="100"/>
      <c r="D16" s="100"/>
    </row>
    <row r="17" spans="1:4">
      <c r="A17" s="97"/>
      <c r="B17" s="100"/>
      <c r="C17" s="100"/>
      <c r="D17" s="100"/>
    </row>
    <row r="18" spans="1:4">
      <c r="A18" s="99" t="s">
        <v>146</v>
      </c>
    </row>
    <row r="19" spans="1:4" ht="38.25">
      <c r="B19" s="97" t="s">
        <v>147</v>
      </c>
      <c r="C19" s="97" t="s">
        <v>148</v>
      </c>
    </row>
    <row r="20" spans="1:4">
      <c r="A20" s="97" t="s">
        <v>4</v>
      </c>
    </row>
    <row r="22" spans="1:4">
      <c r="A22" s="97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59129-9C89-4774-8451-E4A1C1BAE842}">
  <dimension ref="A2:D22"/>
  <sheetViews>
    <sheetView workbookViewId="0">
      <selection activeCell="A2" sqref="A2"/>
    </sheetView>
  </sheetViews>
  <sheetFormatPr defaultRowHeight="15.75"/>
  <sheetData>
    <row r="2" spans="1:4">
      <c r="A2" t="s">
        <v>152</v>
      </c>
    </row>
    <row r="3" spans="1:4" ht="51">
      <c r="A3" s="97"/>
      <c r="B3" s="97" t="s">
        <v>142</v>
      </c>
      <c r="C3" s="97" t="s">
        <v>143</v>
      </c>
    </row>
    <row r="4" spans="1:4">
      <c r="A4" s="97" t="s">
        <v>4</v>
      </c>
      <c r="B4" s="98">
        <f>'[8]tableF2-A'!B2</f>
        <v>0.45</v>
      </c>
      <c r="C4" s="98">
        <f>'[8]tableF2-A'!C2</f>
        <v>0.64</v>
      </c>
    </row>
    <row r="5" spans="1:4">
      <c r="A5" s="97" t="s">
        <v>7</v>
      </c>
      <c r="B5" s="98">
        <f>'[8]tableF2-A'!B3</f>
        <v>0.87</v>
      </c>
      <c r="C5" s="98">
        <f>'[8]tableF2-A'!C3</f>
        <v>0.69</v>
      </c>
    </row>
    <row r="6" spans="1:4" ht="51">
      <c r="A6" s="97" t="s">
        <v>149</v>
      </c>
      <c r="B6" s="98">
        <f>'[8]tableF2-A'!B4</f>
        <v>0.42</v>
      </c>
      <c r="C6" s="98">
        <f>'[8]tableF2-A'!C4</f>
        <v>0.38</v>
      </c>
    </row>
    <row r="7" spans="1:4">
      <c r="A7" s="97" t="s">
        <v>8</v>
      </c>
      <c r="B7" s="98">
        <f>'[8]tableF2-A'!B5</f>
        <v>0.9</v>
      </c>
      <c r="C7" s="98">
        <f>'[8]tableF2-A'!C5</f>
        <v>0.75</v>
      </c>
    </row>
    <row r="8" spans="1:4">
      <c r="A8" s="99" t="s">
        <v>144</v>
      </c>
    </row>
    <row r="9" spans="1:4">
      <c r="A9" s="97"/>
      <c r="B9" s="100" t="s">
        <v>150</v>
      </c>
      <c r="C9" s="100" t="s">
        <v>151</v>
      </c>
      <c r="D9" s="100" t="s">
        <v>145</v>
      </c>
    </row>
    <row r="10" spans="1:4">
      <c r="A10" s="97" t="s">
        <v>4</v>
      </c>
      <c r="B10" s="100"/>
      <c r="C10" s="100"/>
      <c r="D10" s="100"/>
    </row>
    <row r="11" spans="1:4">
      <c r="A11" s="97"/>
      <c r="B11" s="100"/>
      <c r="C11" s="100"/>
      <c r="D11" s="100"/>
    </row>
    <row r="12" spans="1:4">
      <c r="A12" s="97" t="s">
        <v>7</v>
      </c>
      <c r="B12" s="100"/>
      <c r="C12" s="100"/>
      <c r="D12" s="100"/>
    </row>
    <row r="13" spans="1:4">
      <c r="A13" s="97"/>
      <c r="B13" s="100"/>
      <c r="C13" s="100"/>
      <c r="D13" s="100"/>
    </row>
    <row r="14" spans="1:4" ht="51">
      <c r="A14" s="97" t="s">
        <v>149</v>
      </c>
      <c r="B14" s="100"/>
      <c r="C14" s="100"/>
      <c r="D14" s="100"/>
    </row>
    <row r="15" spans="1:4">
      <c r="A15" s="97"/>
      <c r="B15" s="100"/>
      <c r="C15" s="100"/>
      <c r="D15" s="100"/>
    </row>
    <row r="16" spans="1:4">
      <c r="A16" s="97" t="s">
        <v>8</v>
      </c>
      <c r="B16" s="100"/>
      <c r="C16" s="100"/>
      <c r="D16" s="100"/>
    </row>
    <row r="17" spans="1:4">
      <c r="A17" s="97"/>
      <c r="B17" s="100"/>
      <c r="C17" s="100"/>
      <c r="D17" s="100"/>
    </row>
    <row r="18" spans="1:4">
      <c r="A18" s="99" t="s">
        <v>146</v>
      </c>
    </row>
    <row r="19" spans="1:4" ht="38.25">
      <c r="B19" s="97" t="s">
        <v>147</v>
      </c>
      <c r="C19" s="97" t="s">
        <v>148</v>
      </c>
    </row>
    <row r="20" spans="1:4">
      <c r="A20" s="97" t="s">
        <v>4</v>
      </c>
    </row>
    <row r="22" spans="1:4">
      <c r="A22" s="9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33"/>
  <sheetViews>
    <sheetView topLeftCell="A21" zoomScale="115" zoomScaleNormal="115" zoomScalePageLayoutView="170" workbookViewId="0">
      <selection activeCell="Q38" sqref="Q38"/>
    </sheetView>
  </sheetViews>
  <sheetFormatPr defaultColWidth="10.875" defaultRowHeight="15.75"/>
  <cols>
    <col min="1" max="1" width="10.875" style="1"/>
    <col min="2" max="2" width="12.875" style="1" customWidth="1"/>
    <col min="3" max="4" width="7.125" style="1" customWidth="1"/>
    <col min="5" max="5" width="0.875" style="1" customWidth="1"/>
    <col min="6" max="7" width="7.125" style="1" customWidth="1"/>
    <col min="8" max="8" width="0.875" style="1" customWidth="1"/>
    <col min="9" max="10" width="7.125" style="1" customWidth="1"/>
    <col min="11" max="11" width="0.875" style="1" customWidth="1"/>
    <col min="12" max="13" width="7.125" style="1" customWidth="1"/>
    <col min="14" max="16384" width="10.875" style="1"/>
  </cols>
  <sheetData>
    <row r="1" spans="2:13"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3" spans="2:13">
      <c r="B3" s="6"/>
      <c r="C3" s="72" t="s">
        <v>4</v>
      </c>
      <c r="D3" s="72"/>
      <c r="E3" s="6"/>
      <c r="F3" s="72" t="s">
        <v>6</v>
      </c>
      <c r="G3" s="72"/>
      <c r="H3" s="6"/>
      <c r="I3" s="72" t="s">
        <v>7</v>
      </c>
      <c r="J3" s="72"/>
      <c r="K3" s="6"/>
      <c r="L3" s="72" t="s">
        <v>8</v>
      </c>
      <c r="M3" s="72"/>
    </row>
    <row r="4" spans="2:13">
      <c r="B4" s="7"/>
      <c r="C4" s="8">
        <v>1</v>
      </c>
      <c r="D4" s="8">
        <v>2</v>
      </c>
      <c r="E4" s="8"/>
      <c r="F4" s="8">
        <v>3</v>
      </c>
      <c r="G4" s="8">
        <v>4</v>
      </c>
      <c r="H4" s="8"/>
      <c r="I4" s="8">
        <v>5</v>
      </c>
      <c r="J4" s="8">
        <v>6</v>
      </c>
      <c r="K4" s="8"/>
      <c r="L4" s="8">
        <v>7</v>
      </c>
      <c r="M4" s="8">
        <v>8</v>
      </c>
    </row>
    <row r="5" spans="2:13">
      <c r="B5" s="9" t="s">
        <v>12</v>
      </c>
      <c r="C5" s="10" t="s">
        <v>11</v>
      </c>
      <c r="D5" s="10" t="s">
        <v>10</v>
      </c>
      <c r="E5" s="10"/>
      <c r="F5" s="10" t="s">
        <v>11</v>
      </c>
      <c r="G5" s="10" t="s">
        <v>10</v>
      </c>
      <c r="H5" s="10"/>
      <c r="I5" s="10" t="s">
        <v>11</v>
      </c>
      <c r="J5" s="10" t="s">
        <v>10</v>
      </c>
      <c r="K5" s="10"/>
      <c r="L5" s="10" t="s">
        <v>11</v>
      </c>
      <c r="M5" s="10" t="s">
        <v>10</v>
      </c>
    </row>
    <row r="6" spans="2:13" ht="5.0999999999999996" customHeight="1"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</row>
    <row r="7" spans="2:13">
      <c r="B7" s="71" t="s">
        <v>103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</row>
    <row r="8" spans="2:13">
      <c r="B8" s="7" t="s">
        <v>13</v>
      </c>
      <c r="C8" s="48">
        <f>[1]table2!B3</f>
        <v>0.14050840000000001</v>
      </c>
      <c r="D8" s="48">
        <f>[1]table2!C3</f>
        <v>0.1173902</v>
      </c>
      <c r="E8" s="48"/>
      <c r="F8" s="48">
        <f>[1]table2!E3</f>
        <v>0.12709760000000001</v>
      </c>
      <c r="G8" s="48">
        <f>[1]table2!F3</f>
        <v>0.1640722</v>
      </c>
      <c r="H8" s="48"/>
      <c r="I8" s="48">
        <f>[1]table2!H3</f>
        <v>6.43349E-2</v>
      </c>
      <c r="J8" s="48">
        <f>[1]table2!I3</f>
        <v>7.1166900000000005E-2</v>
      </c>
      <c r="K8" s="48"/>
      <c r="L8" s="48">
        <f>[1]table2!K3</f>
        <v>2.81169E-2</v>
      </c>
      <c r="M8" s="48">
        <f>[1]table2!L3</f>
        <v>2.81169E-2</v>
      </c>
    </row>
    <row r="9" spans="2:13">
      <c r="B9" s="7" t="s">
        <v>3</v>
      </c>
      <c r="C9" s="48">
        <f>[1]table2!B4</f>
        <v>4.4232599999999997E-2</v>
      </c>
      <c r="D9" s="48">
        <f>[1]table2!C4</f>
        <v>2.0251700000000001E-2</v>
      </c>
      <c r="E9" s="48"/>
      <c r="F9" s="48">
        <f>[1]table2!E4</f>
        <v>9.4658000000000006E-2</v>
      </c>
      <c r="G9" s="48">
        <f>[1]table2!F4</f>
        <v>3.4474400000000002E-2</v>
      </c>
      <c r="H9" s="48"/>
      <c r="I9" s="48">
        <f>[1]table2!H4</f>
        <v>4.1868200000000001E-2</v>
      </c>
      <c r="J9" s="48">
        <f>[1]table2!I4</f>
        <v>3.5959699999999997E-2</v>
      </c>
      <c r="K9" s="48"/>
      <c r="L9" s="48">
        <f>[1]table2!K4</f>
        <v>2.6905999999999999E-2</v>
      </c>
      <c r="M9" s="48">
        <f>[1]table2!L4</f>
        <v>2.6905999999999999E-2</v>
      </c>
    </row>
    <row r="10" spans="2:13">
      <c r="B10" s="7" t="s">
        <v>64</v>
      </c>
      <c r="C10" s="48">
        <f>IF([1]table2!B5&lt;0.001,"&lt;0.001",ROUND([1]table2!B5,3))</f>
        <v>1E-3</v>
      </c>
      <c r="D10" s="48" t="str">
        <f>IF([1]table2!C5&lt;0.001,"&lt;0.001",ROUND([1]table2!C5,3))</f>
        <v>&lt;0.001</v>
      </c>
      <c r="E10" s="7"/>
      <c r="F10" s="48">
        <f>IF([1]table2!E5&lt;0.001,"&lt;0.001",ROUND([1]table2!E5,3))</f>
        <v>0.17899999999999999</v>
      </c>
      <c r="G10" s="48" t="str">
        <f>IF([1]table2!F5&lt;0.001,"&lt;0.001",ROUND([1]table2!F5,3))</f>
        <v>&lt;0.001</v>
      </c>
      <c r="H10" s="7"/>
      <c r="I10" s="48">
        <f>IF([1]table2!H5&lt;0.001,"&lt;0.001",ROUND([1]table2!H5,3))</f>
        <v>0.124</v>
      </c>
      <c r="J10" s="48">
        <f>IF([1]table2!I5&lt;0.001,"&lt;0.001",ROUND([1]table2!I5,3))</f>
        <v>4.8000000000000001E-2</v>
      </c>
      <c r="K10" s="7"/>
      <c r="L10" s="48">
        <f>IF([1]table2!K5&lt;0.001,"&lt;0.001",ROUND([1]table2!K5,3))</f>
        <v>0.29599999999999999</v>
      </c>
      <c r="M10" s="48">
        <f>IF([1]table2!L5&lt;0.001,"&lt;0.001",ROUND([1]table2!L5,3))</f>
        <v>0.29599999999999999</v>
      </c>
    </row>
    <row r="11" spans="2:13" ht="12" customHeight="1">
      <c r="B11" s="7"/>
      <c r="C11" s="48" t="str">
        <f>IF([1]table2!B6&lt;0.001,"[&lt;0.001]","["&amp;ROUND([1]table2!B6,3)&amp;"]")</f>
        <v>[&lt;0.001]</v>
      </c>
      <c r="D11" s="48" t="str">
        <f>IF([1]table2!C6&lt;0.001,"[&lt;0.001]","["&amp;ROUND([1]table2!C6,3)&amp;"]")</f>
        <v>[&lt;0.001]</v>
      </c>
      <c r="E11" s="7"/>
      <c r="F11" s="48" t="str">
        <f>IF([1]table2!E6&lt;0.001,"[&lt;0.001]","["&amp;ROUND([1]table2!E6,3)&amp;"]")</f>
        <v>[0.09]</v>
      </c>
      <c r="G11" s="48" t="str">
        <f>IF([1]table2!F6&lt;0.001,"[&lt;0.001]","["&amp;ROUND([1]table2!F6,3)&amp;"]")</f>
        <v>[&lt;0.001]</v>
      </c>
      <c r="H11" s="7"/>
      <c r="I11" s="48" t="str">
        <f>IF([1]table2!H6&lt;0.001,"[&lt;0.001]","["&amp;ROUND([1]table2!H6,3)&amp;"]")</f>
        <v>[0.062]</v>
      </c>
      <c r="J11" s="48" t="str">
        <f>IF([1]table2!I6&lt;0.001,"[&lt;0.001]","["&amp;ROUND([1]table2!I6,3)&amp;"]")</f>
        <v>[0.024]</v>
      </c>
      <c r="K11" s="7"/>
      <c r="L11" s="48" t="str">
        <f>IF([1]table2!K6&lt;0.001,"[&lt;0.001]","["&amp;ROUND([1]table2!K6,3)&amp;"]")</f>
        <v>[0.148]</v>
      </c>
      <c r="M11" s="48" t="str">
        <f>IF([1]table2!L6&lt;0.001,"[&lt;0.001]","["&amp;ROUND([1]table2!L6,3)&amp;"]")</f>
        <v>[0.148]</v>
      </c>
    </row>
    <row r="12" spans="2:13">
      <c r="B12" s="7"/>
      <c r="C12" s="69" t="str">
        <f>"N="&amp;[1]table2!B7</f>
        <v>N=27</v>
      </c>
      <c r="D12" s="69"/>
      <c r="E12" s="7"/>
      <c r="F12" s="69" t="str">
        <f>"N="&amp;[1]table2!E7</f>
        <v>N=7</v>
      </c>
      <c r="G12" s="69"/>
      <c r="H12" s="69"/>
      <c r="I12" s="69" t="str">
        <f>"N="&amp;[1]table2!I7</f>
        <v>N=22</v>
      </c>
      <c r="J12" s="69"/>
      <c r="K12" s="7"/>
      <c r="L12" s="69" t="str">
        <f>"N="&amp;[1]table2!L7</f>
        <v>N=13</v>
      </c>
      <c r="M12" s="69"/>
    </row>
    <row r="13" spans="2:13" ht="5.0999999999999996" customHeight="1"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</row>
    <row r="14" spans="2:13">
      <c r="B14" s="71" t="s">
        <v>104</v>
      </c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</row>
    <row r="15" spans="2:13" ht="15.95" customHeight="1">
      <c r="B15" s="7" t="s">
        <v>13</v>
      </c>
      <c r="C15" s="48">
        <f>[1]table2!B9</f>
        <v>0.1121024</v>
      </c>
      <c r="D15" s="48">
        <f>[1]table2!C9</f>
        <v>7.5987700000000005E-2</v>
      </c>
      <c r="E15" s="48"/>
      <c r="F15" s="48">
        <f>[1]table2!E9</f>
        <v>-0.35</v>
      </c>
      <c r="G15" s="48">
        <f>[1]table2!F9</f>
        <v>-0.35</v>
      </c>
      <c r="H15" s="48"/>
      <c r="I15" s="48">
        <f>[1]table2!H9</f>
        <v>-0.1085081</v>
      </c>
      <c r="J15" s="48">
        <f>[1]table2!I9</f>
        <v>-3.48966E-2</v>
      </c>
      <c r="K15" s="48"/>
      <c r="L15" s="48">
        <f>[1]table2!K9</f>
        <v>-1.08702E-2</v>
      </c>
      <c r="M15" s="48">
        <f>[1]table2!L9</f>
        <v>-1.08702E-2</v>
      </c>
    </row>
    <row r="16" spans="2:13">
      <c r="B16" s="7" t="s">
        <v>3</v>
      </c>
      <c r="C16" s="48">
        <f>[1]table2!B10</f>
        <v>0.11125690000000001</v>
      </c>
      <c r="D16" s="48">
        <f>[1]table2!C10</f>
        <v>3.1260999999999997E-2</v>
      </c>
      <c r="E16" s="48"/>
      <c r="F16" s="48">
        <f>[1]table2!E10</f>
        <v>0.1540474</v>
      </c>
      <c r="G16" s="48">
        <f>[1]table2!F10</f>
        <v>0.1540474</v>
      </c>
      <c r="H16" s="48"/>
      <c r="I16" s="48">
        <f>[1]table2!H10</f>
        <v>0.1806461</v>
      </c>
      <c r="J16" s="48">
        <f>[1]table2!I10</f>
        <v>0.10063370000000001</v>
      </c>
      <c r="K16" s="48"/>
      <c r="L16" s="48">
        <f>[1]table2!K10</f>
        <v>3.7630400000000001E-2</v>
      </c>
      <c r="M16" s="48">
        <f>[1]table2!L10</f>
        <v>3.7630400000000001E-2</v>
      </c>
    </row>
    <row r="17" spans="2:13">
      <c r="B17" s="7" t="s">
        <v>64</v>
      </c>
      <c r="C17" s="48">
        <f>[1]table2!B11</f>
        <v>0.3136467</v>
      </c>
      <c r="D17" s="48">
        <f>[1]table2!C11</f>
        <v>1.50676E-2</v>
      </c>
      <c r="E17" s="48"/>
      <c r="F17" s="48">
        <f>[1]table2!E11</f>
        <v>2.3084899999999998E-2</v>
      </c>
      <c r="G17" s="48">
        <f>[1]table2!F11</f>
        <v>2.3084899999999998E-2</v>
      </c>
      <c r="H17" s="48"/>
      <c r="I17" s="48">
        <f>[1]table2!H11</f>
        <v>0.54806200000000005</v>
      </c>
      <c r="J17" s="48">
        <f>[1]table2!I11</f>
        <v>0.728765</v>
      </c>
      <c r="K17" s="48"/>
      <c r="L17" s="48">
        <f>[1]table2!K11</f>
        <v>0.77268380000000003</v>
      </c>
      <c r="M17" s="48">
        <f>[1]table2!L11</f>
        <v>0.77268380000000003</v>
      </c>
    </row>
    <row r="18" spans="2:13" ht="12" customHeight="1">
      <c r="B18" s="7"/>
      <c r="C18" s="48" t="str">
        <f>IF([1]table2!B12&lt;0.001,"[&lt;0.001]","["&amp;ROUND([1]table2!B12,3)&amp;"]")</f>
        <v>[0.157]</v>
      </c>
      <c r="D18" s="48" t="str">
        <f>IF([1]table2!C12&lt;0.001,"[&lt;0.001]","["&amp;ROUND([1]table2!C12,3)&amp;"]")</f>
        <v>[0.008]</v>
      </c>
      <c r="E18" s="7"/>
      <c r="F18" s="48" t="str">
        <f>IF([1]table2!E12&lt;0.001,"[&lt;0.001]","["&amp;ROUND([1]table2!E12,3)&amp;"]")</f>
        <v>[0.988]</v>
      </c>
      <c r="G18" s="48" t="str">
        <f>IF([1]table2!F12&lt;0.001,"[&lt;0.001]","["&amp;ROUND([1]table2!F12,3)&amp;"]")</f>
        <v>[0.988]</v>
      </c>
      <c r="H18" s="48"/>
      <c r="I18" s="48" t="str">
        <f>IF([1]table2!H12&lt;0.001,"[&lt;0.001]","["&amp;ROUND([1]table2!H12,3)&amp;"]")</f>
        <v>[0.726]</v>
      </c>
      <c r="J18" s="48" t="str">
        <f>IF([1]table2!I12&lt;0.001,"[&lt;0.001]","["&amp;ROUND([1]table2!I12,3)&amp;"]")</f>
        <v>[0.636]</v>
      </c>
      <c r="K18" s="7"/>
      <c r="L18" s="48" t="str">
        <f>IF([1]table2!K12&lt;0.001,"[&lt;0.001]","["&amp;ROUND([1]table2!K12,3)&amp;"]")</f>
        <v>[0.614]</v>
      </c>
      <c r="M18" s="48" t="str">
        <f>IF([1]table2!L12&lt;0.001,"[&lt;0.001]","["&amp;ROUND([1]table2!L12,3)&amp;"]")</f>
        <v>[0.614]</v>
      </c>
    </row>
    <row r="19" spans="2:13">
      <c r="B19" s="7"/>
      <c r="C19" s="69" t="str">
        <f>"N="&amp;[1]table2!B13</f>
        <v>N=6</v>
      </c>
      <c r="D19" s="69"/>
      <c r="E19" s="7"/>
      <c r="F19" s="69" t="str">
        <f>"N="&amp;[1]table2!E13</f>
        <v>N=1</v>
      </c>
      <c r="G19" s="69"/>
      <c r="H19" s="69"/>
      <c r="I19" s="69" t="str">
        <f>"N="&amp;[1]table2!I13</f>
        <v>N=6</v>
      </c>
      <c r="J19" s="69"/>
      <c r="K19" s="7"/>
      <c r="L19" s="69" t="str">
        <f>"N="&amp;[1]table2!L13</f>
        <v>N=2</v>
      </c>
      <c r="M19" s="69"/>
    </row>
    <row r="20" spans="2:13" ht="5.0999999999999996" customHeight="1"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</row>
    <row r="21" spans="2:13">
      <c r="B21" s="71" t="s">
        <v>117</v>
      </c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</row>
    <row r="22" spans="2:13">
      <c r="B22" s="7" t="s">
        <v>13</v>
      </c>
      <c r="C22" s="48">
        <f>[1]table2!B15</f>
        <v>0.15448729999999999</v>
      </c>
      <c r="D22" s="48">
        <f>[1]table2!C15</f>
        <v>0.14733189999999999</v>
      </c>
      <c r="E22" s="48"/>
      <c r="F22" s="48">
        <f>[1]table2!E15</f>
        <v>0.1981166</v>
      </c>
      <c r="G22" s="48">
        <f>[1]table2!F15</f>
        <v>0.1911756</v>
      </c>
      <c r="H22" s="48"/>
      <c r="I22" s="48">
        <f>[1]table2!H15</f>
        <v>8.6692199999999997E-2</v>
      </c>
      <c r="J22" s="48">
        <f>[1]table2!I15</f>
        <v>8.6692199999999997E-2</v>
      </c>
      <c r="K22" s="48"/>
      <c r="L22" s="48">
        <f>[1]table2!K15</f>
        <v>6.8896299999999994E-2</v>
      </c>
      <c r="M22" s="48">
        <f>[1]table2!L15</f>
        <v>6.8896299999999994E-2</v>
      </c>
    </row>
    <row r="23" spans="2:13">
      <c r="B23" s="7" t="s">
        <v>3</v>
      </c>
      <c r="C23" s="48">
        <f>[1]table2!B16</f>
        <v>4.35276E-2</v>
      </c>
      <c r="D23" s="48">
        <f>[1]table2!C16</f>
        <v>2.65845E-2</v>
      </c>
      <c r="E23" s="48"/>
      <c r="F23" s="48">
        <f>[1]table2!E16</f>
        <v>8.6214299999999994E-2</v>
      </c>
      <c r="G23" s="48">
        <f>[1]table2!F16</f>
        <v>3.5371600000000003E-2</v>
      </c>
      <c r="H23" s="48"/>
      <c r="I23" s="48">
        <f>[1]table2!H16</f>
        <v>3.85017E-2</v>
      </c>
      <c r="J23" s="48">
        <f>[1]table2!I16</f>
        <v>3.85017E-2</v>
      </c>
      <c r="K23" s="48"/>
      <c r="L23" s="48">
        <f>[1]table2!K16</f>
        <v>3.8485699999999998E-2</v>
      </c>
      <c r="M23" s="48">
        <f>[1]table2!L16</f>
        <v>3.8485699999999998E-2</v>
      </c>
    </row>
    <row r="24" spans="2:13">
      <c r="B24" s="7" t="s">
        <v>64</v>
      </c>
      <c r="C24" s="48">
        <f>[1]table2!B17</f>
        <v>3.8640000000000001E-4</v>
      </c>
      <c r="D24" s="48">
        <f>[1]table2!C17</f>
        <v>2.9900000000000003E-8</v>
      </c>
      <c r="E24" s="48"/>
      <c r="F24" s="48">
        <f>[1]table2!E17</f>
        <v>2.1564300000000002E-2</v>
      </c>
      <c r="G24" s="48">
        <f>[1]table2!F17</f>
        <v>6.4900000000000005E-8</v>
      </c>
      <c r="H24" s="48"/>
      <c r="I24" s="48">
        <f>[1]table2!H17</f>
        <v>2.43448E-2</v>
      </c>
      <c r="J24" s="48">
        <f>[1]table2!I17</f>
        <v>2.43448E-2</v>
      </c>
      <c r="K24" s="48"/>
      <c r="L24" s="48">
        <f>[1]table2!K17</f>
        <v>7.3425000000000004E-2</v>
      </c>
      <c r="M24" s="48">
        <f>[1]table2!L17</f>
        <v>7.3425000000000004E-2</v>
      </c>
    </row>
    <row r="25" spans="2:13" ht="12" customHeight="1">
      <c r="B25" s="7"/>
      <c r="C25" s="48" t="str">
        <f>IF([1]table2!B18&lt;0.001,"[&lt;0.001]","["&amp;ROUND([1]table2!B18,3)&amp;"]")</f>
        <v>[&lt;0.001]</v>
      </c>
      <c r="D25" s="48" t="str">
        <f>IF([1]table2!C18&lt;0.001,"[&lt;0.001]","["&amp;ROUND([1]table2!C18,3)&amp;"]")</f>
        <v>[&lt;0.001]</v>
      </c>
      <c r="E25" s="48"/>
      <c r="F25" s="48" t="str">
        <f>IF([1]table2!E18&lt;0.001,"[&lt;0.001]","["&amp;ROUND([1]table2!E18,3)&amp;"]")</f>
        <v>[0.011]</v>
      </c>
      <c r="G25" s="48" t="str">
        <f>IF([1]table2!F18&lt;0.001,"[&lt;0.001]","["&amp;ROUND([1]table2!F18,3)&amp;"]")</f>
        <v>[&lt;0.001]</v>
      </c>
      <c r="H25" s="48"/>
      <c r="I25" s="48" t="str">
        <f>IF([1]table2!H18&lt;0.001,"[&lt;0.001]","["&amp;ROUND([1]table2!H18,3)&amp;"]")</f>
        <v>[0.012]</v>
      </c>
      <c r="J25" s="48" t="str">
        <f>IF([1]table2!I18&lt;0.001,"[&lt;0.001]","["&amp;ROUND([1]table2!I18,3)&amp;"]")</f>
        <v>[0.012]</v>
      </c>
      <c r="K25" s="48"/>
      <c r="L25" s="48" t="str">
        <f>IF([1]table2!K18&lt;0.001,"[&lt;0.001]","["&amp;ROUND([1]table2!K18,3)&amp;"]")</f>
        <v>[0.037]</v>
      </c>
      <c r="M25" s="48" t="str">
        <f>IF([1]table2!L18&lt;0.001,"[&lt;0.001]","["&amp;ROUND([1]table2!L18,3)&amp;"]")</f>
        <v>[0.037]</v>
      </c>
    </row>
    <row r="26" spans="2:13">
      <c r="B26" s="7"/>
      <c r="C26" s="69" t="str">
        <f>"N="&amp;[1]table2!B19</f>
        <v>N=21</v>
      </c>
      <c r="D26" s="69"/>
      <c r="E26" s="7"/>
      <c r="F26" s="69" t="str">
        <f>"N="&amp;[1]table2!E19</f>
        <v>N=6</v>
      </c>
      <c r="G26" s="69"/>
      <c r="H26" s="69"/>
      <c r="I26" s="69" t="str">
        <f>"N="&amp;[1]table2!I19</f>
        <v>N=16</v>
      </c>
      <c r="J26" s="69"/>
      <c r="K26" s="7"/>
      <c r="L26" s="69" t="str">
        <f>"N="&amp;[1]table2!L19</f>
        <v>N=11</v>
      </c>
      <c r="M26" s="69"/>
    </row>
    <row r="27" spans="2:13" ht="5.0999999999999996" customHeight="1"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</row>
    <row r="28" spans="2:13">
      <c r="B28" s="71" t="s">
        <v>105</v>
      </c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</row>
    <row r="29" spans="2:13" ht="15.95" customHeight="1">
      <c r="B29" s="7" t="s">
        <v>13</v>
      </c>
      <c r="C29" s="48">
        <f>[1]table2!B21</f>
        <v>0.17255409999999999</v>
      </c>
      <c r="D29" s="48">
        <f>[1]table2!C21</f>
        <v>0.15732989999999999</v>
      </c>
      <c r="E29" s="48"/>
      <c r="F29" s="48">
        <f>[1]table2!E21</f>
        <v>0.1981166</v>
      </c>
      <c r="G29" s="48">
        <f>[1]table2!F21</f>
        <v>0.1911756</v>
      </c>
      <c r="H29" s="48"/>
      <c r="I29" s="48">
        <f>[1]table2!H21</f>
        <v>9.4919500000000004E-2</v>
      </c>
      <c r="J29" s="48">
        <f>[1]table2!I21</f>
        <v>9.62205E-2</v>
      </c>
      <c r="K29" s="48"/>
      <c r="L29" s="48">
        <f>[1]table2!K21</f>
        <v>4.4421299999999997E-2</v>
      </c>
      <c r="M29" s="48">
        <f>[1]table2!L21</f>
        <v>4.4421299999999997E-2</v>
      </c>
    </row>
    <row r="30" spans="2:13">
      <c r="B30" s="7" t="s">
        <v>3</v>
      </c>
      <c r="C30" s="48">
        <f>[1]table2!B22</f>
        <v>5.0660700000000003E-2</v>
      </c>
      <c r="D30" s="48">
        <f>[1]table2!C22</f>
        <v>2.9076899999999999E-2</v>
      </c>
      <c r="E30" s="48"/>
      <c r="F30" s="48">
        <f>[1]table2!E22</f>
        <v>8.6214299999999994E-2</v>
      </c>
      <c r="G30" s="48">
        <f>[1]table2!F22</f>
        <v>3.5371600000000003E-2</v>
      </c>
      <c r="H30" s="48"/>
      <c r="I30" s="48">
        <f>[1]table2!H22</f>
        <v>4.83192E-2</v>
      </c>
      <c r="J30" s="48">
        <f>[1]table2!I22</f>
        <v>4.1928899999999998E-2</v>
      </c>
      <c r="K30" s="48"/>
      <c r="L30" s="48">
        <f>[1]table2!K22</f>
        <v>8.2274799999999995E-2</v>
      </c>
      <c r="M30" s="48">
        <f>[1]table2!L22</f>
        <v>8.2274799999999995E-2</v>
      </c>
    </row>
    <row r="31" spans="2:13">
      <c r="B31" s="7" t="s">
        <v>64</v>
      </c>
      <c r="C31" s="48">
        <f>[1]table2!B23</f>
        <v>6.5899999999999997E-4</v>
      </c>
      <c r="D31" s="48">
        <f>[1]table2!C23</f>
        <v>6.2699999999999999E-8</v>
      </c>
      <c r="E31" s="48"/>
      <c r="F31" s="48">
        <f>[1]table2!E23</f>
        <v>2.1564300000000002E-2</v>
      </c>
      <c r="G31" s="48">
        <f>[1]table2!F23</f>
        <v>6.4900000000000005E-8</v>
      </c>
      <c r="H31" s="48"/>
      <c r="I31" s="48">
        <f>[1]table2!H23</f>
        <v>4.94806E-2</v>
      </c>
      <c r="J31" s="48">
        <f>[1]table2!I23</f>
        <v>2.1741799999999999E-2</v>
      </c>
      <c r="K31" s="48"/>
      <c r="L31" s="48">
        <f>[1]table2!K23</f>
        <v>0.58925680000000003</v>
      </c>
      <c r="M31" s="48">
        <f>[1]table2!L23</f>
        <v>0.58925680000000003</v>
      </c>
    </row>
    <row r="32" spans="2:13" ht="12" customHeight="1">
      <c r="B32" s="7"/>
      <c r="C32" s="48" t="str">
        <f>IF([1]table2!B24&lt;0.001,"[&lt;0.001]","["&amp;ROUND([1]table2!B24,3)&amp;"]")</f>
        <v>[&lt;0.001]</v>
      </c>
      <c r="D32" s="48" t="str">
        <f>IF([1]table2!C24&lt;0.001,"[&lt;0.001]","["&amp;ROUND([1]table2!C24,3)&amp;"]")</f>
        <v>[&lt;0.001]</v>
      </c>
      <c r="E32" s="48"/>
      <c r="F32" s="48" t="str">
        <f>IF([1]table2!E24&lt;0.001,"[&lt;0.001]","["&amp;ROUND([1]table2!E24,3)&amp;"]")</f>
        <v>[0.011]</v>
      </c>
      <c r="G32" s="48" t="str">
        <f>IF([1]table2!F24&lt;0.001,"[&lt;0.001]","["&amp;ROUND([1]table2!F24,3)&amp;"]")</f>
        <v>[&lt;0.001]</v>
      </c>
      <c r="H32" s="48"/>
      <c r="I32" s="48" t="str">
        <f>IF([1]table2!H24&lt;0.001,"[&lt;0.001]","["&amp;ROUND([1]table2!H24,3)&amp;"]")</f>
        <v>[0.025]</v>
      </c>
      <c r="J32" s="48" t="str">
        <f>IF([1]table2!I24&lt;0.001,"[&lt;0.001]","["&amp;ROUND([1]table2!I24,3)&amp;"]")</f>
        <v>[0.011]</v>
      </c>
      <c r="K32" s="48"/>
      <c r="L32" s="48" t="str">
        <f>IF([1]table2!K24&lt;0.001,"[&lt;0.001]","["&amp;ROUND([1]table2!K24,3)&amp;"]")</f>
        <v>[0.295]</v>
      </c>
      <c r="M32" s="48" t="str">
        <f>IF([1]table2!L24&lt;0.001,"[&lt;0.001]","["&amp;ROUND([1]table2!L24,3)&amp;"]")</f>
        <v>[0.295]</v>
      </c>
    </row>
    <row r="33" spans="2:13">
      <c r="B33" s="9"/>
      <c r="C33" s="96" t="str">
        <f>"N="&amp;[1]table2!B25</f>
        <v>N=16</v>
      </c>
      <c r="D33" s="96"/>
      <c r="E33" s="9"/>
      <c r="F33" s="96" t="str">
        <f>"N="&amp;[1]table2!E25</f>
        <v>N=6</v>
      </c>
      <c r="G33" s="96"/>
      <c r="H33" s="96"/>
      <c r="I33" s="96" t="str">
        <f>"N="&amp;[1]table2!I25</f>
        <v>N=11</v>
      </c>
      <c r="J33" s="96"/>
      <c r="K33" s="9"/>
      <c r="L33" s="96" t="str">
        <f>"N="&amp;[1]table2!L25</f>
        <v>N=5</v>
      </c>
      <c r="M33" s="96"/>
    </row>
  </sheetData>
  <mergeCells count="25">
    <mergeCell ref="C19:D19"/>
    <mergeCell ref="I19:J19"/>
    <mergeCell ref="L19:M19"/>
    <mergeCell ref="F3:G3"/>
    <mergeCell ref="I3:J3"/>
    <mergeCell ref="L3:M3"/>
    <mergeCell ref="B7:M7"/>
    <mergeCell ref="B14:M14"/>
    <mergeCell ref="F19:H19"/>
    <mergeCell ref="F33:H33"/>
    <mergeCell ref="B1:M1"/>
    <mergeCell ref="B28:M28"/>
    <mergeCell ref="C33:D33"/>
    <mergeCell ref="I33:J33"/>
    <mergeCell ref="L33:M33"/>
    <mergeCell ref="B21:M21"/>
    <mergeCell ref="C26:D26"/>
    <mergeCell ref="F26:H26"/>
    <mergeCell ref="I26:J26"/>
    <mergeCell ref="L26:M26"/>
    <mergeCell ref="C12:D12"/>
    <mergeCell ref="F12:H12"/>
    <mergeCell ref="I12:J12"/>
    <mergeCell ref="L12:M12"/>
    <mergeCell ref="C3:D3"/>
  </mergeCells>
  <phoneticPr fontId="4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1:Q14"/>
  <sheetViews>
    <sheetView zoomScaleNormal="100" zoomScalePageLayoutView="150" workbookViewId="0">
      <selection activeCell="S8" sqref="S8"/>
    </sheetView>
  </sheetViews>
  <sheetFormatPr defaultColWidth="10.875" defaultRowHeight="15.75"/>
  <cols>
    <col min="1" max="1" width="10.875" style="1"/>
    <col min="2" max="2" width="6.875" style="1" customWidth="1"/>
    <col min="3" max="3" width="6.875" style="1" hidden="1" customWidth="1"/>
    <col min="4" max="4" width="8.375" style="1" hidden="1" customWidth="1"/>
    <col min="5" max="5" width="10" style="1" hidden="1" customWidth="1"/>
    <col min="6" max="6" width="0.875" style="1" hidden="1" customWidth="1"/>
    <col min="7" max="9" width="10.125" style="1" customWidth="1"/>
    <col min="10" max="10" width="0.875" style="1" customWidth="1"/>
    <col min="11" max="13" width="10.125" style="1" customWidth="1"/>
    <col min="14" max="14" width="0.875" style="1" customWidth="1"/>
    <col min="15" max="17" width="10.125" style="1" customWidth="1"/>
    <col min="18" max="16384" width="10.875" style="1"/>
  </cols>
  <sheetData>
    <row r="1" spans="2:17">
      <c r="B1" s="46"/>
    </row>
    <row r="3" spans="2:17" ht="15.95" customHeight="1">
      <c r="B3" s="14"/>
      <c r="C3" s="74" t="s">
        <v>82</v>
      </c>
      <c r="D3" s="74"/>
      <c r="E3" s="74"/>
      <c r="F3" s="74"/>
      <c r="G3" s="74"/>
      <c r="H3" s="74"/>
      <c r="I3" s="74"/>
      <c r="J3" s="16"/>
      <c r="K3" s="74" t="s">
        <v>14</v>
      </c>
      <c r="L3" s="74"/>
      <c r="M3" s="74"/>
      <c r="N3" s="15"/>
      <c r="O3" s="74" t="s">
        <v>67</v>
      </c>
      <c r="P3" s="74"/>
      <c r="Q3" s="74"/>
    </row>
    <row r="4" spans="2:17">
      <c r="B4" s="17"/>
      <c r="C4" s="75"/>
      <c r="D4" s="75"/>
      <c r="E4" s="75"/>
      <c r="F4" s="75"/>
      <c r="G4" s="75"/>
      <c r="H4" s="75"/>
      <c r="I4" s="75"/>
      <c r="J4" s="19"/>
      <c r="K4" s="75"/>
      <c r="L4" s="75"/>
      <c r="M4" s="75"/>
      <c r="N4" s="18"/>
      <c r="O4" s="75"/>
      <c r="P4" s="75"/>
      <c r="Q4" s="75"/>
    </row>
    <row r="5" spans="2:17" ht="72.95" customHeight="1">
      <c r="B5" s="17"/>
      <c r="C5" s="18" t="s">
        <v>56</v>
      </c>
      <c r="D5" s="18" t="s">
        <v>55</v>
      </c>
      <c r="E5" s="18" t="s">
        <v>65</v>
      </c>
      <c r="F5" s="18"/>
      <c r="G5" s="18" t="s">
        <v>56</v>
      </c>
      <c r="H5" s="18" t="s">
        <v>55</v>
      </c>
      <c r="I5" s="18" t="s">
        <v>65</v>
      </c>
      <c r="J5" s="18"/>
      <c r="K5" s="18" t="s">
        <v>15</v>
      </c>
      <c r="L5" s="18" t="s">
        <v>69</v>
      </c>
      <c r="M5" s="18" t="s">
        <v>70</v>
      </c>
      <c r="N5" s="18"/>
      <c r="O5" s="18" t="s">
        <v>15</v>
      </c>
      <c r="P5" s="18" t="s">
        <v>71</v>
      </c>
      <c r="Q5" s="18" t="s">
        <v>72</v>
      </c>
    </row>
    <row r="6" spans="2:17">
      <c r="B6" s="20"/>
      <c r="C6" s="21">
        <v>1</v>
      </c>
      <c r="D6" s="21">
        <v>2</v>
      </c>
      <c r="E6" s="21">
        <v>3</v>
      </c>
      <c r="F6" s="21"/>
      <c r="G6" s="21">
        <v>1</v>
      </c>
      <c r="H6" s="21">
        <v>2</v>
      </c>
      <c r="I6" s="21">
        <v>3</v>
      </c>
      <c r="J6" s="21"/>
      <c r="K6" s="21">
        <v>4</v>
      </c>
      <c r="L6" s="21">
        <v>5</v>
      </c>
      <c r="M6" s="21">
        <v>6</v>
      </c>
      <c r="N6" s="21"/>
      <c r="O6" s="21">
        <v>7</v>
      </c>
      <c r="P6" s="21">
        <v>8</v>
      </c>
      <c r="Q6" s="21">
        <v>9</v>
      </c>
    </row>
    <row r="7" spans="2:17" ht="25.5">
      <c r="B7" s="18" t="s">
        <v>4</v>
      </c>
      <c r="C7" s="18" t="s">
        <v>47</v>
      </c>
      <c r="D7" s="22">
        <v>7.3490813648293976E-2</v>
      </c>
      <c r="E7" s="23" t="s">
        <v>51</v>
      </c>
      <c r="F7" s="18"/>
      <c r="G7" s="18" t="s">
        <v>77</v>
      </c>
      <c r="H7" s="22">
        <f>2*0.154/3.14</f>
        <v>9.8089171974522285E-2</v>
      </c>
      <c r="I7" s="23" t="s">
        <v>120</v>
      </c>
      <c r="J7" s="18"/>
      <c r="K7" s="18" t="s">
        <v>73</v>
      </c>
      <c r="L7" s="22">
        <v>0.25490196078431371</v>
      </c>
      <c r="M7" s="23">
        <v>6.2171209947393589</v>
      </c>
      <c r="N7" s="18"/>
      <c r="O7" s="18" t="s">
        <v>79</v>
      </c>
      <c r="P7" s="22">
        <v>0.24</v>
      </c>
      <c r="Q7" s="23">
        <v>4.9271978865884378</v>
      </c>
    </row>
    <row r="8" spans="2:17">
      <c r="B8" s="18"/>
      <c r="C8" s="18"/>
      <c r="D8" s="22"/>
      <c r="E8" s="23"/>
      <c r="F8" s="18"/>
      <c r="G8" s="18"/>
      <c r="H8" s="22"/>
      <c r="I8" s="23"/>
      <c r="J8" s="18"/>
      <c r="K8" s="18"/>
      <c r="L8" s="22"/>
      <c r="M8" s="23"/>
      <c r="N8" s="18"/>
      <c r="O8" s="18"/>
      <c r="P8" s="22"/>
      <c r="Q8" s="23"/>
    </row>
    <row r="9" spans="2:17" ht="25.5">
      <c r="B9" s="18" t="s">
        <v>6</v>
      </c>
      <c r="C9" s="18" t="s">
        <v>18</v>
      </c>
      <c r="D9" s="22">
        <v>7.1148459383753512E-2</v>
      </c>
      <c r="E9" s="23" t="s">
        <v>52</v>
      </c>
      <c r="F9" s="18"/>
      <c r="G9" s="18" t="s">
        <v>78</v>
      </c>
      <c r="H9" s="22">
        <f>2*0.198/3.5</f>
        <v>0.11314285714285714</v>
      </c>
      <c r="I9" s="23" t="s">
        <v>121</v>
      </c>
      <c r="J9" s="18"/>
      <c r="K9" s="18" t="s">
        <v>74</v>
      </c>
      <c r="L9" s="22">
        <v>0.13478260869565217</v>
      </c>
      <c r="M9" s="23">
        <v>3.2873806998939559</v>
      </c>
      <c r="N9" s="18"/>
      <c r="O9" s="18" t="s">
        <v>5</v>
      </c>
      <c r="P9" s="22" t="s">
        <v>5</v>
      </c>
      <c r="Q9" s="23" t="s">
        <v>5</v>
      </c>
    </row>
    <row r="10" spans="2:17">
      <c r="B10" s="18"/>
      <c r="C10" s="18"/>
      <c r="D10" s="22"/>
      <c r="E10" s="23"/>
      <c r="F10" s="18"/>
      <c r="G10" s="18"/>
      <c r="H10" s="22"/>
      <c r="I10" s="23"/>
      <c r="J10" s="18"/>
      <c r="K10" s="18"/>
      <c r="L10" s="22"/>
      <c r="M10" s="23"/>
      <c r="N10" s="18"/>
      <c r="O10" s="18"/>
      <c r="P10" s="22"/>
      <c r="Q10" s="23"/>
    </row>
    <row r="11" spans="2:17" ht="25.5">
      <c r="B11" s="18" t="s">
        <v>7</v>
      </c>
      <c r="C11" s="18" t="s">
        <v>48</v>
      </c>
      <c r="D11" s="22">
        <v>3.2000000000000001E-2</v>
      </c>
      <c r="E11" s="23" t="s">
        <v>53</v>
      </c>
      <c r="F11" s="18"/>
      <c r="G11" s="18" t="s">
        <v>119</v>
      </c>
      <c r="H11" s="22">
        <f>2*(0.08669219/3.1875)</f>
        <v>5.4395099607843139E-2</v>
      </c>
      <c r="I11" s="23" t="s">
        <v>122</v>
      </c>
      <c r="J11" s="18"/>
      <c r="K11" s="18" t="s">
        <v>75</v>
      </c>
      <c r="L11" s="22">
        <v>0.2483660130718954</v>
      </c>
      <c r="M11" s="23">
        <v>6.057707635899888</v>
      </c>
      <c r="N11" s="18"/>
      <c r="O11" s="18" t="s">
        <v>80</v>
      </c>
      <c r="P11" s="22">
        <v>0.54</v>
      </c>
      <c r="Q11" s="23">
        <v>11.086195244823985</v>
      </c>
    </row>
    <row r="12" spans="2:17">
      <c r="B12" s="17"/>
      <c r="C12" s="18"/>
      <c r="D12" s="24"/>
      <c r="E12" s="19"/>
      <c r="F12" s="19"/>
      <c r="G12" s="18"/>
      <c r="H12" s="24"/>
      <c r="I12" s="19"/>
      <c r="J12" s="19"/>
      <c r="K12" s="18"/>
      <c r="L12" s="24"/>
      <c r="M12" s="19"/>
      <c r="N12" s="19"/>
      <c r="O12" s="18"/>
      <c r="P12" s="24"/>
      <c r="Q12" s="19"/>
    </row>
    <row r="13" spans="2:17" ht="25.5">
      <c r="B13" s="25" t="s">
        <v>8</v>
      </c>
      <c r="C13" s="25" t="s">
        <v>49</v>
      </c>
      <c r="D13" s="26">
        <v>1.0204081632653062E-2</v>
      </c>
      <c r="E13" s="28" t="s">
        <v>54</v>
      </c>
      <c r="F13" s="25"/>
      <c r="G13" s="25" t="s">
        <v>50</v>
      </c>
      <c r="H13" s="26">
        <f>2*0.069/2.45</f>
        <v>5.63265306122449E-2</v>
      </c>
      <c r="I13" s="28" t="s">
        <v>123</v>
      </c>
      <c r="J13" s="25"/>
      <c r="K13" s="49" t="s">
        <v>76</v>
      </c>
      <c r="L13" s="26">
        <v>-0.17391304347826086</v>
      </c>
      <c r="M13" s="26" t="s">
        <v>9</v>
      </c>
      <c r="N13" s="27"/>
      <c r="O13" s="25" t="s">
        <v>81</v>
      </c>
      <c r="P13" s="25">
        <v>7.0000000000000007E-2</v>
      </c>
      <c r="Q13" s="28">
        <v>1.4370993835882944</v>
      </c>
    </row>
    <row r="14" spans="2:17">
      <c r="G14" s="13"/>
    </row>
  </sheetData>
  <mergeCells count="3">
    <mergeCell ref="K3:M4"/>
    <mergeCell ref="O3:Q4"/>
    <mergeCell ref="C3:I4"/>
  </mergeCells>
  <phoneticPr fontId="4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1"/>
  <sheetViews>
    <sheetView zoomScale="85" zoomScaleNormal="85" zoomScalePageLayoutView="150" workbookViewId="0">
      <selection activeCell="A6" sqref="A6:XFD6"/>
    </sheetView>
  </sheetViews>
  <sheetFormatPr defaultColWidth="10.875" defaultRowHeight="15.75"/>
  <cols>
    <col min="1" max="1" width="14.125" style="1" customWidth="1"/>
    <col min="2" max="2" width="13" style="1" customWidth="1"/>
    <col min="3" max="3" width="5.125" style="1" bestFit="1" customWidth="1"/>
    <col min="4" max="4" width="1.125" style="1" customWidth="1"/>
    <col min="5" max="5" width="7.125" style="1" bestFit="1" customWidth="1"/>
    <col min="6" max="6" width="1.125" style="1" customWidth="1"/>
    <col min="7" max="7" width="7.5" style="1" bestFit="1" customWidth="1"/>
    <col min="8" max="8" width="1.125" style="1" customWidth="1"/>
    <col min="9" max="9" width="5.375" style="1" bestFit="1" customWidth="1"/>
    <col min="10" max="10" width="1.125" style="1" customWidth="1"/>
    <col min="11" max="11" width="7.75" style="1" bestFit="1" customWidth="1"/>
    <col min="12" max="12" width="1.125" style="1" customWidth="1"/>
    <col min="13" max="13" width="9.25" style="1" bestFit="1" customWidth="1"/>
    <col min="14" max="14" width="1.125" style="1" customWidth="1"/>
    <col min="15" max="15" width="8.375" style="1" bestFit="1" customWidth="1"/>
    <col min="16" max="16" width="1.125" style="1" customWidth="1"/>
    <col min="17" max="17" width="7.125" style="1" bestFit="1" customWidth="1"/>
    <col min="18" max="18" width="1.125" style="1" customWidth="1"/>
    <col min="19" max="19" width="7.5" style="1" bestFit="1" customWidth="1"/>
    <col min="20" max="20" width="1.125" style="1" customWidth="1"/>
    <col min="21" max="21" width="7.25" style="1" bestFit="1" customWidth="1"/>
    <col min="22" max="22" width="1.125" style="1" customWidth="1"/>
    <col min="23" max="23" width="7.5" style="1" bestFit="1" customWidth="1"/>
    <col min="24" max="24" width="1.125" style="1" customWidth="1"/>
    <col min="25" max="25" width="7.5" style="1" bestFit="1" customWidth="1"/>
    <col min="26" max="16384" width="10.875" style="1"/>
  </cols>
  <sheetData>
    <row r="1" spans="1:25">
      <c r="A1" s="47" t="s">
        <v>61</v>
      </c>
      <c r="B1" s="30">
        <v>0.34</v>
      </c>
      <c r="C1" s="23"/>
      <c r="D1" s="22"/>
      <c r="E1" s="23"/>
      <c r="F1" s="18"/>
      <c r="G1" s="22"/>
      <c r="H1" s="23"/>
      <c r="J1" s="23"/>
      <c r="K1" s="23"/>
      <c r="L1" s="23"/>
      <c r="M1" s="23"/>
      <c r="N1" s="23"/>
      <c r="O1" s="23"/>
      <c r="P1" s="22"/>
      <c r="Q1" s="23"/>
      <c r="R1" s="18"/>
      <c r="S1" s="22"/>
      <c r="T1" s="23"/>
      <c r="V1" s="23"/>
      <c r="W1" s="23"/>
      <c r="X1" s="22"/>
      <c r="Y1" s="23"/>
    </row>
    <row r="2" spans="1:25">
      <c r="B2" s="30"/>
      <c r="C2" s="22"/>
      <c r="D2" s="22"/>
      <c r="E2" s="23"/>
      <c r="F2" s="18"/>
      <c r="G2" s="22"/>
      <c r="H2" s="23"/>
      <c r="J2" s="23"/>
      <c r="K2" s="22"/>
      <c r="L2" s="22"/>
      <c r="M2" s="22"/>
      <c r="N2" s="22"/>
      <c r="O2" s="22"/>
      <c r="P2" s="22"/>
      <c r="Q2" s="23"/>
      <c r="R2" s="18"/>
      <c r="S2" s="22"/>
      <c r="T2" s="23"/>
      <c r="V2" s="23"/>
      <c r="W2" s="22"/>
      <c r="X2" s="22"/>
      <c r="Y2" s="23"/>
    </row>
    <row r="3" spans="1:25" ht="25.5">
      <c r="A3" s="18" t="s">
        <v>16</v>
      </c>
      <c r="B3" s="31">
        <v>8</v>
      </c>
      <c r="C3" s="22">
        <v>0.255</v>
      </c>
      <c r="D3" s="22"/>
      <c r="E3" s="22">
        <v>0.13500000000000001</v>
      </c>
      <c r="G3" s="22">
        <v>0.248</v>
      </c>
      <c r="H3" s="24"/>
      <c r="I3" s="22">
        <v>-0.17399999999999999</v>
      </c>
      <c r="J3" s="24"/>
      <c r="K3" s="22">
        <v>0.255</v>
      </c>
      <c r="L3" s="22"/>
      <c r="M3" s="22">
        <v>0.255</v>
      </c>
      <c r="N3" s="22"/>
      <c r="O3" s="22">
        <v>0.255</v>
      </c>
      <c r="P3" s="22"/>
      <c r="Q3" s="22">
        <v>0.13500000000000001</v>
      </c>
      <c r="S3" s="22">
        <v>0.248</v>
      </c>
      <c r="T3" s="24"/>
      <c r="U3" s="22">
        <v>-0.17399999999999999</v>
      </c>
      <c r="V3" s="24"/>
      <c r="W3" s="22">
        <v>0.255</v>
      </c>
      <c r="X3" s="22"/>
      <c r="Y3" s="22">
        <v>0.248</v>
      </c>
    </row>
    <row r="4" spans="1:25" ht="25.5">
      <c r="A4" s="18" t="s">
        <v>17</v>
      </c>
      <c r="B4" s="31">
        <v>11</v>
      </c>
      <c r="C4" s="22">
        <v>0.24</v>
      </c>
      <c r="D4" s="22"/>
      <c r="E4" s="22" t="s">
        <v>5</v>
      </c>
      <c r="G4" s="22">
        <v>0.54</v>
      </c>
      <c r="H4" s="24"/>
      <c r="I4" s="18">
        <v>7.0000000000000007E-2</v>
      </c>
      <c r="J4" s="24"/>
      <c r="K4" s="22">
        <v>0.24</v>
      </c>
      <c r="L4" s="22"/>
      <c r="M4" s="22">
        <v>0.24</v>
      </c>
      <c r="N4" s="22"/>
      <c r="O4" s="22">
        <v>0.24</v>
      </c>
      <c r="P4" s="22"/>
      <c r="Q4" s="22" t="s">
        <v>5</v>
      </c>
      <c r="S4" s="22">
        <v>0.54</v>
      </c>
      <c r="T4" s="24"/>
      <c r="U4" s="18">
        <v>7.0000000000000007E-2</v>
      </c>
      <c r="V4" s="24"/>
      <c r="W4" s="22">
        <v>0.24</v>
      </c>
      <c r="X4" s="22"/>
      <c r="Y4" s="22">
        <v>0.54</v>
      </c>
    </row>
    <row r="5" spans="1:25">
      <c r="A5" s="18"/>
      <c r="B5" s="31"/>
      <c r="C5" s="22"/>
      <c r="D5" s="22"/>
      <c r="E5" s="22"/>
      <c r="G5" s="22"/>
      <c r="H5" s="24"/>
      <c r="I5" s="18"/>
      <c r="J5" s="24"/>
      <c r="K5" s="22"/>
      <c r="L5" s="22"/>
      <c r="M5" s="22"/>
      <c r="N5" s="22"/>
      <c r="O5" s="22"/>
      <c r="P5" s="22"/>
      <c r="Q5" s="22"/>
      <c r="S5" s="22"/>
      <c r="T5" s="24"/>
      <c r="U5" s="18"/>
      <c r="V5" s="24"/>
      <c r="W5" s="22"/>
      <c r="X5" s="22"/>
      <c r="Y5" s="22"/>
    </row>
    <row r="6" spans="1:25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</row>
    <row r="7" spans="1:25">
      <c r="B7" s="58"/>
      <c r="C7" s="78" t="s">
        <v>46</v>
      </c>
      <c r="D7" s="78"/>
      <c r="E7" s="78"/>
      <c r="F7" s="78"/>
      <c r="G7" s="78"/>
      <c r="H7" s="78"/>
      <c r="I7" s="78"/>
      <c r="J7" s="59"/>
      <c r="K7" s="78" t="s">
        <v>124</v>
      </c>
      <c r="L7" s="78"/>
      <c r="M7" s="78"/>
      <c r="N7" s="78"/>
      <c r="O7" s="78"/>
      <c r="P7" s="78"/>
      <c r="Q7" s="78"/>
      <c r="R7" s="78"/>
      <c r="S7" s="78"/>
      <c r="T7" s="78"/>
      <c r="U7" s="78"/>
      <c r="V7" s="59"/>
      <c r="W7" s="78" t="s">
        <v>60</v>
      </c>
      <c r="X7" s="78"/>
      <c r="Y7" s="78"/>
    </row>
    <row r="8" spans="1:25" ht="63.75" customHeight="1">
      <c r="B8" s="60"/>
      <c r="C8" s="61" t="s">
        <v>4</v>
      </c>
      <c r="D8" s="61"/>
      <c r="E8" s="61" t="s">
        <v>6</v>
      </c>
      <c r="F8" s="61"/>
      <c r="G8" s="61" t="s">
        <v>7</v>
      </c>
      <c r="H8" s="61"/>
      <c r="I8" s="61" t="s">
        <v>44</v>
      </c>
      <c r="J8" s="56"/>
      <c r="K8" s="61" t="s">
        <v>4</v>
      </c>
      <c r="L8" s="57"/>
      <c r="M8" s="61" t="s">
        <v>135</v>
      </c>
      <c r="N8" s="61"/>
      <c r="O8" s="61" t="s">
        <v>136</v>
      </c>
      <c r="P8" s="61"/>
      <c r="Q8" s="61" t="s">
        <v>6</v>
      </c>
      <c r="R8" s="61"/>
      <c r="S8" s="61" t="s">
        <v>7</v>
      </c>
      <c r="T8" s="61"/>
      <c r="U8" s="61" t="s">
        <v>44</v>
      </c>
      <c r="V8" s="56"/>
      <c r="W8" s="61" t="s">
        <v>43</v>
      </c>
      <c r="X8" s="61"/>
      <c r="Y8" s="61" t="s">
        <v>66</v>
      </c>
    </row>
    <row r="9" spans="1:25" ht="15" customHeight="1">
      <c r="B9" s="62"/>
      <c r="C9" s="63">
        <v>1</v>
      </c>
      <c r="D9" s="63"/>
      <c r="E9" s="63">
        <v>2</v>
      </c>
      <c r="F9" s="63"/>
      <c r="G9" s="63">
        <v>3</v>
      </c>
      <c r="H9" s="63"/>
      <c r="I9" s="63">
        <v>4</v>
      </c>
      <c r="J9" s="63"/>
      <c r="K9" s="63">
        <v>5</v>
      </c>
      <c r="L9" s="63"/>
      <c r="M9" s="63">
        <v>6</v>
      </c>
      <c r="N9" s="63"/>
      <c r="O9" s="63">
        <v>7</v>
      </c>
      <c r="P9" s="63"/>
      <c r="Q9" s="63">
        <v>8</v>
      </c>
      <c r="R9" s="63"/>
      <c r="S9" s="63">
        <v>9</v>
      </c>
      <c r="T9" s="63"/>
      <c r="U9" s="63">
        <v>10</v>
      </c>
      <c r="V9" s="63"/>
      <c r="W9" s="63">
        <v>11</v>
      </c>
      <c r="X9" s="63"/>
      <c r="Y9" s="63">
        <v>12</v>
      </c>
    </row>
    <row r="10" spans="1:25" ht="15.95" customHeight="1">
      <c r="B10" s="77" t="s">
        <v>137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</row>
    <row r="11" spans="1:25">
      <c r="B11" s="60" t="s">
        <v>26</v>
      </c>
      <c r="C11" s="55">
        <f>[2]tableS2!B3</f>
        <v>7.8336199999999995E-2</v>
      </c>
      <c r="D11" s="55"/>
      <c r="E11" s="55">
        <f>[2]tableS2!C3</f>
        <v>-3.3825000000000001E-2</v>
      </c>
      <c r="F11" s="55"/>
      <c r="G11" s="55">
        <f>[2]tableS2!D3</f>
        <v>1.50405E-2</v>
      </c>
      <c r="H11" s="55"/>
      <c r="I11" s="55">
        <f>[2]tableS2!E3</f>
        <v>-1.70651E-2</v>
      </c>
      <c r="J11" s="55"/>
      <c r="K11" s="55">
        <f>[2]tableS2!F3</f>
        <v>0.1136592</v>
      </c>
      <c r="L11" s="55"/>
      <c r="M11" s="55">
        <f>[2]tableS2!G3</f>
        <v>0.25782769999999999</v>
      </c>
      <c r="N11" s="55"/>
      <c r="O11" s="55">
        <f>[2]tableS2!H3</f>
        <v>2.2311399999999999E-2</v>
      </c>
      <c r="P11" s="55"/>
      <c r="Q11" s="55">
        <f>[2]tableS2!I3</f>
        <v>6.75346E-2</v>
      </c>
      <c r="R11" s="55"/>
      <c r="S11" s="55">
        <f>[2]tableS2!J3</f>
        <v>2.33405E-2</v>
      </c>
      <c r="T11" s="55"/>
      <c r="U11" s="55">
        <f>[2]tableS2!K3</f>
        <v>1.2114099999999999E-2</v>
      </c>
      <c r="V11" s="55"/>
      <c r="W11" s="55">
        <f>[2]tableS2!L3</f>
        <v>4.8801900000000002E-2</v>
      </c>
      <c r="X11" s="55"/>
      <c r="Y11" s="55">
        <f>[2]tableS2!M3</f>
        <v>3.0628300000000001E-2</v>
      </c>
    </row>
    <row r="12" spans="1:25">
      <c r="B12" s="60" t="s">
        <v>21</v>
      </c>
      <c r="C12" s="55">
        <f>[2]tableS2!B4</f>
        <v>9.8412899999999998E-2</v>
      </c>
      <c r="D12" s="55"/>
      <c r="E12" s="55">
        <f>[2]tableS2!C4</f>
        <v>0.1091811</v>
      </c>
      <c r="F12" s="55"/>
      <c r="G12" s="55">
        <f>[2]tableS2!D4</f>
        <v>8.0717300000000006E-2</v>
      </c>
      <c r="H12" s="55"/>
      <c r="I12" s="55">
        <f>[2]tableS2!E4</f>
        <v>3.0203899999999999E-2</v>
      </c>
      <c r="J12" s="55"/>
      <c r="K12" s="55">
        <f>[2]tableS2!F4</f>
        <v>6.4640199999999995E-2</v>
      </c>
      <c r="L12" s="55"/>
      <c r="M12" s="55">
        <f>[2]tableS2!G4</f>
        <v>0.16423789999999999</v>
      </c>
      <c r="N12" s="55"/>
      <c r="O12" s="55">
        <f>[2]tableS2!H4</f>
        <v>2.9452599999999999E-2</v>
      </c>
      <c r="P12" s="55"/>
      <c r="Q12" s="55">
        <f>[2]tableS2!I4</f>
        <v>0.13002089999999999</v>
      </c>
      <c r="R12" s="55"/>
      <c r="S12" s="55">
        <f>[2]tableS2!J4</f>
        <v>5.6716200000000001E-2</v>
      </c>
      <c r="T12" s="55"/>
      <c r="U12" s="55">
        <f>[2]tableS2!K4</f>
        <v>3.11886E-2</v>
      </c>
      <c r="V12" s="55"/>
      <c r="W12" s="55">
        <f>[2]tableS2!L4</f>
        <v>3.3918700000000003E-2</v>
      </c>
      <c r="X12" s="55"/>
      <c r="Y12" s="55">
        <f>[2]tableS2!M4</f>
        <v>2.69252E-2</v>
      </c>
    </row>
    <row r="13" spans="1:25">
      <c r="B13" s="60" t="s">
        <v>22</v>
      </c>
      <c r="C13" s="55">
        <f>[2]tableS2!B5</f>
        <v>0.426035</v>
      </c>
      <c r="D13" s="55"/>
      <c r="E13" s="55">
        <f>[2]tableS2!C5</f>
        <v>0.75670839999999995</v>
      </c>
      <c r="F13" s="55"/>
      <c r="G13" s="55">
        <f>[2]tableS2!D5</f>
        <v>0.85218210000000005</v>
      </c>
      <c r="H13" s="55"/>
      <c r="I13" s="55">
        <f>[2]tableS2!E5</f>
        <v>0.572075</v>
      </c>
      <c r="J13" s="55"/>
      <c r="K13" s="55">
        <f>[2]tableS2!F5</f>
        <v>7.8690499999999997E-2</v>
      </c>
      <c r="L13" s="55"/>
      <c r="M13" s="55">
        <f>[2]tableS2!G5</f>
        <v>0.1164516</v>
      </c>
      <c r="N13" s="55"/>
      <c r="O13" s="55">
        <f>[2]tableS2!H5</f>
        <v>0.44872909999999999</v>
      </c>
      <c r="P13" s="55"/>
      <c r="Q13" s="55">
        <f>[2]tableS2!I5</f>
        <v>0.60347220000000001</v>
      </c>
      <c r="R13" s="55"/>
      <c r="S13" s="55">
        <f>[2]tableS2!J5</f>
        <v>0.68068209999999996</v>
      </c>
      <c r="T13" s="55"/>
      <c r="U13" s="55">
        <f>[2]tableS2!K5</f>
        <v>0.69770840000000001</v>
      </c>
      <c r="V13" s="55"/>
      <c r="W13" s="55">
        <f>[2]tableS2!L5</f>
        <v>0.15021019999999999</v>
      </c>
      <c r="X13" s="55"/>
      <c r="Y13" s="55">
        <f>[2]tableS2!M5</f>
        <v>0.2553165</v>
      </c>
    </row>
    <row r="14" spans="1:25">
      <c r="B14" s="60" t="s">
        <v>24</v>
      </c>
      <c r="C14" s="54">
        <f>[2]tableS2!B6</f>
        <v>3</v>
      </c>
      <c r="D14" s="54"/>
      <c r="E14" s="54">
        <f>[2]tableS2!C6</f>
        <v>2.5</v>
      </c>
      <c r="F14" s="54"/>
      <c r="G14" s="54">
        <f>[2]tableS2!D6</f>
        <v>2.875</v>
      </c>
      <c r="H14" s="54"/>
      <c r="I14" s="54">
        <f>[2]tableS2!E6</f>
        <v>4.4444439999999998</v>
      </c>
      <c r="J14" s="54"/>
      <c r="K14" s="54">
        <f>[2]tableS2!F6</f>
        <v>3.8095240000000001</v>
      </c>
      <c r="L14" s="54"/>
      <c r="M14" s="54">
        <f>[2]tableS2!G6</f>
        <v>3.3</v>
      </c>
      <c r="N14" s="54"/>
      <c r="O14" s="54">
        <f>[2]tableS2!H6</f>
        <v>4.2727269999999997</v>
      </c>
      <c r="P14" s="54"/>
      <c r="Q14" s="54">
        <f>[2]tableS2!I6</f>
        <v>2.4</v>
      </c>
      <c r="R14" s="54"/>
      <c r="S14" s="54">
        <f>[2]tableS2!J6</f>
        <v>4.0625</v>
      </c>
      <c r="T14" s="54"/>
      <c r="U14" s="54">
        <f>[2]tableS2!K6</f>
        <v>3.8333330000000001</v>
      </c>
      <c r="V14" s="54"/>
      <c r="W14" s="54">
        <v>2.1818179999999998</v>
      </c>
      <c r="X14" s="55"/>
      <c r="Y14" s="64">
        <v>2</v>
      </c>
    </row>
    <row r="15" spans="1:25" ht="22.5" hidden="1">
      <c r="B15" s="60" t="s">
        <v>25</v>
      </c>
      <c r="C15" s="65">
        <v>0.45284849999999999</v>
      </c>
      <c r="D15" s="65"/>
      <c r="E15" s="65">
        <v>0.54249999999999998</v>
      </c>
      <c r="F15" s="65"/>
      <c r="G15" s="65">
        <v>0.35458329999999999</v>
      </c>
      <c r="H15" s="65"/>
      <c r="I15" s="65">
        <v>0.40222219999999997</v>
      </c>
      <c r="J15" s="65"/>
      <c r="K15" s="65">
        <v>0.45284849999999999</v>
      </c>
      <c r="L15" s="65"/>
      <c r="M15" s="65"/>
      <c r="N15" s="65"/>
      <c r="O15" s="65"/>
      <c r="P15" s="65"/>
      <c r="Q15" s="65">
        <v>0.54249999999999998</v>
      </c>
      <c r="R15" s="65"/>
      <c r="S15" s="65">
        <v>0.35458329999999999</v>
      </c>
      <c r="T15" s="65"/>
      <c r="U15" s="65">
        <v>0.40222219999999997</v>
      </c>
      <c r="V15" s="65"/>
      <c r="W15" s="65"/>
      <c r="X15" s="65"/>
      <c r="Y15" s="65"/>
    </row>
    <row r="16" spans="1:25" ht="6.95" customHeight="1">
      <c r="B16" s="60"/>
      <c r="C16" s="55"/>
      <c r="D16" s="55"/>
      <c r="E16" s="54"/>
      <c r="F16" s="56"/>
      <c r="G16" s="55"/>
      <c r="H16" s="54"/>
      <c r="I16" s="57"/>
      <c r="J16" s="54"/>
      <c r="K16" s="55"/>
      <c r="L16" s="55"/>
      <c r="M16" s="55"/>
      <c r="N16" s="55"/>
      <c r="O16" s="55"/>
      <c r="P16" s="55"/>
      <c r="Q16" s="54"/>
      <c r="R16" s="56"/>
      <c r="S16" s="55"/>
      <c r="T16" s="54"/>
      <c r="U16" s="57"/>
      <c r="V16" s="54"/>
      <c r="W16" s="55"/>
      <c r="X16" s="55"/>
      <c r="Y16" s="54"/>
    </row>
    <row r="17" spans="2:25" s="34" customFormat="1" ht="30" customHeight="1">
      <c r="B17" s="77" t="s">
        <v>138</v>
      </c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</row>
    <row r="18" spans="2:25" ht="27" customHeight="1">
      <c r="B18" s="60" t="s">
        <v>23</v>
      </c>
      <c r="C18" s="55">
        <f>[2]tableS2!B9</f>
        <v>0.27600000000000002</v>
      </c>
      <c r="D18" s="55"/>
      <c r="E18" s="55">
        <f>[2]tableS2!C9</f>
        <v>0.30599999999999999</v>
      </c>
      <c r="F18" s="55"/>
      <c r="G18" s="55">
        <f>[2]tableS2!D9</f>
        <v>0.22700000000000001</v>
      </c>
      <c r="H18" s="55"/>
      <c r="I18" s="55">
        <f>[2]tableS2!E9</f>
        <v>8.5000000000000006E-2</v>
      </c>
      <c r="J18" s="55"/>
      <c r="K18" s="55">
        <f>[2]tableS2!F9</f>
        <v>0.182</v>
      </c>
      <c r="L18" s="55"/>
      <c r="M18" s="55">
        <f>[2]tableS2!G9</f>
        <v>0.46100000000000002</v>
      </c>
      <c r="N18" s="55"/>
      <c r="O18" s="55">
        <f>[2]tableS2!H9</f>
        <v>8.3000000000000004E-2</v>
      </c>
      <c r="P18" s="55"/>
      <c r="Q18" s="55">
        <f>[2]tableS2!I9</f>
        <v>0.36499999999999999</v>
      </c>
      <c r="R18" s="55"/>
      <c r="S18" s="55">
        <f>[2]tableS2!J9</f>
        <v>0.159</v>
      </c>
      <c r="T18" s="55"/>
      <c r="U18" s="55">
        <f>[2]tableS2!K9</f>
        <v>8.7999999999999995E-2</v>
      </c>
      <c r="V18" s="55"/>
      <c r="W18" s="55" t="s">
        <v>62</v>
      </c>
      <c r="X18" s="55"/>
      <c r="Y18" s="55" t="s">
        <v>63</v>
      </c>
    </row>
    <row r="19" spans="2:25" ht="6.95" customHeight="1">
      <c r="B19" s="60"/>
      <c r="C19" s="60"/>
      <c r="D19" s="57"/>
      <c r="E19" s="66"/>
      <c r="F19" s="57"/>
      <c r="G19" s="60"/>
      <c r="H19" s="57"/>
      <c r="I19" s="60"/>
      <c r="J19" s="57"/>
      <c r="K19" s="60"/>
      <c r="L19" s="60"/>
      <c r="M19" s="60"/>
      <c r="N19" s="60"/>
      <c r="O19" s="60"/>
      <c r="P19" s="57"/>
      <c r="Q19" s="66"/>
      <c r="R19" s="57"/>
      <c r="S19" s="60"/>
      <c r="T19" s="57"/>
      <c r="U19" s="60"/>
      <c r="V19" s="57"/>
      <c r="W19" s="60"/>
      <c r="X19" s="57"/>
      <c r="Y19" s="66"/>
    </row>
    <row r="20" spans="2:25" ht="24.95" customHeight="1">
      <c r="B20" s="77" t="s">
        <v>139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</row>
    <row r="21" spans="2:25" ht="15.95" customHeight="1">
      <c r="B21" s="60" t="s">
        <v>20</v>
      </c>
      <c r="C21" s="55">
        <f>C3*$B$1*C14/41</f>
        <v>6.3439024390243917E-3</v>
      </c>
      <c r="D21" s="55"/>
      <c r="E21" s="55">
        <f>E3*$B$1*E14/41</f>
        <v>2.7987804878048784E-3</v>
      </c>
      <c r="F21" s="55"/>
      <c r="G21" s="55">
        <f>G3*$B$1*G14/41</f>
        <v>5.9126829268292685E-3</v>
      </c>
      <c r="H21" s="55"/>
      <c r="I21" s="55" t="s">
        <v>9</v>
      </c>
      <c r="J21" s="55"/>
      <c r="K21" s="55">
        <f>K3*$B$1*K14/41</f>
        <v>8.055749531707318E-3</v>
      </c>
      <c r="L21" s="55"/>
      <c r="M21" s="55">
        <f>M3*$B$1*M14/41</f>
        <v>6.9782926829268302E-3</v>
      </c>
      <c r="N21" s="55"/>
      <c r="O21" s="55">
        <f>O3*$B$1*O14/41</f>
        <v>9.035254412195123E-3</v>
      </c>
      <c r="P21" s="55"/>
      <c r="Q21" s="55">
        <f>Q3*$B$1*Q14/41</f>
        <v>2.6868292682926832E-3</v>
      </c>
      <c r="R21" s="55"/>
      <c r="S21" s="55">
        <f>S3*$B$1*S14/41</f>
        <v>8.3548780487804879E-3</v>
      </c>
      <c r="T21" s="55"/>
      <c r="U21" s="55" t="s">
        <v>9</v>
      </c>
      <c r="V21" s="55"/>
      <c r="W21" s="55">
        <f>W3*B1*W14/41</f>
        <v>4.6137468439024394E-3</v>
      </c>
      <c r="X21" s="55"/>
      <c r="Y21" s="55">
        <f>Y3*B1*Y14/41</f>
        <v>4.1131707317073173E-3</v>
      </c>
    </row>
    <row r="22" spans="2:25" ht="15.95" customHeight="1">
      <c r="B22" s="62" t="s">
        <v>68</v>
      </c>
      <c r="C22" s="67">
        <f>C4*$B$1*C14/48.71</f>
        <v>5.0256620817080684E-3</v>
      </c>
      <c r="D22" s="67"/>
      <c r="E22" s="67" t="s">
        <v>5</v>
      </c>
      <c r="F22" s="67"/>
      <c r="G22" s="67">
        <f>G4*$B$1*G14/48.71</f>
        <v>1.0836583863683023E-2</v>
      </c>
      <c r="H22" s="67"/>
      <c r="I22" s="67">
        <f>I4*$B$1*I14/48.71</f>
        <v>2.17158216382673E-3</v>
      </c>
      <c r="J22" s="67"/>
      <c r="K22" s="67">
        <f>K4*$B$1*K14/48.71</f>
        <v>6.3817934387189502E-3</v>
      </c>
      <c r="L22" s="67"/>
      <c r="M22" s="67">
        <f>M4*$B$1*M14/48.71</f>
        <v>5.5282282898788749E-3</v>
      </c>
      <c r="N22" s="67"/>
      <c r="O22" s="67">
        <f>O4*$B$1*O14/48.71</f>
        <v>7.1577606897967562E-3</v>
      </c>
      <c r="P22" s="67"/>
      <c r="Q22" s="67" t="s">
        <v>5</v>
      </c>
      <c r="R22" s="67"/>
      <c r="S22" s="67">
        <f>S4*$B$1*S14/48.71</f>
        <v>1.5312564155204272E-2</v>
      </c>
      <c r="T22" s="67"/>
      <c r="U22" s="67">
        <f>U4*$B$1*U14/48.71</f>
        <v>1.8729896407308564E-3</v>
      </c>
      <c r="V22" s="67"/>
      <c r="W22" s="67">
        <f>W4*B1*W14/48.71</f>
        <v>3.6550266639293776E-3</v>
      </c>
      <c r="X22" s="67"/>
      <c r="Y22" s="67">
        <f>Y4*B1*Y14/48.71</f>
        <v>7.5384931225621022E-3</v>
      </c>
    </row>
    <row r="23" spans="2:25">
      <c r="B23" s="30"/>
      <c r="C23" s="23"/>
      <c r="D23" s="22"/>
      <c r="E23" s="23"/>
      <c r="F23" s="18"/>
      <c r="G23" s="22"/>
      <c r="H23" s="23"/>
      <c r="J23" s="23"/>
      <c r="K23" s="23"/>
      <c r="L23" s="23"/>
      <c r="M23" s="23"/>
      <c r="N23" s="23"/>
      <c r="O23" s="23"/>
      <c r="P23" s="22"/>
      <c r="Q23" s="23"/>
      <c r="R23" s="18"/>
      <c r="S23" s="22"/>
      <c r="T23" s="23"/>
      <c r="V23" s="23"/>
      <c r="W23" s="23"/>
      <c r="X23" s="22"/>
      <c r="Y23" s="23"/>
    </row>
    <row r="24" spans="2:25">
      <c r="B24" s="29"/>
      <c r="C24" s="22"/>
      <c r="D24" s="24"/>
      <c r="E24" s="19"/>
      <c r="F24" s="18"/>
      <c r="G24" s="24"/>
      <c r="H24" s="19"/>
      <c r="J24" s="19"/>
      <c r="K24" s="22"/>
      <c r="L24" s="22"/>
      <c r="M24" s="22"/>
      <c r="N24" s="22"/>
      <c r="O24" s="22"/>
      <c r="P24" s="24"/>
      <c r="Q24" s="19"/>
      <c r="R24" s="18"/>
      <c r="S24" s="24"/>
      <c r="T24" s="19"/>
      <c r="V24" s="19"/>
      <c r="W24" s="22"/>
      <c r="X24" s="24"/>
      <c r="Y24" s="19"/>
    </row>
    <row r="25" spans="2:25">
      <c r="B25" s="30"/>
      <c r="C25" s="22"/>
      <c r="D25" s="22"/>
      <c r="E25" s="23"/>
      <c r="F25" s="18"/>
      <c r="G25" s="18"/>
      <c r="H25" s="23"/>
      <c r="J25" s="23"/>
      <c r="K25" s="22"/>
      <c r="L25" s="22"/>
      <c r="M25" s="22"/>
      <c r="N25" s="22"/>
      <c r="O25" s="22"/>
      <c r="P25" s="22"/>
      <c r="Q25" s="23"/>
      <c r="R25" s="18"/>
      <c r="S25" s="18"/>
      <c r="T25" s="23"/>
      <c r="V25" s="23"/>
      <c r="W25" s="22"/>
      <c r="X25" s="22"/>
      <c r="Y25" s="23"/>
    </row>
    <row r="26" spans="2:25">
      <c r="B26" s="30"/>
      <c r="D26" s="22"/>
      <c r="E26" s="23"/>
      <c r="F26" s="18"/>
      <c r="G26" s="22"/>
      <c r="H26" s="23"/>
      <c r="J26" s="23"/>
      <c r="P26" s="22"/>
      <c r="Q26" s="23"/>
      <c r="R26" s="18"/>
      <c r="S26" s="22"/>
      <c r="T26" s="23"/>
      <c r="V26" s="23"/>
      <c r="X26" s="22"/>
      <c r="Y26" s="23"/>
    </row>
    <row r="27" spans="2:25">
      <c r="B27" s="30"/>
      <c r="D27" s="22"/>
      <c r="E27" s="23"/>
      <c r="F27" s="18"/>
      <c r="G27" s="22"/>
      <c r="H27" s="23"/>
      <c r="J27" s="23"/>
      <c r="P27" s="22"/>
      <c r="Q27" s="23"/>
      <c r="R27" s="18"/>
      <c r="S27" s="22"/>
      <c r="T27" s="23"/>
      <c r="V27" s="23"/>
      <c r="X27" s="22"/>
      <c r="Y27" s="23"/>
    </row>
    <row r="28" spans="2:25">
      <c r="B28" s="30"/>
      <c r="D28" s="22"/>
      <c r="E28" s="23"/>
      <c r="F28" s="18"/>
      <c r="G28" s="22"/>
      <c r="H28" s="23"/>
      <c r="J28" s="23"/>
      <c r="P28" s="22"/>
      <c r="Q28" s="23"/>
      <c r="R28" s="18"/>
      <c r="S28" s="22"/>
      <c r="T28" s="23"/>
      <c r="V28" s="23"/>
      <c r="X28" s="22"/>
      <c r="Y28" s="23"/>
    </row>
    <row r="29" spans="2:25">
      <c r="F29" s="13"/>
      <c r="R29" s="13"/>
    </row>
    <row r="31" spans="2:25">
      <c r="B31" s="1" t="s">
        <v>19</v>
      </c>
    </row>
  </sheetData>
  <mergeCells count="7">
    <mergeCell ref="B6:Y6"/>
    <mergeCell ref="B10:Y10"/>
    <mergeCell ref="C7:I7"/>
    <mergeCell ref="W7:Y7"/>
    <mergeCell ref="B20:Y20"/>
    <mergeCell ref="B17:Y17"/>
    <mergeCell ref="K7:U7"/>
  </mergeCells>
  <phoneticPr fontId="4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6"/>
  <sheetViews>
    <sheetView zoomScale="85" zoomScaleNormal="85" zoomScalePageLayoutView="170" workbookViewId="0">
      <selection activeCell="M23" sqref="M23"/>
    </sheetView>
  </sheetViews>
  <sheetFormatPr defaultColWidth="10.875" defaultRowHeight="15.75"/>
  <cols>
    <col min="1" max="1" width="10.875" style="1"/>
    <col min="2" max="2" width="16.875" style="1" customWidth="1"/>
    <col min="3" max="3" width="12.5" style="1" customWidth="1"/>
    <col min="4" max="4" width="0.625" style="1" customWidth="1"/>
    <col min="5" max="7" width="8.375" style="1" customWidth="1"/>
    <col min="8" max="8" width="9.125" style="1" customWidth="1"/>
    <col min="9" max="9" width="11.625" style="1" customWidth="1"/>
    <col min="10" max="16384" width="10.875" style="1"/>
  </cols>
  <sheetData>
    <row r="1" spans="1:9">
      <c r="A1" s="45"/>
    </row>
    <row r="3" spans="1:9">
      <c r="B3" s="6"/>
      <c r="C3" s="39" t="s">
        <v>35</v>
      </c>
      <c r="D3" s="12"/>
      <c r="E3" s="72" t="s">
        <v>38</v>
      </c>
      <c r="F3" s="72"/>
      <c r="G3" s="72"/>
      <c r="H3" s="72"/>
      <c r="I3" s="72"/>
    </row>
    <row r="4" spans="1:9" ht="54.95" customHeight="1">
      <c r="B4" s="7"/>
      <c r="C4" s="42" t="s">
        <v>39</v>
      </c>
      <c r="D4" s="42"/>
      <c r="E4" s="42" t="s">
        <v>41</v>
      </c>
      <c r="F4" s="42" t="s">
        <v>40</v>
      </c>
      <c r="G4" s="42" t="s">
        <v>37</v>
      </c>
      <c r="H4" s="42" t="s">
        <v>36</v>
      </c>
      <c r="I4" s="42" t="s">
        <v>45</v>
      </c>
    </row>
    <row r="5" spans="1:9">
      <c r="B5" s="9"/>
      <c r="C5" s="10">
        <v>1</v>
      </c>
      <c r="D5" s="10"/>
      <c r="E5" s="10">
        <v>2</v>
      </c>
      <c r="F5" s="10">
        <v>3</v>
      </c>
      <c r="G5" s="10">
        <v>4</v>
      </c>
      <c r="H5" s="10">
        <v>5</v>
      </c>
      <c r="I5" s="10">
        <v>6</v>
      </c>
    </row>
    <row r="6" spans="1:9">
      <c r="B6" s="7" t="s">
        <v>33</v>
      </c>
      <c r="C6" s="8"/>
      <c r="D6" s="8"/>
      <c r="E6" s="8"/>
      <c r="F6" s="8"/>
      <c r="G6" s="8"/>
      <c r="H6" s="8"/>
      <c r="I6" s="8"/>
    </row>
    <row r="7" spans="1:9">
      <c r="B7" s="30" t="s">
        <v>26</v>
      </c>
      <c r="C7" s="93">
        <f>[6]tableS3!B3</f>
        <v>4.8801900000000002E-2</v>
      </c>
      <c r="D7" s="93">
        <f>[6]tableS3!C3</f>
        <v>6.1337999999999997E-2</v>
      </c>
      <c r="E7" s="93">
        <f>[6]tableS3!C3</f>
        <v>6.1337999999999997E-2</v>
      </c>
      <c r="F7" s="93">
        <f>[6]tableS3!D3</f>
        <v>4.5528300000000001E-2</v>
      </c>
      <c r="G7" s="93">
        <f>[6]tableS3!E3</f>
        <v>4.4182600000000002E-2</v>
      </c>
      <c r="H7" s="93">
        <f>[6]tableS3!F3</f>
        <v>0.25033070000000002</v>
      </c>
      <c r="I7" s="93">
        <f>[6]tableS3!G3</f>
        <v>0.12329660000000001</v>
      </c>
    </row>
    <row r="8" spans="1:9">
      <c r="B8" s="30" t="s">
        <v>21</v>
      </c>
      <c r="C8" s="93">
        <f>[6]tableS3!B4</f>
        <v>3.3918700000000003E-2</v>
      </c>
      <c r="D8" s="93">
        <f>[6]tableS3!C4</f>
        <v>2.7480299999999999E-2</v>
      </c>
      <c r="E8" s="93">
        <f>[6]tableS3!C4</f>
        <v>2.7480299999999999E-2</v>
      </c>
      <c r="F8" s="93">
        <f>[6]tableS3!D4</f>
        <v>2.6666100000000002E-2</v>
      </c>
      <c r="G8" s="93">
        <f>[6]tableS3!E4</f>
        <v>2.1067099999999998E-2</v>
      </c>
      <c r="H8" s="93">
        <f>[6]tableS3!F4</f>
        <v>7.2385199999999997E-2</v>
      </c>
      <c r="I8" s="93">
        <f>[6]tableS3!G4</f>
        <v>3.5103700000000002E-2</v>
      </c>
    </row>
    <row r="9" spans="1:9">
      <c r="B9" s="30" t="s">
        <v>22</v>
      </c>
      <c r="C9" s="93">
        <f>[6]tableS3!B5</f>
        <v>0.15021019999999999</v>
      </c>
      <c r="D9" s="93">
        <f>[6]tableS3!C5</f>
        <v>2.56102E-2</v>
      </c>
      <c r="E9" s="93">
        <f>[6]tableS3!C5</f>
        <v>2.56102E-2</v>
      </c>
      <c r="F9" s="93">
        <f>[6]tableS3!D5</f>
        <v>8.7757600000000005E-2</v>
      </c>
      <c r="G9" s="93">
        <f>[6]tableS3!E5</f>
        <v>3.59733E-2</v>
      </c>
      <c r="H9" s="93">
        <f>[6]tableS3!F5</f>
        <v>5.4359999999999999E-4</v>
      </c>
      <c r="I9" s="93">
        <f>[6]tableS3!G5</f>
        <v>4.4420000000000001E-4</v>
      </c>
    </row>
    <row r="10" spans="1:9">
      <c r="B10" s="7" t="s">
        <v>29</v>
      </c>
      <c r="C10" s="94">
        <f>[6]tableS3!B6</f>
        <v>11</v>
      </c>
      <c r="D10" s="94">
        <f>[6]tableS3!C6</f>
        <v>14</v>
      </c>
      <c r="E10" s="94">
        <f>[6]tableS3!C6</f>
        <v>14</v>
      </c>
      <c r="F10" s="94">
        <f>[6]tableS3!D6</f>
        <v>15</v>
      </c>
      <c r="G10" s="94">
        <f>[6]tableS3!E6</f>
        <v>14</v>
      </c>
      <c r="H10" s="94">
        <f>[6]tableS3!F6</f>
        <v>13</v>
      </c>
      <c r="I10" s="94">
        <f>[6]tableS3!G6</f>
        <v>28</v>
      </c>
    </row>
    <row r="11" spans="1:9" ht="3.95" customHeight="1">
      <c r="B11" s="7"/>
      <c r="C11" s="43"/>
      <c r="D11" s="43"/>
      <c r="E11" s="43"/>
      <c r="F11" s="43"/>
      <c r="G11" s="43"/>
      <c r="H11" s="43"/>
      <c r="I11" s="43"/>
    </row>
    <row r="12" spans="1:9">
      <c r="B12" s="7" t="s">
        <v>34</v>
      </c>
      <c r="C12" s="43"/>
      <c r="D12" s="43"/>
      <c r="E12" s="43"/>
      <c r="F12" s="43"/>
      <c r="G12" s="43"/>
      <c r="H12" s="43"/>
      <c r="I12" s="43"/>
    </row>
    <row r="13" spans="1:9">
      <c r="B13" s="30" t="s">
        <v>26</v>
      </c>
      <c r="C13" s="93">
        <f>[6]tableS3!B8</f>
        <v>3.0628300000000001E-2</v>
      </c>
      <c r="D13" s="93">
        <f>[6]tableS3!C8</f>
        <v>2.6277200000000001E-2</v>
      </c>
      <c r="E13" s="93">
        <f>[6]tableS3!C8</f>
        <v>2.6277200000000001E-2</v>
      </c>
      <c r="F13" s="93">
        <f>[6]tableS3!D8</f>
        <v>4.3606300000000001E-2</v>
      </c>
      <c r="G13" s="93">
        <f>[6]tableS3!E8</f>
        <v>5.4489599999999999E-2</v>
      </c>
      <c r="H13" s="93">
        <f>[6]tableS3!F8</f>
        <v>0.18046799999999999</v>
      </c>
      <c r="I13" s="93">
        <f>[6]tableS3!G8</f>
        <v>9.4459399999999999E-2</v>
      </c>
    </row>
    <row r="14" spans="1:9">
      <c r="B14" s="30" t="s">
        <v>21</v>
      </c>
      <c r="C14" s="93">
        <f>[6]tableS3!B9</f>
        <v>2.69252E-2</v>
      </c>
      <c r="D14" s="93">
        <f>[6]tableS3!C9</f>
        <v>2.1200400000000001E-2</v>
      </c>
      <c r="E14" s="93">
        <f>[6]tableS3!C9</f>
        <v>2.1200400000000001E-2</v>
      </c>
      <c r="F14" s="93">
        <f>[6]tableS3!D9</f>
        <v>2.2768500000000001E-2</v>
      </c>
      <c r="G14" s="93">
        <f>[6]tableS3!E9</f>
        <v>2.9938599999999999E-2</v>
      </c>
      <c r="H14" s="93">
        <f>[6]tableS3!F9</f>
        <v>7.8670599999999993E-2</v>
      </c>
      <c r="I14" s="93">
        <f>[6]tableS3!G9</f>
        <v>3.6239899999999999E-2</v>
      </c>
    </row>
    <row r="15" spans="1:9">
      <c r="B15" s="30" t="s">
        <v>22</v>
      </c>
      <c r="C15" s="93">
        <f>[6]tableS3!B10</f>
        <v>0.2553165</v>
      </c>
      <c r="D15" s="93">
        <f>[6]tableS3!C10</f>
        <v>0.215172</v>
      </c>
      <c r="E15" s="93">
        <f>[6]tableS3!C10</f>
        <v>0.215172</v>
      </c>
      <c r="F15" s="93">
        <f>[6]tableS3!D10</f>
        <v>5.5466300000000003E-2</v>
      </c>
      <c r="G15" s="93">
        <f>[6]tableS3!E10</f>
        <v>6.8751599999999996E-2</v>
      </c>
      <c r="H15" s="93">
        <f>[6]tableS3!F10</f>
        <v>2.1792200000000001E-2</v>
      </c>
      <c r="I15" s="93">
        <f>[6]tableS3!G10</f>
        <v>9.1473000000000006E-3</v>
      </c>
    </row>
    <row r="16" spans="1:9">
      <c r="B16" s="9" t="s">
        <v>29</v>
      </c>
      <c r="C16" s="44">
        <f>[6]tableS3!B11</f>
        <v>9</v>
      </c>
      <c r="D16" s="44">
        <f>[6]tableS3!C11</f>
        <v>10</v>
      </c>
      <c r="E16" s="95">
        <f>[6]tableS3!C11</f>
        <v>10</v>
      </c>
      <c r="F16" s="95">
        <f>[6]tableS3!D11</f>
        <v>13</v>
      </c>
      <c r="G16" s="95">
        <f>[6]tableS3!E11</f>
        <v>10</v>
      </c>
      <c r="H16" s="95">
        <f>[6]tableS3!F11</f>
        <v>11</v>
      </c>
      <c r="I16" s="95">
        <f>[6]tableS3!G11</f>
        <v>23</v>
      </c>
    </row>
  </sheetData>
  <mergeCells count="1">
    <mergeCell ref="E3:I3"/>
  </mergeCells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9727-87A6-4E97-A182-764E2A3FF18E}">
  <dimension ref="B1:J25"/>
  <sheetViews>
    <sheetView workbookViewId="0">
      <selection activeCell="L18" sqref="L18"/>
    </sheetView>
  </sheetViews>
  <sheetFormatPr defaultRowHeight="15.75"/>
  <cols>
    <col min="3" max="3" width="18.25" customWidth="1"/>
    <col min="5" max="5" width="1.5" customWidth="1"/>
    <col min="7" max="7" width="1.25" customWidth="1"/>
    <col min="9" max="9" width="1.125" customWidth="1"/>
  </cols>
  <sheetData>
    <row r="1" spans="2:10">
      <c r="B1" s="34"/>
      <c r="C1" s="1"/>
      <c r="D1" s="1"/>
      <c r="E1" s="1"/>
      <c r="F1" s="1"/>
      <c r="G1" s="1"/>
      <c r="H1" s="1"/>
      <c r="I1" s="1"/>
      <c r="J1" s="1"/>
    </row>
    <row r="2" spans="2:10">
      <c r="B2" s="32"/>
      <c r="C2" s="5"/>
      <c r="D2" s="12" t="s">
        <v>4</v>
      </c>
      <c r="E2" s="5"/>
      <c r="F2" s="12" t="s">
        <v>6</v>
      </c>
      <c r="G2" s="5"/>
      <c r="H2" s="12" t="s">
        <v>7</v>
      </c>
      <c r="I2" s="5"/>
      <c r="J2" s="12" t="s">
        <v>8</v>
      </c>
    </row>
    <row r="3" spans="2:10">
      <c r="B3" s="38"/>
      <c r="C3" s="4"/>
      <c r="D3" s="10">
        <v>1</v>
      </c>
      <c r="E3" s="3"/>
      <c r="F3" s="10">
        <v>2</v>
      </c>
      <c r="G3" s="3"/>
      <c r="H3" s="10">
        <v>3</v>
      </c>
      <c r="I3" s="3"/>
      <c r="J3" s="10">
        <v>4</v>
      </c>
    </row>
    <row r="4" spans="2:10">
      <c r="B4" s="7" t="s">
        <v>27</v>
      </c>
      <c r="C4" s="7"/>
      <c r="D4" s="8"/>
      <c r="E4" s="8"/>
      <c r="F4" s="8"/>
      <c r="G4" s="8"/>
      <c r="H4" s="8"/>
      <c r="I4" s="2"/>
      <c r="J4" s="2"/>
    </row>
    <row r="5" spans="2:10">
      <c r="B5" s="35" t="s">
        <v>28</v>
      </c>
      <c r="C5" s="11"/>
      <c r="D5" s="40">
        <f>[4]tableS4!B3</f>
        <v>0.26481100000000002</v>
      </c>
      <c r="E5" s="40"/>
      <c r="F5" s="40">
        <f>[4]tableS4!D3</f>
        <v>0.23805799999999999</v>
      </c>
      <c r="G5" s="40">
        <f>[4]tableS4!$B$3</f>
        <v>0.26481100000000002</v>
      </c>
      <c r="H5" s="40">
        <f>[4]tableS4!F3</f>
        <v>0.1026306</v>
      </c>
      <c r="I5" s="40">
        <f>[4]tableS4!$B$3</f>
        <v>0.26481100000000002</v>
      </c>
      <c r="J5" s="40">
        <f>[4]tableS4!H3</f>
        <v>0.1226476</v>
      </c>
    </row>
    <row r="6" spans="2:10">
      <c r="B6" s="35" t="s">
        <v>21</v>
      </c>
      <c r="C6" s="11"/>
      <c r="D6" s="40">
        <f>[4]tableS4!B4</f>
        <v>9.1127100000000003E-2</v>
      </c>
      <c r="E6" s="40"/>
      <c r="F6" s="40">
        <f>[4]tableS4!D4</f>
        <v>0.1174955</v>
      </c>
      <c r="G6" s="40">
        <f>[4]tableS4!$B$3</f>
        <v>0.26481100000000002</v>
      </c>
      <c r="H6" s="40">
        <f>[4]tableS4!F4</f>
        <v>5.3287399999999999E-2</v>
      </c>
      <c r="I6" s="40">
        <f>[4]tableS4!$B$3</f>
        <v>0.26481100000000002</v>
      </c>
      <c r="J6" s="40">
        <f>[4]tableS4!H4</f>
        <v>7.4579099999999995E-2</v>
      </c>
    </row>
    <row r="7" spans="2:10">
      <c r="B7" s="35" t="s">
        <v>22</v>
      </c>
      <c r="C7" s="11"/>
      <c r="D7" s="40">
        <f>[4]tableS4!B5</f>
        <v>3.6614E-3</v>
      </c>
      <c r="E7" s="40"/>
      <c r="F7" s="40">
        <f>[4]tableS4!D5</f>
        <v>4.2754199999999999E-2</v>
      </c>
      <c r="G7" s="40">
        <f>[4]tableS4!$B$3</f>
        <v>0.26481100000000002</v>
      </c>
      <c r="H7" s="40">
        <f>[4]tableS4!F5</f>
        <v>5.4106599999999998E-2</v>
      </c>
      <c r="I7" s="40">
        <f>[4]tableS4!$B$3</f>
        <v>0.26481100000000002</v>
      </c>
      <c r="J7" s="40">
        <f>[4]tableS4!H5</f>
        <v>0.10006660000000001</v>
      </c>
    </row>
    <row r="8" spans="2:10">
      <c r="B8" s="35" t="s">
        <v>29</v>
      </c>
      <c r="C8" s="8"/>
      <c r="D8" s="83">
        <f>[4]tableS4!B6</f>
        <v>27</v>
      </c>
      <c r="E8" s="83"/>
      <c r="F8" s="83">
        <f>[4]tableS4!D6</f>
        <v>7</v>
      </c>
      <c r="G8" s="83">
        <f>[4]tableS4!$B$3</f>
        <v>0.26481100000000002</v>
      </c>
      <c r="H8" s="83">
        <f>[4]tableS4!F6</f>
        <v>22</v>
      </c>
      <c r="I8" s="83">
        <f>[4]tableS4!$B$3</f>
        <v>0.26481100000000002</v>
      </c>
      <c r="J8" s="83">
        <f>[4]tableS4!H6</f>
        <v>13</v>
      </c>
    </row>
    <row r="9" spans="2:10">
      <c r="B9" s="35"/>
      <c r="C9" s="8"/>
      <c r="D9" s="37"/>
      <c r="E9" s="37"/>
      <c r="F9" s="37"/>
      <c r="G9" s="37"/>
      <c r="H9" s="37"/>
      <c r="I9" s="37"/>
      <c r="J9" s="37"/>
    </row>
    <row r="10" spans="2:10">
      <c r="B10" s="7" t="s">
        <v>30</v>
      </c>
      <c r="C10" s="7"/>
      <c r="D10" s="37"/>
      <c r="E10" s="37"/>
      <c r="F10" s="37"/>
      <c r="G10" s="37"/>
      <c r="H10" s="37"/>
      <c r="I10" s="37"/>
      <c r="J10" s="37"/>
    </row>
    <row r="11" spans="2:10">
      <c r="B11" s="35" t="s">
        <v>28</v>
      </c>
      <c r="C11" s="7"/>
      <c r="D11" s="40">
        <f>[4]tableS4!B8</f>
        <v>0.65714090000000003</v>
      </c>
      <c r="E11" s="40"/>
      <c r="F11" s="40">
        <f>[4]tableS4!D8</f>
        <v>0.39641660000000001</v>
      </c>
      <c r="G11" s="40"/>
      <c r="H11" s="40">
        <f>[4]tableS4!F8</f>
        <v>0.28842089999999998</v>
      </c>
      <c r="I11" s="40"/>
      <c r="J11" s="40">
        <f>[4]tableS4!H8</f>
        <v>-0.4</v>
      </c>
    </row>
    <row r="12" spans="2:10">
      <c r="B12" s="35" t="s">
        <v>21</v>
      </c>
      <c r="C12" s="7"/>
      <c r="D12" s="40">
        <f>[4]tableS4!B9</f>
        <v>0.33570990000000001</v>
      </c>
      <c r="E12" s="40"/>
      <c r="F12" s="40">
        <f>[4]tableS4!D9</f>
        <v>0.16691909999999999</v>
      </c>
      <c r="G12" s="40"/>
      <c r="H12" s="40">
        <f>[4]tableS4!F9</f>
        <v>0.15385950000000001</v>
      </c>
      <c r="I12" s="40"/>
      <c r="J12" s="40">
        <f>[4]tableS4!H9</f>
        <v>0.43368010000000001</v>
      </c>
    </row>
    <row r="13" spans="2:10">
      <c r="B13" s="35" t="s">
        <v>22</v>
      </c>
      <c r="C13" s="7"/>
      <c r="D13" s="40">
        <f>[4]tableS4!B10</f>
        <v>5.0292700000000003E-2</v>
      </c>
      <c r="E13" s="40"/>
      <c r="F13" s="40">
        <f>[4]tableS4!D10</f>
        <v>1.7553599999999999E-2</v>
      </c>
      <c r="G13" s="40"/>
      <c r="H13" s="40">
        <f>[4]tableS4!F10</f>
        <v>6.0851599999999999E-2</v>
      </c>
      <c r="I13" s="40"/>
      <c r="J13" s="40">
        <f>[4]tableS4!H10</f>
        <v>0.3563518</v>
      </c>
    </row>
    <row r="14" spans="2:10">
      <c r="B14" s="35" t="s">
        <v>29</v>
      </c>
      <c r="C14" s="7"/>
      <c r="D14" s="83">
        <f>[4]tableS4!B11</f>
        <v>4</v>
      </c>
      <c r="E14" s="83"/>
      <c r="F14" s="83">
        <f>[4]tableS4!D11</f>
        <v>3</v>
      </c>
      <c r="G14" s="83"/>
      <c r="H14" s="83">
        <f>[4]tableS4!F11</f>
        <v>4</v>
      </c>
      <c r="I14" s="83"/>
      <c r="J14" s="83">
        <f>[4]tableS4!H11</f>
        <v>1</v>
      </c>
    </row>
    <row r="15" spans="2:10">
      <c r="B15" s="35"/>
      <c r="C15" s="8"/>
      <c r="D15" s="37"/>
      <c r="E15" s="37"/>
      <c r="F15" s="37"/>
      <c r="G15" s="37"/>
      <c r="H15" s="37"/>
      <c r="I15" s="37"/>
      <c r="J15" s="37"/>
    </row>
    <row r="16" spans="2:10">
      <c r="B16" s="7" t="s">
        <v>31</v>
      </c>
      <c r="C16" s="7"/>
      <c r="D16" s="37"/>
      <c r="E16" s="37"/>
      <c r="F16" s="37"/>
      <c r="G16" s="37"/>
      <c r="H16" s="37"/>
      <c r="I16" s="37"/>
      <c r="J16" s="37"/>
    </row>
    <row r="17" spans="2:10">
      <c r="B17" s="35" t="s">
        <v>28</v>
      </c>
      <c r="C17" s="7"/>
      <c r="D17" s="40">
        <f>[4]tableS4!B13</f>
        <v>0.32706170000000001</v>
      </c>
      <c r="E17" s="40"/>
      <c r="F17" s="40">
        <f>[4]tableS4!D13</f>
        <v>0.27194839999999998</v>
      </c>
      <c r="G17" s="40"/>
      <c r="H17" s="40">
        <f>[4]tableS4!F13</f>
        <v>0.16011300000000001</v>
      </c>
      <c r="I17" s="40"/>
      <c r="J17" s="40">
        <f>[4]tableS4!H13</f>
        <v>0.1076353</v>
      </c>
    </row>
    <row r="18" spans="2:10">
      <c r="B18" s="35" t="s">
        <v>21</v>
      </c>
      <c r="C18" s="7"/>
      <c r="D18" s="40">
        <f>[4]tableS4!B14</f>
        <v>9.6484799999999996E-2</v>
      </c>
      <c r="E18" s="40"/>
      <c r="F18" s="40">
        <f>[4]tableS4!D14</f>
        <v>9.9195099999999994E-2</v>
      </c>
      <c r="G18" s="40"/>
      <c r="H18" s="40">
        <f>[4]tableS4!F14</f>
        <v>6.21571E-2</v>
      </c>
      <c r="I18" s="40"/>
      <c r="J18" s="40">
        <f>[4]tableS4!H14</f>
        <v>7.3500200000000002E-2</v>
      </c>
    </row>
    <row r="19" spans="2:10">
      <c r="B19" s="35" t="s">
        <v>22</v>
      </c>
      <c r="C19" s="7"/>
      <c r="D19" s="40">
        <f>[4]tableS4!B15</f>
        <v>6.9950000000000003E-4</v>
      </c>
      <c r="E19" s="40"/>
      <c r="F19" s="40">
        <f>[4]tableS4!D15</f>
        <v>6.1149999999999998E-3</v>
      </c>
      <c r="G19" s="40"/>
      <c r="H19" s="40">
        <f>[4]tableS4!F15</f>
        <v>9.9968000000000001E-3</v>
      </c>
      <c r="I19" s="40"/>
      <c r="J19" s="40">
        <f>[4]tableS4!H15</f>
        <v>0.1430786</v>
      </c>
    </row>
    <row r="20" spans="2:10">
      <c r="B20" s="35" t="s">
        <v>29</v>
      </c>
      <c r="C20" s="7"/>
      <c r="D20" s="83">
        <f>[4]tableS4!B16</f>
        <v>31</v>
      </c>
      <c r="E20" s="83"/>
      <c r="F20" s="83">
        <f>[4]tableS4!D16</f>
        <v>10</v>
      </c>
      <c r="G20" s="83"/>
      <c r="H20" s="83">
        <f>[4]tableS4!F16</f>
        <v>26</v>
      </c>
      <c r="I20" s="83"/>
      <c r="J20" s="83">
        <f>[4]tableS4!H16</f>
        <v>14</v>
      </c>
    </row>
    <row r="21" spans="2:10">
      <c r="B21" s="35"/>
      <c r="C21" s="8"/>
      <c r="D21" s="37"/>
      <c r="E21" s="37"/>
      <c r="F21" s="37"/>
      <c r="G21" s="37"/>
      <c r="H21" s="37"/>
      <c r="I21" s="36"/>
      <c r="J21" s="36"/>
    </row>
    <row r="22" spans="2:10" ht="25.5" customHeight="1">
      <c r="B22" s="73" t="s">
        <v>42</v>
      </c>
      <c r="C22" s="73"/>
      <c r="D22" s="73"/>
      <c r="E22" s="73"/>
      <c r="F22" s="73"/>
      <c r="G22" s="73"/>
      <c r="H22" s="73"/>
      <c r="I22" s="73"/>
      <c r="J22" s="73"/>
    </row>
    <row r="23" spans="2:10">
      <c r="B23" s="35" t="s">
        <v>32</v>
      </c>
      <c r="C23" s="7"/>
      <c r="D23" s="40">
        <f>[4]tableS4!B18</f>
        <v>-0.40740359999999998</v>
      </c>
      <c r="E23" s="40"/>
      <c r="F23" s="40">
        <f>[4]tableS4!D18</f>
        <v>-0.12709799999999999</v>
      </c>
      <c r="G23" s="40"/>
      <c r="H23" s="37">
        <f>[4]tableS4!F18</f>
        <v>-0.2196989</v>
      </c>
      <c r="I23" s="40"/>
      <c r="J23" s="40">
        <f>[4]tableS4!H18</f>
        <v>0.52264759999999999</v>
      </c>
    </row>
    <row r="24" spans="2:10">
      <c r="B24" s="35" t="s">
        <v>21</v>
      </c>
      <c r="C24" s="7"/>
      <c r="D24" s="11">
        <f>[4]tableS4!B19</f>
        <v>0.25149100000000002</v>
      </c>
      <c r="E24" s="11"/>
      <c r="F24" s="11">
        <f>[4]tableS4!D19</f>
        <v>0.22762489999999999</v>
      </c>
      <c r="G24" s="11"/>
      <c r="H24" s="11">
        <f>[4]tableS4!F19</f>
        <v>0.1266371</v>
      </c>
      <c r="I24" s="11"/>
      <c r="J24" s="11">
        <f>[4]tableS4!H19</f>
        <v>0.44004589999999999</v>
      </c>
    </row>
    <row r="25" spans="2:10">
      <c r="B25" s="33" t="s">
        <v>22</v>
      </c>
      <c r="C25" s="9"/>
      <c r="D25" s="41">
        <f>[4]tableS4!B20</f>
        <v>0.1052423</v>
      </c>
      <c r="E25" s="41"/>
      <c r="F25" s="41">
        <f>[4]tableS4!D20</f>
        <v>0.57659450000000001</v>
      </c>
      <c r="G25" s="41"/>
      <c r="H25" s="41">
        <f>[4]tableS4!F20</f>
        <v>8.2763799999999998E-2</v>
      </c>
      <c r="I25" s="41"/>
      <c r="J25" s="41">
        <f>[4]tableS4!H20</f>
        <v>0.23494709999999999</v>
      </c>
    </row>
  </sheetData>
  <mergeCells count="1">
    <mergeCell ref="B22:J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B2:E11"/>
  <sheetViews>
    <sheetView zoomScaleNormal="100" zoomScalePageLayoutView="150" workbookViewId="0">
      <selection activeCell="C5" sqref="C5"/>
    </sheetView>
  </sheetViews>
  <sheetFormatPr defaultColWidth="10.875" defaultRowHeight="15.75"/>
  <cols>
    <col min="1" max="1" width="10.875" style="1"/>
    <col min="2" max="2" width="7" style="1" customWidth="1"/>
    <col min="3" max="3" width="11.875" style="1" customWidth="1"/>
    <col min="4" max="4" width="13.5" style="1" customWidth="1"/>
    <col min="5" max="5" width="16" style="1" customWidth="1"/>
    <col min="6" max="16384" width="10.875" style="1"/>
  </cols>
  <sheetData>
    <row r="2" spans="2:5" ht="15.95" customHeight="1">
      <c r="B2" s="14"/>
      <c r="C2" s="80" t="s">
        <v>83</v>
      </c>
      <c r="D2" s="80"/>
      <c r="E2" s="80"/>
    </row>
    <row r="3" spans="2:5" ht="53.1" customHeight="1">
      <c r="B3" s="17"/>
      <c r="C3" s="18" t="s">
        <v>56</v>
      </c>
      <c r="D3" s="18" t="s">
        <v>55</v>
      </c>
      <c r="E3" s="18" t="s">
        <v>65</v>
      </c>
    </row>
    <row r="4" spans="2:5">
      <c r="B4" s="20"/>
      <c r="C4" s="21">
        <v>1</v>
      </c>
      <c r="D4" s="21">
        <v>2</v>
      </c>
      <c r="E4" s="21">
        <v>3</v>
      </c>
    </row>
    <row r="5" spans="2:5" ht="25.5">
      <c r="B5" s="18" t="s">
        <v>4</v>
      </c>
      <c r="C5" s="18" t="s">
        <v>85</v>
      </c>
      <c r="D5" s="22">
        <v>7.3664599999999997E-2</v>
      </c>
      <c r="E5" s="23" t="s">
        <v>125</v>
      </c>
    </row>
    <row r="6" spans="2:5">
      <c r="B6" s="18"/>
      <c r="C6" s="18"/>
      <c r="D6" s="22"/>
      <c r="E6" s="23"/>
    </row>
    <row r="7" spans="2:5" ht="25.5">
      <c r="B7" s="18" t="s">
        <v>6</v>
      </c>
      <c r="C7" s="18" t="s">
        <v>86</v>
      </c>
      <c r="D7" s="22">
        <v>7.1174650000000006E-2</v>
      </c>
      <c r="E7" s="23" t="s">
        <v>126</v>
      </c>
    </row>
    <row r="8" spans="2:5">
      <c r="B8" s="18"/>
      <c r="C8" s="18"/>
      <c r="D8" s="22"/>
      <c r="E8" s="23"/>
    </row>
    <row r="9" spans="2:5" ht="25.5">
      <c r="B9" s="18" t="s">
        <v>7</v>
      </c>
      <c r="C9" s="18" t="s">
        <v>87</v>
      </c>
      <c r="D9" s="22">
        <v>3.2000000000000001E-2</v>
      </c>
      <c r="E9" s="23" t="s">
        <v>127</v>
      </c>
    </row>
    <row r="10" spans="2:5">
      <c r="B10" s="17"/>
      <c r="C10" s="18"/>
      <c r="D10" s="24"/>
      <c r="E10" s="19"/>
    </row>
    <row r="11" spans="2:5" ht="25.5">
      <c r="B11" s="25" t="s">
        <v>84</v>
      </c>
      <c r="C11" s="25" t="s">
        <v>128</v>
      </c>
      <c r="D11" s="26">
        <v>1.4334110000000001E-2</v>
      </c>
      <c r="E11" s="28" t="s">
        <v>129</v>
      </c>
    </row>
  </sheetData>
  <mergeCells count="1">
    <mergeCell ref="C2:E2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B2:I34"/>
  <sheetViews>
    <sheetView tabSelected="1" zoomScale="115" zoomScaleNormal="115" zoomScalePageLayoutView="150" workbookViewId="0">
      <selection activeCell="C6" sqref="C6"/>
    </sheetView>
  </sheetViews>
  <sheetFormatPr defaultColWidth="10.875" defaultRowHeight="12.75"/>
  <cols>
    <col min="1" max="1" width="10.875" style="7"/>
    <col min="2" max="2" width="10.625" style="7" customWidth="1"/>
    <col min="3" max="3" width="12.875" style="8" customWidth="1"/>
    <col min="4" max="4" width="1.375" style="8" customWidth="1"/>
    <col min="5" max="5" width="12.875" style="8" customWidth="1"/>
    <col min="6" max="6" width="1.375" style="8" customWidth="1"/>
    <col min="7" max="7" width="12.875" style="8" customWidth="1"/>
    <col min="8" max="8" width="1.375" style="8" customWidth="1"/>
    <col min="9" max="9" width="12.875" style="8" customWidth="1"/>
    <col min="10" max="16384" width="10.875" style="7"/>
  </cols>
  <sheetData>
    <row r="2" spans="2:9">
      <c r="B2" s="82"/>
      <c r="C2" s="82"/>
      <c r="D2" s="82"/>
      <c r="E2" s="82"/>
      <c r="F2" s="82"/>
      <c r="G2" s="82"/>
      <c r="H2" s="82"/>
      <c r="I2" s="82"/>
    </row>
    <row r="3" spans="2:9">
      <c r="B3" s="6"/>
      <c r="C3" s="12" t="s">
        <v>0</v>
      </c>
      <c r="D3" s="12"/>
      <c r="E3" s="12" t="s">
        <v>2</v>
      </c>
      <c r="F3" s="12"/>
      <c r="G3" s="12" t="s">
        <v>1</v>
      </c>
      <c r="H3" s="12"/>
      <c r="I3" s="12" t="s">
        <v>107</v>
      </c>
    </row>
    <row r="4" spans="2:9">
      <c r="B4" s="9"/>
      <c r="C4" s="10">
        <v>1</v>
      </c>
      <c r="D4" s="10"/>
      <c r="E4" s="10">
        <v>2</v>
      </c>
      <c r="F4" s="10"/>
      <c r="G4" s="10">
        <v>3</v>
      </c>
      <c r="H4" s="10"/>
      <c r="I4" s="10">
        <v>4</v>
      </c>
    </row>
    <row r="5" spans="2:9">
      <c r="B5" s="68" t="s">
        <v>106</v>
      </c>
      <c r="C5" s="68"/>
      <c r="D5" s="68"/>
      <c r="E5" s="68"/>
      <c r="F5" s="68"/>
      <c r="G5" s="68"/>
      <c r="H5" s="68"/>
      <c r="I5" s="68"/>
    </row>
    <row r="6" spans="2:9">
      <c r="B6" s="7" t="s">
        <v>13</v>
      </c>
      <c r="C6" s="11" t="s">
        <v>57</v>
      </c>
      <c r="D6" s="11"/>
      <c r="E6" s="11" t="s">
        <v>58</v>
      </c>
      <c r="F6" s="11"/>
      <c r="G6" s="11" t="s">
        <v>118</v>
      </c>
      <c r="H6" s="11"/>
      <c r="I6" s="11" t="s">
        <v>59</v>
      </c>
    </row>
    <row r="7" spans="2:9">
      <c r="B7" s="7" t="s">
        <v>3</v>
      </c>
      <c r="C7" s="11">
        <v>4.352756E-2</v>
      </c>
      <c r="D7" s="11"/>
      <c r="E7" s="11">
        <v>8.6381360000000004E-2</v>
      </c>
      <c r="F7" s="11"/>
      <c r="G7" s="11">
        <v>3.8501729999999998E-2</v>
      </c>
      <c r="H7" s="11"/>
      <c r="I7" s="11">
        <v>3.8485659999999998E-2</v>
      </c>
    </row>
    <row r="8" spans="2:9">
      <c r="B8" s="7" t="s">
        <v>113</v>
      </c>
      <c r="C8" s="11" t="s">
        <v>88</v>
      </c>
      <c r="D8" s="11"/>
      <c r="E8" s="11">
        <v>2.1722470000000001E-2</v>
      </c>
      <c r="F8" s="11"/>
      <c r="G8" s="11">
        <v>2.4344770000000002E-2</v>
      </c>
      <c r="H8" s="11"/>
      <c r="I8" s="11">
        <v>7.3424950000000003E-2</v>
      </c>
    </row>
    <row r="9" spans="2:9">
      <c r="B9" s="7" t="s">
        <v>114</v>
      </c>
      <c r="C9" s="8">
        <v>21</v>
      </c>
      <c r="E9" s="8">
        <v>6</v>
      </c>
      <c r="G9" s="8">
        <v>16</v>
      </c>
      <c r="I9" s="8">
        <v>11</v>
      </c>
    </row>
    <row r="10" spans="2:9" ht="5.0999999999999996" customHeight="1"/>
    <row r="11" spans="2:9">
      <c r="B11" s="71" t="s">
        <v>111</v>
      </c>
      <c r="C11" s="71"/>
      <c r="D11" s="71"/>
      <c r="E11" s="71"/>
      <c r="F11" s="71"/>
      <c r="G11" s="71"/>
      <c r="H11" s="71"/>
      <c r="I11" s="71"/>
    </row>
    <row r="12" spans="2:9">
      <c r="B12" s="79" t="s">
        <v>112</v>
      </c>
      <c r="C12" s="79"/>
      <c r="D12" s="79"/>
      <c r="E12" s="79"/>
      <c r="F12" s="79"/>
      <c r="G12" s="79"/>
      <c r="H12" s="79"/>
      <c r="I12" s="79"/>
    </row>
    <row r="13" spans="2:9">
      <c r="B13" s="7" t="s">
        <v>13</v>
      </c>
      <c r="C13" s="11" t="s">
        <v>130</v>
      </c>
      <c r="D13" s="11"/>
      <c r="E13" s="11" t="s">
        <v>58</v>
      </c>
      <c r="F13" s="11"/>
      <c r="G13" s="11" t="s">
        <v>108</v>
      </c>
      <c r="H13" s="11"/>
      <c r="I13" s="11" t="s">
        <v>109</v>
      </c>
    </row>
    <row r="14" spans="2:9">
      <c r="B14" s="7" t="s">
        <v>3</v>
      </c>
      <c r="C14" s="11">
        <v>5.271269E-2</v>
      </c>
      <c r="D14" s="11"/>
      <c r="E14" s="11">
        <v>8.6214299999999994E-2</v>
      </c>
      <c r="F14" s="11"/>
      <c r="G14" s="11">
        <v>4.1352550000000002E-2</v>
      </c>
      <c r="H14" s="11"/>
      <c r="I14" s="11">
        <v>5.7166170000000002E-2</v>
      </c>
    </row>
    <row r="15" spans="2:9">
      <c r="B15" s="7" t="s">
        <v>113</v>
      </c>
      <c r="C15" s="11">
        <v>5.47336E-3</v>
      </c>
      <c r="D15" s="11"/>
      <c r="E15" s="11">
        <v>2.1564349999999999E-2</v>
      </c>
      <c r="F15" s="11"/>
      <c r="G15" s="11">
        <v>2.1052680000000001E-2</v>
      </c>
      <c r="H15" s="11"/>
      <c r="I15" s="11">
        <v>8.8179110000000005E-2</v>
      </c>
    </row>
    <row r="16" spans="2:9">
      <c r="B16" s="7" t="s">
        <v>114</v>
      </c>
      <c r="C16" s="8">
        <v>16</v>
      </c>
      <c r="E16" s="8">
        <v>6</v>
      </c>
      <c r="G16" s="8">
        <v>12</v>
      </c>
      <c r="I16" s="8">
        <v>7</v>
      </c>
    </row>
    <row r="17" spans="2:9" ht="5.0999999999999996" customHeight="1"/>
    <row r="18" spans="2:9">
      <c r="B18" s="71" t="s">
        <v>131</v>
      </c>
      <c r="C18" s="71"/>
      <c r="D18" s="71"/>
      <c r="E18" s="71"/>
      <c r="F18" s="71"/>
      <c r="G18" s="71"/>
      <c r="H18" s="71"/>
      <c r="I18" s="71"/>
    </row>
    <row r="19" spans="2:9">
      <c r="B19" s="7" t="s">
        <v>13</v>
      </c>
      <c r="C19" s="11" t="s">
        <v>132</v>
      </c>
      <c r="D19" s="11"/>
      <c r="E19" s="11" t="s">
        <v>110</v>
      </c>
      <c r="F19" s="11"/>
      <c r="G19" s="11" t="s">
        <v>100</v>
      </c>
      <c r="H19" s="11"/>
      <c r="I19" s="11" t="s">
        <v>59</v>
      </c>
    </row>
    <row r="20" spans="2:9">
      <c r="B20" s="7" t="s">
        <v>3</v>
      </c>
      <c r="C20" s="11">
        <v>3.5274850000000003E-2</v>
      </c>
      <c r="D20" s="11"/>
      <c r="E20" s="11">
        <v>5.6250670000000003E-2</v>
      </c>
      <c r="F20" s="11"/>
      <c r="G20" s="11">
        <v>3.9734329999999998E-2</v>
      </c>
      <c r="H20" s="11"/>
      <c r="I20" s="11">
        <v>3.8485659999999998E-2</v>
      </c>
    </row>
    <row r="21" spans="2:9">
      <c r="B21" s="7" t="s">
        <v>113</v>
      </c>
      <c r="C21" s="11" t="s">
        <v>88</v>
      </c>
      <c r="D21" s="11"/>
      <c r="E21" s="11">
        <v>5.5561960000000001E-2</v>
      </c>
      <c r="F21" s="11"/>
      <c r="G21" s="11">
        <v>2.2242069999999999E-2</v>
      </c>
      <c r="H21" s="11"/>
      <c r="I21" s="11">
        <v>7.3424950000000003E-2</v>
      </c>
    </row>
    <row r="22" spans="2:9">
      <c r="B22" s="7" t="s">
        <v>114</v>
      </c>
      <c r="C22" s="8">
        <v>19</v>
      </c>
      <c r="E22" s="8">
        <v>5</v>
      </c>
      <c r="G22" s="8">
        <v>14</v>
      </c>
      <c r="I22" s="8">
        <v>11</v>
      </c>
    </row>
    <row r="23" spans="2:9" ht="5.0999999999999996" customHeight="1"/>
    <row r="24" spans="2:9" ht="26.1" customHeight="1">
      <c r="B24" s="79" t="s">
        <v>115</v>
      </c>
      <c r="C24" s="79"/>
      <c r="D24" s="79"/>
      <c r="E24" s="79"/>
      <c r="F24" s="79"/>
      <c r="G24" s="79"/>
      <c r="H24" s="79"/>
      <c r="I24" s="79"/>
    </row>
    <row r="25" spans="2:9">
      <c r="B25" s="7" t="s">
        <v>13</v>
      </c>
      <c r="C25" s="11" t="s">
        <v>133</v>
      </c>
      <c r="D25" s="11"/>
      <c r="E25" s="11" t="s">
        <v>58</v>
      </c>
      <c r="F25" s="11"/>
      <c r="G25" s="11">
        <v>6.6436389999999998E-2</v>
      </c>
      <c r="H25" s="11"/>
      <c r="I25" s="11" t="s">
        <v>59</v>
      </c>
    </row>
    <row r="26" spans="2:9">
      <c r="B26" s="7" t="s">
        <v>3</v>
      </c>
      <c r="C26" s="11">
        <v>5.3483320000000001E-2</v>
      </c>
      <c r="D26" s="11"/>
      <c r="E26" s="11">
        <v>8.6214299999999994E-2</v>
      </c>
      <c r="F26" s="11"/>
      <c r="G26" s="11">
        <v>4.797146E-2</v>
      </c>
      <c r="H26" s="11"/>
      <c r="I26" s="11">
        <v>3.8485659999999998E-2</v>
      </c>
    </row>
    <row r="27" spans="2:9">
      <c r="B27" s="7" t="s">
        <v>113</v>
      </c>
      <c r="C27" s="11">
        <v>5.2044099999999996E-3</v>
      </c>
      <c r="D27" s="11"/>
      <c r="E27" s="11">
        <v>2.1564349999999999E-2</v>
      </c>
      <c r="F27" s="11"/>
      <c r="G27" s="11">
        <v>0.16607851000000001</v>
      </c>
      <c r="H27" s="11"/>
      <c r="I27" s="11">
        <v>7.3424950000000003E-2</v>
      </c>
    </row>
    <row r="28" spans="2:9">
      <c r="B28" s="7" t="s">
        <v>114</v>
      </c>
      <c r="C28" s="8">
        <v>18</v>
      </c>
      <c r="E28" s="8">
        <v>6</v>
      </c>
      <c r="G28" s="8">
        <v>14</v>
      </c>
      <c r="I28" s="8">
        <v>11</v>
      </c>
    </row>
    <row r="29" spans="2:9" ht="5.0999999999999996" customHeight="1"/>
    <row r="30" spans="2:9" ht="26.1" customHeight="1">
      <c r="B30" s="79" t="s">
        <v>116</v>
      </c>
      <c r="C30" s="79"/>
      <c r="D30" s="79"/>
      <c r="E30" s="79"/>
      <c r="F30" s="79"/>
      <c r="G30" s="79"/>
      <c r="H30" s="79"/>
      <c r="I30" s="79"/>
    </row>
    <row r="31" spans="2:9">
      <c r="B31" s="7" t="s">
        <v>13</v>
      </c>
      <c r="C31" s="11" t="s">
        <v>134</v>
      </c>
      <c r="D31" s="11"/>
      <c r="E31" s="11" t="s">
        <v>58</v>
      </c>
      <c r="F31" s="11"/>
      <c r="G31" s="11" t="s">
        <v>118</v>
      </c>
      <c r="H31" s="11"/>
      <c r="I31" s="11" t="s">
        <v>59</v>
      </c>
    </row>
    <row r="32" spans="2:9">
      <c r="B32" s="7" t="s">
        <v>3</v>
      </c>
      <c r="C32" s="11">
        <v>4.051577E-2</v>
      </c>
      <c r="D32" s="11"/>
      <c r="E32" s="11">
        <v>8.6214299999999994E-2</v>
      </c>
      <c r="F32" s="11"/>
      <c r="G32" s="11">
        <v>3.8501729999999998E-2</v>
      </c>
      <c r="H32" s="11"/>
      <c r="I32" s="11">
        <v>3.8485659999999998E-2</v>
      </c>
    </row>
    <row r="33" spans="2:9">
      <c r="B33" s="7" t="s">
        <v>113</v>
      </c>
      <c r="C33" s="11" t="s">
        <v>88</v>
      </c>
      <c r="D33" s="11"/>
      <c r="E33" s="11">
        <v>2.1564349999999999E-2</v>
      </c>
      <c r="F33" s="11"/>
      <c r="G33" s="11">
        <v>2.4344770000000002E-2</v>
      </c>
      <c r="H33" s="11"/>
      <c r="I33" s="11">
        <v>7.3424950000000003E-2</v>
      </c>
    </row>
    <row r="34" spans="2:9">
      <c r="B34" s="9" t="s">
        <v>114</v>
      </c>
      <c r="C34" s="10">
        <v>20</v>
      </c>
      <c r="D34" s="10"/>
      <c r="E34" s="10">
        <v>6</v>
      </c>
      <c r="F34" s="10"/>
      <c r="G34" s="10">
        <v>16</v>
      </c>
      <c r="H34" s="10"/>
      <c r="I34" s="10">
        <v>11</v>
      </c>
    </row>
  </sheetData>
  <mergeCells count="7">
    <mergeCell ref="B2:I2"/>
    <mergeCell ref="B30:I30"/>
    <mergeCell ref="B5:I5"/>
    <mergeCell ref="B11:I11"/>
    <mergeCell ref="B12:I12"/>
    <mergeCell ref="B18:I18"/>
    <mergeCell ref="B24:I2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T14"/>
  <sheetViews>
    <sheetView zoomScaleNormal="100" zoomScalePageLayoutView="150" workbookViewId="0">
      <selection activeCell="R14" sqref="R14"/>
    </sheetView>
  </sheetViews>
  <sheetFormatPr defaultColWidth="10.875" defaultRowHeight="15.75"/>
  <cols>
    <col min="1" max="1" width="10.875" style="1"/>
    <col min="2" max="2" width="5.5" style="1" customWidth="1"/>
    <col min="3" max="3" width="6.875" style="1" hidden="1" customWidth="1"/>
    <col min="4" max="4" width="8.375" style="1" hidden="1" customWidth="1"/>
    <col min="5" max="5" width="10" style="1" hidden="1" customWidth="1"/>
    <col min="6" max="6" width="0.875" style="1" hidden="1" customWidth="1"/>
    <col min="7" max="7" width="7.125" style="1" customWidth="1"/>
    <col min="8" max="8" width="7.375" style="1" customWidth="1"/>
    <col min="9" max="9" width="7.125" style="1" hidden="1" customWidth="1"/>
    <col min="10" max="10" width="0.125" style="1" customWidth="1"/>
    <col min="11" max="11" width="9.875" style="1" customWidth="1"/>
    <col min="12" max="12" width="0.875" style="1" customWidth="1"/>
    <col min="13" max="13" width="7" style="1" customWidth="1"/>
    <col min="14" max="14" width="12.625" style="1" customWidth="1"/>
    <col min="15" max="15" width="14.5" style="1" customWidth="1"/>
    <col min="16" max="16" width="0.875" style="1" customWidth="1"/>
    <col min="17" max="17" width="7" style="1" customWidth="1"/>
    <col min="18" max="18" width="12.625" style="1" customWidth="1"/>
    <col min="19" max="19" width="14.5" style="1" customWidth="1"/>
    <col min="20" max="20" width="11" customWidth="1"/>
    <col min="21" max="16384" width="10.875" style="1"/>
  </cols>
  <sheetData>
    <row r="1" spans="2:20">
      <c r="T1" s="1"/>
    </row>
    <row r="2" spans="2:20"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</row>
    <row r="3" spans="2:20" ht="15.95" customHeight="1">
      <c r="B3" s="14"/>
      <c r="C3" s="51"/>
      <c r="D3" s="51"/>
      <c r="E3" s="51"/>
      <c r="F3" s="51"/>
      <c r="G3" s="51"/>
      <c r="H3" s="51"/>
      <c r="I3" s="51"/>
      <c r="J3" s="51"/>
      <c r="K3" s="51"/>
      <c r="L3" s="16"/>
      <c r="M3" s="51"/>
      <c r="N3" s="51"/>
      <c r="O3" s="51"/>
      <c r="P3" s="16"/>
      <c r="Q3" s="51"/>
      <c r="R3" s="51"/>
      <c r="S3" s="51"/>
      <c r="T3" s="1"/>
    </row>
    <row r="4" spans="2:20" ht="15.95" customHeight="1">
      <c r="B4" s="17"/>
      <c r="C4" s="52"/>
      <c r="D4" s="52"/>
      <c r="E4" s="52"/>
      <c r="F4" s="52"/>
      <c r="G4" s="75" t="s">
        <v>90</v>
      </c>
      <c r="H4" s="75"/>
      <c r="I4" s="75"/>
      <c r="J4" s="75"/>
      <c r="K4" s="75"/>
      <c r="L4" s="19"/>
      <c r="M4" s="75" t="s">
        <v>14</v>
      </c>
      <c r="N4" s="75"/>
      <c r="O4" s="75"/>
      <c r="P4" s="50"/>
      <c r="Q4" s="75" t="s">
        <v>67</v>
      </c>
      <c r="R4" s="75"/>
      <c r="S4" s="75"/>
      <c r="T4" s="1"/>
    </row>
    <row r="5" spans="2:20" ht="75.95" customHeight="1">
      <c r="B5" s="17"/>
      <c r="C5" s="18" t="s">
        <v>56</v>
      </c>
      <c r="D5" s="18" t="s">
        <v>55</v>
      </c>
      <c r="E5" s="18" t="s">
        <v>65</v>
      </c>
      <c r="F5" s="18"/>
      <c r="G5" s="18" t="s">
        <v>97</v>
      </c>
      <c r="H5" s="18" t="s">
        <v>91</v>
      </c>
      <c r="I5" s="18" t="s">
        <v>93</v>
      </c>
      <c r="J5" s="18" t="s">
        <v>92</v>
      </c>
      <c r="K5" s="18" t="s">
        <v>95</v>
      </c>
      <c r="L5" s="18"/>
      <c r="M5" s="15" t="s">
        <v>89</v>
      </c>
      <c r="N5" s="15" t="s">
        <v>94</v>
      </c>
      <c r="O5" s="15" t="s">
        <v>98</v>
      </c>
      <c r="P5" s="18"/>
      <c r="Q5" s="15" t="s">
        <v>89</v>
      </c>
      <c r="R5" s="15" t="s">
        <v>96</v>
      </c>
      <c r="S5" s="15" t="s">
        <v>99</v>
      </c>
      <c r="T5" s="1"/>
    </row>
    <row r="6" spans="2:20">
      <c r="B6" s="20"/>
      <c r="C6" s="21">
        <v>1</v>
      </c>
      <c r="D6" s="21">
        <v>2</v>
      </c>
      <c r="E6" s="21">
        <v>3</v>
      </c>
      <c r="F6" s="21"/>
      <c r="G6" s="21">
        <v>1</v>
      </c>
      <c r="H6" s="21">
        <v>2</v>
      </c>
      <c r="I6" s="21">
        <v>3</v>
      </c>
      <c r="J6" s="21">
        <v>4</v>
      </c>
      <c r="K6" s="21">
        <v>3</v>
      </c>
      <c r="L6" s="21"/>
      <c r="M6" s="21">
        <v>4</v>
      </c>
      <c r="N6" s="21">
        <v>5</v>
      </c>
      <c r="O6" s="21">
        <v>6</v>
      </c>
      <c r="P6" s="21"/>
      <c r="Q6" s="21">
        <v>7</v>
      </c>
      <c r="R6" s="21">
        <v>8</v>
      </c>
      <c r="S6" s="21">
        <v>9</v>
      </c>
      <c r="T6" s="1"/>
    </row>
    <row r="7" spans="2:20" ht="25.5">
      <c r="B7" s="18" t="s">
        <v>4</v>
      </c>
      <c r="C7" s="18" t="s">
        <v>47</v>
      </c>
      <c r="D7" s="22">
        <v>7.3490813648293976E-2</v>
      </c>
      <c r="E7" s="23" t="s">
        <v>51</v>
      </c>
      <c r="F7" s="18"/>
      <c r="G7" s="23">
        <f>[3]table3!$B$6</f>
        <v>144.5737</v>
      </c>
      <c r="H7" s="22">
        <f>'Table 2'!C16</f>
        <v>0.11125690000000001</v>
      </c>
      <c r="I7" s="31">
        <v>21</v>
      </c>
      <c r="J7" s="22">
        <f>1/(I7*(H7^2))</f>
        <v>3.8470408295079102</v>
      </c>
      <c r="K7" s="23">
        <f>1/(H7^2)</f>
        <v>80.787857419666111</v>
      </c>
      <c r="L7" s="18"/>
      <c r="M7" s="23">
        <v>6.2171209947393589</v>
      </c>
      <c r="N7" s="23">
        <f>((G7/M7)-1)*K7</f>
        <v>1797.8629637749816</v>
      </c>
      <c r="O7" s="23">
        <f>((G7/M7)-1)</f>
        <v>22.254123592307693</v>
      </c>
      <c r="P7" s="18"/>
      <c r="Q7" s="23">
        <v>4.9271978865884378</v>
      </c>
      <c r="R7" s="23">
        <f>((G7/Q7)-1)*K7</f>
        <v>2289.6871531386382</v>
      </c>
      <c r="S7" s="23">
        <f>((G7/Q7)-1)</f>
        <v>28.341971507481297</v>
      </c>
      <c r="T7" s="1"/>
    </row>
    <row r="8" spans="2:20">
      <c r="B8" s="18"/>
      <c r="C8" s="18"/>
      <c r="D8" s="22"/>
      <c r="E8" s="23"/>
      <c r="F8" s="18"/>
      <c r="G8" s="23"/>
      <c r="H8" s="22"/>
      <c r="I8" s="31"/>
      <c r="J8" s="22"/>
      <c r="K8" s="23"/>
      <c r="L8" s="18"/>
      <c r="M8" s="23"/>
      <c r="N8" s="23"/>
      <c r="O8" s="23"/>
      <c r="P8" s="18"/>
      <c r="Q8" s="23"/>
      <c r="R8" s="23"/>
      <c r="S8" s="22"/>
      <c r="T8" s="1"/>
    </row>
    <row r="9" spans="2:20" ht="25.5">
      <c r="B9" s="18" t="s">
        <v>6</v>
      </c>
      <c r="C9" s="18" t="s">
        <v>18</v>
      </c>
      <c r="D9" s="22">
        <v>7.1148459383753512E-2</v>
      </c>
      <c r="E9" s="23" t="s">
        <v>52</v>
      </c>
      <c r="F9" s="18"/>
      <c r="G9" s="23">
        <f>[3]table3!$C$6</f>
        <v>166.4845</v>
      </c>
      <c r="H9" s="22">
        <f>'Table 2'!F16</f>
        <v>0.1540474</v>
      </c>
      <c r="I9" s="31">
        <v>6</v>
      </c>
      <c r="J9" s="22">
        <f t="shared" ref="J9:J13" si="0">1/(I9*(H9^2))</f>
        <v>7.0232803429186621</v>
      </c>
      <c r="K9" s="23">
        <f t="shared" ref="K9:K13" si="1">1/(H9^2)</f>
        <v>42.139682057511969</v>
      </c>
      <c r="L9" s="18"/>
      <c r="M9" s="23">
        <v>3.2873806998939559</v>
      </c>
      <c r="N9" s="23">
        <f t="shared" ref="N9:N11" si="2">((G9/M9)-1)*K9</f>
        <v>2091.9617616025303</v>
      </c>
      <c r="O9" s="23">
        <f t="shared" ref="O9:O11" si="3">((G9/M9)-1)</f>
        <v>49.643510806451609</v>
      </c>
      <c r="P9" s="18"/>
      <c r="Q9" s="23" t="s">
        <v>5</v>
      </c>
      <c r="R9" s="23" t="s">
        <v>5</v>
      </c>
      <c r="S9" s="22" t="s">
        <v>5</v>
      </c>
      <c r="T9" s="1"/>
    </row>
    <row r="10" spans="2:20">
      <c r="B10" s="18"/>
      <c r="C10" s="18"/>
      <c r="D10" s="22"/>
      <c r="E10" s="23"/>
      <c r="F10" s="18"/>
      <c r="G10" s="23"/>
      <c r="H10" s="22"/>
      <c r="I10" s="31"/>
      <c r="J10" s="22"/>
      <c r="K10" s="23"/>
      <c r="L10" s="18"/>
      <c r="M10" s="23"/>
      <c r="N10" s="23"/>
      <c r="O10" s="23"/>
      <c r="P10" s="18"/>
      <c r="Q10" s="23"/>
      <c r="R10" s="23"/>
      <c r="S10" s="22"/>
      <c r="T10" s="1"/>
    </row>
    <row r="11" spans="2:20" ht="25.5">
      <c r="B11" s="18" t="s">
        <v>7</v>
      </c>
      <c r="C11" s="18" t="s">
        <v>48</v>
      </c>
      <c r="D11" s="22">
        <v>3.2000000000000001E-2</v>
      </c>
      <c r="E11" s="23" t="s">
        <v>53</v>
      </c>
      <c r="F11" s="18"/>
      <c r="G11" s="23">
        <f>[3]table3!$D$6</f>
        <v>79.992789999999999</v>
      </c>
      <c r="H11" s="22">
        <f>'Table 2'!I16</f>
        <v>0.1806461</v>
      </c>
      <c r="I11" s="31">
        <v>16</v>
      </c>
      <c r="J11" s="22">
        <f t="shared" si="0"/>
        <v>1.9152383859656696</v>
      </c>
      <c r="K11" s="23">
        <f t="shared" si="1"/>
        <v>30.643814175450714</v>
      </c>
      <c r="L11" s="18"/>
      <c r="M11" s="23">
        <v>6.057707635899888</v>
      </c>
      <c r="N11" s="23">
        <f t="shared" si="2"/>
        <v>374.01159996318614</v>
      </c>
      <c r="O11" s="23">
        <f t="shared" si="3"/>
        <v>12.205125570263158</v>
      </c>
      <c r="P11" s="18"/>
      <c r="Q11" s="23">
        <v>11.086195244823985</v>
      </c>
      <c r="R11" s="23">
        <f t="shared" ref="R11" si="4">((G11/Q11)-1)*K11</f>
        <v>190.46758951197108</v>
      </c>
      <c r="S11" s="23">
        <f t="shared" ref="S11" si="5">((G11/Q11)-1)</f>
        <v>6.2155314094208922</v>
      </c>
      <c r="T11" s="1"/>
    </row>
    <row r="12" spans="2:20">
      <c r="B12" s="17"/>
      <c r="C12" s="18"/>
      <c r="D12" s="24"/>
      <c r="E12" s="19"/>
      <c r="F12" s="19"/>
      <c r="G12" s="19"/>
      <c r="H12" s="22"/>
      <c r="I12" s="31"/>
      <c r="J12" s="22"/>
      <c r="K12" s="23"/>
      <c r="L12" s="19"/>
      <c r="M12" s="19"/>
      <c r="N12" s="22"/>
      <c r="O12" s="22"/>
      <c r="P12" s="19"/>
      <c r="Q12" s="19"/>
      <c r="R12" s="23"/>
      <c r="S12" s="23"/>
      <c r="T12" s="1"/>
    </row>
    <row r="13" spans="2:20" ht="25.5">
      <c r="B13" s="25" t="s">
        <v>8</v>
      </c>
      <c r="C13" s="25" t="s">
        <v>49</v>
      </c>
      <c r="D13" s="26">
        <v>1.0204081632653062E-2</v>
      </c>
      <c r="E13" s="28" t="s">
        <v>54</v>
      </c>
      <c r="F13" s="25"/>
      <c r="G13" s="28">
        <f>[3]table3!$E$6</f>
        <v>82.555430000000001</v>
      </c>
      <c r="H13" s="26">
        <f>'Table 2'!L16</f>
        <v>3.7630400000000001E-2</v>
      </c>
      <c r="I13" s="21">
        <v>11</v>
      </c>
      <c r="J13" s="26">
        <f t="shared" si="0"/>
        <v>64.199204293375999</v>
      </c>
      <c r="K13" s="28">
        <f t="shared" si="1"/>
        <v>706.19124722713605</v>
      </c>
      <c r="L13" s="25"/>
      <c r="M13" s="26" t="s">
        <v>9</v>
      </c>
      <c r="N13" s="53" t="s">
        <v>9</v>
      </c>
      <c r="O13" s="53" t="s">
        <v>9</v>
      </c>
      <c r="P13" s="25"/>
      <c r="Q13" s="28">
        <v>1.4370993835882944</v>
      </c>
      <c r="R13" s="28">
        <f>((G13/Q13)-1)*K13</f>
        <v>39861.582104330089</v>
      </c>
      <c r="S13" s="28">
        <f t="shared" ref="S13" si="6">((G13/Q13)-1)</f>
        <v>56.445873919914497</v>
      </c>
      <c r="T13" s="1"/>
    </row>
    <row r="14" spans="2:20">
      <c r="T14" s="1"/>
    </row>
  </sheetData>
  <mergeCells count="4">
    <mergeCell ref="G4:K4"/>
    <mergeCell ref="M4:O4"/>
    <mergeCell ref="Q4:S4"/>
    <mergeCell ref="B2:S2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 1</vt:lpstr>
      <vt:lpstr>Table 2</vt:lpstr>
      <vt:lpstr>Table 3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F1</vt:lpstr>
      <vt:lpstr>Table 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Ricardo Maertens Odria</dc:creator>
  <cp:lastModifiedBy>Luiza Cardoso De Andrade</cp:lastModifiedBy>
  <cp:lastPrinted>2018-03-08T23:13:02Z</cp:lastPrinted>
  <dcterms:created xsi:type="dcterms:W3CDTF">2017-11-21T19:31:04Z</dcterms:created>
  <dcterms:modified xsi:type="dcterms:W3CDTF">2023-06-07T02:50:09Z</dcterms:modified>
</cp:coreProperties>
</file>