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EA613B6D-3E07-41B3-81A4-9E0A8BD2B41C}" xr6:coauthVersionLast="47" xr6:coauthVersionMax="47" xr10:uidLastSave="{00000000-0000-0000-0000-000000000000}"/>
  <bookViews>
    <workbookView xWindow="-120" yWindow="-120" windowWidth="27645" windowHeight="16440" tabRatio="825" activeTab="11" xr2:uid="{00000000-000D-0000-FFFF-FFFF00000000}"/>
  </bookViews>
  <sheets>
    <sheet name="Table 1" sheetId="39" r:id="rId1"/>
    <sheet name="Table 2" sheetId="18" r:id="rId2"/>
    <sheet name="Table 3" sheetId="12" r:id="rId3"/>
    <sheet name="Table S2" sheetId="19" r:id="rId4"/>
    <sheet name="Table S3" sheetId="4" r:id="rId5"/>
    <sheet name="Table S4" sheetId="35" r:id="rId6"/>
    <sheet name="Table S5" sheetId="24" r:id="rId7"/>
    <sheet name="Table S6" sheetId="31" r:id="rId8"/>
    <sheet name="Table S7" sheetId="25" r:id="rId9"/>
    <sheet name="Table S8" sheetId="36" r:id="rId10"/>
    <sheet name="Table F1" sheetId="37" r:id="rId11"/>
    <sheet name="Table F2" sheetId="38" r:id="rId12"/>
    <sheet name="t1_raw" sheetId="40" state="hidden" r:id="rId13"/>
    <sheet name="t2_raw" sheetId="41" state="hidden" r:id="rId14"/>
    <sheet name="t3_raw" sheetId="43" state="hidden" r:id="rId15"/>
    <sheet name="ts2_raw" sheetId="44" state="hidden" r:id="rId16"/>
    <sheet name="ts3_raw" sheetId="45" state="hidden" r:id="rId17"/>
    <sheet name="ts4_raw" sheetId="46" state="hidden" r:id="rId18"/>
    <sheet name="ts5_raw" sheetId="47" state="hidden" r:id="rId19"/>
    <sheet name="ts6_raw" sheetId="48" state="hidden" r:id="rId20"/>
    <sheet name="tF1_raw" sheetId="61" state="hidden" r:id="rId21"/>
    <sheet name="tF2_raw" sheetId="62" state="hidden" r:id="rId22"/>
    <sheet name="tF1_2_raw" sheetId="63" state="hidden" r:id="rId23"/>
    <sheet name="tF2_2_raw" sheetId="64" state="hidden" r:id="rId24"/>
    <sheet name="ts8_raw" sheetId="65" state="hidden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6" l="1"/>
  <c r="D10" i="36"/>
  <c r="C10" i="36"/>
  <c r="E9" i="36"/>
  <c r="D9" i="36"/>
  <c r="C9" i="36"/>
  <c r="B10" i="36"/>
  <c r="B9" i="36"/>
  <c r="E6" i="36"/>
  <c r="D6" i="36"/>
  <c r="C6" i="36"/>
  <c r="B6" i="36"/>
  <c r="E5" i="36"/>
  <c r="D5" i="36"/>
  <c r="C5" i="36"/>
  <c r="B5" i="36"/>
  <c r="E4" i="36"/>
  <c r="D4" i="36"/>
  <c r="C4" i="36"/>
  <c r="B4" i="36"/>
  <c r="E3" i="36"/>
  <c r="D3" i="36"/>
  <c r="C3" i="36"/>
  <c r="B3" i="36"/>
  <c r="C21" i="38"/>
  <c r="B21" i="38"/>
  <c r="B20" i="38"/>
  <c r="B19" i="38"/>
  <c r="B18" i="38"/>
  <c r="D14" i="38"/>
  <c r="C14" i="38"/>
  <c r="B14" i="38"/>
  <c r="D13" i="38"/>
  <c r="C13" i="38"/>
  <c r="B13" i="38"/>
  <c r="D12" i="38"/>
  <c r="C12" i="38"/>
  <c r="B12" i="38"/>
  <c r="D11" i="38"/>
  <c r="C11" i="38"/>
  <c r="B11" i="38"/>
  <c r="C7" i="38"/>
  <c r="B7" i="38"/>
  <c r="C6" i="38"/>
  <c r="B6" i="38"/>
  <c r="C5" i="38"/>
  <c r="B5" i="38"/>
  <c r="C4" i="38"/>
  <c r="B4" i="38"/>
  <c r="B21" i="37"/>
  <c r="B20" i="37"/>
  <c r="B19" i="37"/>
  <c r="C18" i="37"/>
  <c r="B18" i="37"/>
  <c r="D14" i="37"/>
  <c r="C14" i="37"/>
  <c r="B14" i="37"/>
  <c r="D13" i="37"/>
  <c r="C13" i="37"/>
  <c r="B13" i="37"/>
  <c r="D12" i="37"/>
  <c r="C12" i="37"/>
  <c r="B12" i="37"/>
  <c r="D11" i="37"/>
  <c r="C11" i="37"/>
  <c r="B11" i="37"/>
  <c r="C7" i="37"/>
  <c r="B7" i="37"/>
  <c r="C6" i="37"/>
  <c r="B6" i="37"/>
  <c r="C5" i="37"/>
  <c r="B5" i="37"/>
  <c r="C4" i="37"/>
  <c r="B4" i="37"/>
  <c r="S13" i="25"/>
  <c r="H13" i="25"/>
  <c r="K13" i="25" s="1"/>
  <c r="R13" i="25" s="1"/>
  <c r="G13" i="25"/>
  <c r="H11" i="25"/>
  <c r="K11" i="25" s="1"/>
  <c r="G11" i="25"/>
  <c r="S11" i="25" s="1"/>
  <c r="O9" i="25"/>
  <c r="G9" i="25"/>
  <c r="R7" i="25"/>
  <c r="K7" i="25"/>
  <c r="J7" i="25"/>
  <c r="H7" i="25"/>
  <c r="G7" i="25"/>
  <c r="S7" i="25" s="1"/>
  <c r="I34" i="31"/>
  <c r="G34" i="31"/>
  <c r="E34" i="31"/>
  <c r="C34" i="31"/>
  <c r="I33" i="31"/>
  <c r="G33" i="31"/>
  <c r="G31" i="31" s="1"/>
  <c r="E33" i="31"/>
  <c r="C33" i="31"/>
  <c r="I32" i="31"/>
  <c r="G32" i="31"/>
  <c r="E32" i="31"/>
  <c r="C32" i="31"/>
  <c r="I31" i="31"/>
  <c r="E31" i="31"/>
  <c r="C31" i="31"/>
  <c r="I28" i="31"/>
  <c r="G28" i="31"/>
  <c r="E28" i="31"/>
  <c r="C28" i="31"/>
  <c r="I27" i="31"/>
  <c r="I25" i="31" s="1"/>
  <c r="G27" i="31"/>
  <c r="G25" i="31" s="1"/>
  <c r="E27" i="31"/>
  <c r="E25" i="31" s="1"/>
  <c r="C27" i="31"/>
  <c r="C25" i="31" s="1"/>
  <c r="I26" i="31"/>
  <c r="G26" i="31"/>
  <c r="E26" i="31"/>
  <c r="C26" i="31"/>
  <c r="I22" i="31"/>
  <c r="G22" i="31"/>
  <c r="E22" i="31"/>
  <c r="C22" i="31"/>
  <c r="I21" i="31"/>
  <c r="I19" i="31" s="1"/>
  <c r="G21" i="31"/>
  <c r="E21" i="31"/>
  <c r="C21" i="31"/>
  <c r="I20" i="31"/>
  <c r="G20" i="31"/>
  <c r="E20" i="31"/>
  <c r="C20" i="31"/>
  <c r="G19" i="31"/>
  <c r="E19" i="31"/>
  <c r="C19" i="31"/>
  <c r="I16" i="31"/>
  <c r="G16" i="31"/>
  <c r="E16" i="31"/>
  <c r="C16" i="31"/>
  <c r="I15" i="31"/>
  <c r="G15" i="31"/>
  <c r="G13" i="31" s="1"/>
  <c r="E15" i="31"/>
  <c r="C15" i="31"/>
  <c r="I14" i="31"/>
  <c r="G14" i="31"/>
  <c r="E14" i="31"/>
  <c r="C14" i="31"/>
  <c r="I13" i="31"/>
  <c r="E13" i="31"/>
  <c r="C13" i="31"/>
  <c r="I9" i="31"/>
  <c r="G9" i="31"/>
  <c r="E9" i="31"/>
  <c r="C9" i="31"/>
  <c r="I8" i="31"/>
  <c r="I6" i="31" s="1"/>
  <c r="G8" i="31"/>
  <c r="G6" i="31" s="1"/>
  <c r="E8" i="31"/>
  <c r="E6" i="31" s="1"/>
  <c r="C8" i="31"/>
  <c r="C6" i="31" s="1"/>
  <c r="I7" i="31"/>
  <c r="G7" i="31"/>
  <c r="E7" i="31"/>
  <c r="C7" i="31"/>
  <c r="E15" i="24"/>
  <c r="C15" i="24"/>
  <c r="E14" i="24"/>
  <c r="D14" i="24"/>
  <c r="C14" i="24"/>
  <c r="E12" i="24"/>
  <c r="C12" i="24"/>
  <c r="E11" i="24"/>
  <c r="D11" i="24"/>
  <c r="C11" i="24"/>
  <c r="E9" i="24"/>
  <c r="C9" i="24"/>
  <c r="E8" i="24"/>
  <c r="D8" i="24"/>
  <c r="C8" i="24"/>
  <c r="E6" i="24"/>
  <c r="C6" i="24"/>
  <c r="E5" i="24"/>
  <c r="D5" i="24"/>
  <c r="C5" i="24"/>
  <c r="J25" i="35"/>
  <c r="H25" i="35"/>
  <c r="F25" i="35"/>
  <c r="D25" i="35"/>
  <c r="J24" i="35"/>
  <c r="H24" i="35"/>
  <c r="F24" i="35"/>
  <c r="D24" i="35"/>
  <c r="J23" i="35"/>
  <c r="H23" i="35"/>
  <c r="F23" i="35"/>
  <c r="D23" i="35"/>
  <c r="J20" i="35"/>
  <c r="H20" i="35"/>
  <c r="F20" i="35"/>
  <c r="D20" i="35"/>
  <c r="J19" i="35"/>
  <c r="H19" i="35"/>
  <c r="F19" i="35"/>
  <c r="D19" i="35"/>
  <c r="J18" i="35"/>
  <c r="H18" i="35"/>
  <c r="F18" i="35"/>
  <c r="D18" i="35"/>
  <c r="J17" i="35"/>
  <c r="H17" i="35"/>
  <c r="F17" i="35"/>
  <c r="D17" i="35"/>
  <c r="J14" i="35"/>
  <c r="H14" i="35"/>
  <c r="F14" i="35"/>
  <c r="D14" i="35"/>
  <c r="J13" i="35"/>
  <c r="H13" i="35"/>
  <c r="F13" i="35"/>
  <c r="D13" i="35"/>
  <c r="J12" i="35"/>
  <c r="H12" i="35"/>
  <c r="F12" i="35"/>
  <c r="D12" i="35"/>
  <c r="J11" i="35"/>
  <c r="H11" i="35"/>
  <c r="F11" i="35"/>
  <c r="D11" i="35"/>
  <c r="J8" i="35"/>
  <c r="I8" i="35"/>
  <c r="H8" i="35"/>
  <c r="G8" i="35"/>
  <c r="F8" i="35"/>
  <c r="D8" i="35"/>
  <c r="J7" i="35"/>
  <c r="I7" i="35"/>
  <c r="H7" i="35"/>
  <c r="G7" i="35"/>
  <c r="F7" i="35"/>
  <c r="D7" i="35"/>
  <c r="J6" i="35"/>
  <c r="I6" i="35"/>
  <c r="H6" i="35"/>
  <c r="G6" i="35"/>
  <c r="F6" i="35"/>
  <c r="D6" i="35"/>
  <c r="J5" i="35"/>
  <c r="I5" i="35"/>
  <c r="H5" i="35"/>
  <c r="G5" i="35"/>
  <c r="F5" i="35"/>
  <c r="D5" i="35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Y22" i="19"/>
  <c r="W22" i="19"/>
  <c r="U22" i="19"/>
  <c r="S22" i="19"/>
  <c r="O22" i="19"/>
  <c r="M22" i="19"/>
  <c r="K22" i="19"/>
  <c r="C22" i="19"/>
  <c r="Y21" i="19"/>
  <c r="W21" i="19"/>
  <c r="S21" i="19"/>
  <c r="Q21" i="19"/>
  <c r="M21" i="19"/>
  <c r="K21" i="19"/>
  <c r="U18" i="19"/>
  <c r="S18" i="19"/>
  <c r="Q18" i="19"/>
  <c r="O18" i="19"/>
  <c r="M18" i="19"/>
  <c r="K18" i="19"/>
  <c r="I18" i="19"/>
  <c r="G18" i="19"/>
  <c r="E18" i="19"/>
  <c r="C18" i="19"/>
  <c r="U14" i="19"/>
  <c r="S14" i="19"/>
  <c r="Q14" i="19"/>
  <c r="O14" i="19"/>
  <c r="O21" i="19" s="1"/>
  <c r="M14" i="19"/>
  <c r="K14" i="19"/>
  <c r="I14" i="19"/>
  <c r="I22" i="19" s="1"/>
  <c r="G14" i="19"/>
  <c r="G21" i="19" s="1"/>
  <c r="E14" i="19"/>
  <c r="E21" i="19" s="1"/>
  <c r="C14" i="19"/>
  <c r="C21" i="19" s="1"/>
  <c r="Y13" i="19"/>
  <c r="W13" i="19"/>
  <c r="U13" i="19"/>
  <c r="S13" i="19"/>
  <c r="Q13" i="19"/>
  <c r="O13" i="19"/>
  <c r="M13" i="19"/>
  <c r="K13" i="19"/>
  <c r="I13" i="19"/>
  <c r="G13" i="19"/>
  <c r="E13" i="19"/>
  <c r="C13" i="19"/>
  <c r="Y12" i="19"/>
  <c r="W12" i="19"/>
  <c r="U12" i="19"/>
  <c r="S12" i="19"/>
  <c r="Q12" i="19"/>
  <c r="O12" i="19"/>
  <c r="M12" i="19"/>
  <c r="K12" i="19"/>
  <c r="I12" i="19"/>
  <c r="G12" i="19"/>
  <c r="E12" i="19"/>
  <c r="C12" i="19"/>
  <c r="Y11" i="19"/>
  <c r="W11" i="19"/>
  <c r="U11" i="19"/>
  <c r="S11" i="19"/>
  <c r="Q11" i="19"/>
  <c r="O11" i="19"/>
  <c r="M11" i="19"/>
  <c r="K11" i="19"/>
  <c r="I11" i="19"/>
  <c r="G11" i="19"/>
  <c r="E11" i="19"/>
  <c r="C11" i="19"/>
  <c r="M17" i="12"/>
  <c r="K17" i="12"/>
  <c r="I17" i="12"/>
  <c r="G17" i="12"/>
  <c r="M16" i="12"/>
  <c r="L16" i="12"/>
  <c r="K16" i="12"/>
  <c r="I16" i="12"/>
  <c r="H16" i="12"/>
  <c r="G16" i="12"/>
  <c r="M14" i="12"/>
  <c r="K14" i="12"/>
  <c r="I14" i="12"/>
  <c r="G14" i="12"/>
  <c r="M13" i="12"/>
  <c r="L13" i="12"/>
  <c r="K13" i="12"/>
  <c r="I13" i="12"/>
  <c r="H13" i="12"/>
  <c r="G13" i="12"/>
  <c r="M11" i="12"/>
  <c r="K11" i="12"/>
  <c r="I11" i="12"/>
  <c r="G11" i="12"/>
  <c r="M10" i="12"/>
  <c r="L10" i="12"/>
  <c r="K10" i="12"/>
  <c r="I10" i="12"/>
  <c r="H10" i="12"/>
  <c r="G10" i="12"/>
  <c r="M8" i="12"/>
  <c r="K8" i="12"/>
  <c r="I8" i="12"/>
  <c r="G8" i="12"/>
  <c r="M7" i="12"/>
  <c r="L7" i="12"/>
  <c r="K7" i="12"/>
  <c r="I7" i="12"/>
  <c r="H7" i="12"/>
  <c r="G7" i="12"/>
  <c r="L33" i="18"/>
  <c r="I33" i="18"/>
  <c r="F33" i="18"/>
  <c r="C33" i="18"/>
  <c r="M32" i="18"/>
  <c r="L32" i="18"/>
  <c r="J32" i="18"/>
  <c r="I32" i="18"/>
  <c r="G32" i="18"/>
  <c r="F32" i="18"/>
  <c r="D32" i="18"/>
  <c r="C32" i="18"/>
  <c r="M31" i="18"/>
  <c r="L31" i="18"/>
  <c r="J31" i="18"/>
  <c r="I31" i="18"/>
  <c r="G31" i="18"/>
  <c r="F31" i="18"/>
  <c r="D31" i="18"/>
  <c r="C31" i="18"/>
  <c r="M30" i="18"/>
  <c r="L30" i="18"/>
  <c r="J30" i="18"/>
  <c r="I30" i="18"/>
  <c r="G30" i="18"/>
  <c r="F30" i="18"/>
  <c r="D30" i="18"/>
  <c r="C30" i="18"/>
  <c r="M29" i="18"/>
  <c r="L29" i="18"/>
  <c r="J29" i="18"/>
  <c r="I29" i="18"/>
  <c r="G29" i="18"/>
  <c r="F29" i="18"/>
  <c r="D29" i="18"/>
  <c r="C29" i="18"/>
  <c r="L26" i="18"/>
  <c r="I26" i="18"/>
  <c r="F26" i="18"/>
  <c r="C26" i="18"/>
  <c r="M25" i="18"/>
  <c r="L25" i="18"/>
  <c r="J25" i="18"/>
  <c r="I25" i="18"/>
  <c r="G25" i="18"/>
  <c r="F25" i="18"/>
  <c r="D25" i="18"/>
  <c r="C25" i="18"/>
  <c r="M24" i="18"/>
  <c r="L24" i="18"/>
  <c r="J24" i="18"/>
  <c r="I24" i="18"/>
  <c r="G24" i="18"/>
  <c r="F24" i="18"/>
  <c r="D24" i="18"/>
  <c r="C24" i="18"/>
  <c r="M23" i="18"/>
  <c r="L23" i="18"/>
  <c r="J23" i="18"/>
  <c r="I23" i="18"/>
  <c r="G23" i="18"/>
  <c r="F23" i="18"/>
  <c r="D23" i="18"/>
  <c r="C23" i="18"/>
  <c r="M22" i="18"/>
  <c r="L22" i="18"/>
  <c r="J22" i="18"/>
  <c r="I22" i="18"/>
  <c r="G22" i="18"/>
  <c r="F22" i="18"/>
  <c r="D22" i="18"/>
  <c r="C22" i="18"/>
  <c r="L19" i="18"/>
  <c r="I19" i="18"/>
  <c r="F19" i="18"/>
  <c r="C19" i="18"/>
  <c r="M18" i="18"/>
  <c r="L18" i="18"/>
  <c r="J18" i="18"/>
  <c r="I18" i="18"/>
  <c r="G18" i="18"/>
  <c r="F18" i="18"/>
  <c r="D18" i="18"/>
  <c r="C18" i="18"/>
  <c r="M17" i="18"/>
  <c r="L17" i="18"/>
  <c r="J17" i="18"/>
  <c r="I17" i="18"/>
  <c r="G17" i="18"/>
  <c r="F17" i="18"/>
  <c r="D17" i="18"/>
  <c r="C17" i="18"/>
  <c r="M16" i="18"/>
  <c r="L16" i="18"/>
  <c r="J16" i="18"/>
  <c r="I16" i="18"/>
  <c r="G16" i="18"/>
  <c r="F16" i="18"/>
  <c r="H9" i="25" s="1"/>
  <c r="D16" i="18"/>
  <c r="C16" i="18"/>
  <c r="M15" i="18"/>
  <c r="L15" i="18"/>
  <c r="J15" i="18"/>
  <c r="I15" i="18"/>
  <c r="G15" i="18"/>
  <c r="F15" i="18"/>
  <c r="D15" i="18"/>
  <c r="C15" i="18"/>
  <c r="L12" i="18"/>
  <c r="I12" i="18"/>
  <c r="F12" i="18"/>
  <c r="C12" i="18"/>
  <c r="M11" i="18"/>
  <c r="L11" i="18"/>
  <c r="J11" i="18"/>
  <c r="I11" i="18"/>
  <c r="G11" i="18"/>
  <c r="F11" i="18"/>
  <c r="D11" i="18"/>
  <c r="C11" i="18"/>
  <c r="M10" i="18"/>
  <c r="L10" i="18"/>
  <c r="J10" i="18"/>
  <c r="I10" i="18"/>
  <c r="G10" i="18"/>
  <c r="F10" i="18"/>
  <c r="D10" i="18"/>
  <c r="C10" i="18"/>
  <c r="M9" i="18"/>
  <c r="L9" i="18"/>
  <c r="J9" i="18"/>
  <c r="I9" i="18"/>
  <c r="G9" i="18"/>
  <c r="F9" i="18"/>
  <c r="D9" i="18"/>
  <c r="C9" i="18"/>
  <c r="M8" i="18"/>
  <c r="L8" i="18"/>
  <c r="C21" i="37" s="1"/>
  <c r="J8" i="18"/>
  <c r="I8" i="18"/>
  <c r="C19" i="38" s="1"/>
  <c r="G8" i="18"/>
  <c r="F8" i="18"/>
  <c r="C20" i="38" s="1"/>
  <c r="D8" i="18"/>
  <c r="C8" i="18"/>
  <c r="C18" i="38" s="1"/>
  <c r="E79" i="39"/>
  <c r="D79" i="39"/>
  <c r="C79" i="39"/>
  <c r="B79" i="39"/>
  <c r="A79" i="39"/>
  <c r="F78" i="39"/>
  <c r="E78" i="39"/>
  <c r="D78" i="39"/>
  <c r="C78" i="39"/>
  <c r="B78" i="39"/>
  <c r="A78" i="39"/>
  <c r="E77" i="39"/>
  <c r="D77" i="39"/>
  <c r="C77" i="39"/>
  <c r="B77" i="39"/>
  <c r="A77" i="39"/>
  <c r="F76" i="39"/>
  <c r="E76" i="39"/>
  <c r="D76" i="39"/>
  <c r="C76" i="39"/>
  <c r="B76" i="39"/>
  <c r="A76" i="39"/>
  <c r="E75" i="39"/>
  <c r="D75" i="39"/>
  <c r="C75" i="39"/>
  <c r="B75" i="39"/>
  <c r="A75" i="39"/>
  <c r="F74" i="39"/>
  <c r="E74" i="39"/>
  <c r="D74" i="39"/>
  <c r="C74" i="39"/>
  <c r="B74" i="39"/>
  <c r="A74" i="39"/>
  <c r="E73" i="39"/>
  <c r="D73" i="39"/>
  <c r="C73" i="39"/>
  <c r="B73" i="39"/>
  <c r="A73" i="39"/>
  <c r="F72" i="39"/>
  <c r="E72" i="39"/>
  <c r="D72" i="39"/>
  <c r="C72" i="39"/>
  <c r="B72" i="39"/>
  <c r="A72" i="39"/>
  <c r="E71" i="39"/>
  <c r="D71" i="39"/>
  <c r="C71" i="39"/>
  <c r="B71" i="39"/>
  <c r="A71" i="39"/>
  <c r="F70" i="39"/>
  <c r="E70" i="39"/>
  <c r="D70" i="39"/>
  <c r="C70" i="39"/>
  <c r="B70" i="39"/>
  <c r="A70" i="39"/>
  <c r="E69" i="39"/>
  <c r="D69" i="39"/>
  <c r="C69" i="39"/>
  <c r="B69" i="39"/>
  <c r="A69" i="39"/>
  <c r="F68" i="39"/>
  <c r="E68" i="39"/>
  <c r="D68" i="39"/>
  <c r="C68" i="39"/>
  <c r="B68" i="39"/>
  <c r="A68" i="39"/>
  <c r="E66" i="39"/>
  <c r="D66" i="39"/>
  <c r="C66" i="39"/>
  <c r="B66" i="39"/>
  <c r="A66" i="39"/>
  <c r="F65" i="39"/>
  <c r="E65" i="39"/>
  <c r="D65" i="39"/>
  <c r="C65" i="39"/>
  <c r="B65" i="39"/>
  <c r="A65" i="39"/>
  <c r="E64" i="39"/>
  <c r="D64" i="39"/>
  <c r="C64" i="39"/>
  <c r="B64" i="39"/>
  <c r="A64" i="39"/>
  <c r="F63" i="39"/>
  <c r="E63" i="39"/>
  <c r="D63" i="39"/>
  <c r="C63" i="39"/>
  <c r="B63" i="39"/>
  <c r="A63" i="39"/>
  <c r="E62" i="39"/>
  <c r="D62" i="39"/>
  <c r="C62" i="39"/>
  <c r="B62" i="39"/>
  <c r="A62" i="39"/>
  <c r="F61" i="39"/>
  <c r="E61" i="39"/>
  <c r="D61" i="39"/>
  <c r="C61" i="39"/>
  <c r="B61" i="39"/>
  <c r="A61" i="39"/>
  <c r="E60" i="39"/>
  <c r="D60" i="39"/>
  <c r="C60" i="39"/>
  <c r="B60" i="39"/>
  <c r="A60" i="39"/>
  <c r="F59" i="39"/>
  <c r="E59" i="39"/>
  <c r="D59" i="39"/>
  <c r="C59" i="39"/>
  <c r="B59" i="39"/>
  <c r="A59" i="39"/>
  <c r="E58" i="39"/>
  <c r="D58" i="39"/>
  <c r="C58" i="39"/>
  <c r="B58" i="39"/>
  <c r="A58" i="39"/>
  <c r="F57" i="39"/>
  <c r="E57" i="39"/>
  <c r="D57" i="39"/>
  <c r="C57" i="39"/>
  <c r="B57" i="39"/>
  <c r="A57" i="39"/>
  <c r="E56" i="39"/>
  <c r="D56" i="39"/>
  <c r="C56" i="39"/>
  <c r="B56" i="39"/>
  <c r="A56" i="39"/>
  <c r="F55" i="39"/>
  <c r="E55" i="39"/>
  <c r="D55" i="39"/>
  <c r="C55" i="39"/>
  <c r="B55" i="39"/>
  <c r="A55" i="39"/>
  <c r="E54" i="39"/>
  <c r="D54" i="39"/>
  <c r="C54" i="39"/>
  <c r="B54" i="39"/>
  <c r="A54" i="39"/>
  <c r="F53" i="39"/>
  <c r="E53" i="39"/>
  <c r="D53" i="39"/>
  <c r="C53" i="39"/>
  <c r="B53" i="39"/>
  <c r="A53" i="39"/>
  <c r="E52" i="39"/>
  <c r="D52" i="39"/>
  <c r="C52" i="39"/>
  <c r="B52" i="39"/>
  <c r="A52" i="39"/>
  <c r="F51" i="39"/>
  <c r="E51" i="39"/>
  <c r="D51" i="39"/>
  <c r="C51" i="39"/>
  <c r="B51" i="39"/>
  <c r="A51" i="39"/>
  <c r="E50" i="39"/>
  <c r="D50" i="39"/>
  <c r="C50" i="39"/>
  <c r="B50" i="39"/>
  <c r="A50" i="39"/>
  <c r="F49" i="39"/>
  <c r="E49" i="39"/>
  <c r="D49" i="39"/>
  <c r="C49" i="39"/>
  <c r="B49" i="39"/>
  <c r="A49" i="39"/>
  <c r="E48" i="39"/>
  <c r="D48" i="39"/>
  <c r="C48" i="39"/>
  <c r="B48" i="39"/>
  <c r="A48" i="39"/>
  <c r="F47" i="39"/>
  <c r="E47" i="39"/>
  <c r="D47" i="39"/>
  <c r="C47" i="39"/>
  <c r="B47" i="39"/>
  <c r="A47" i="39"/>
  <c r="E46" i="39"/>
  <c r="D46" i="39"/>
  <c r="C46" i="39"/>
  <c r="B46" i="39"/>
  <c r="A46" i="39"/>
  <c r="F45" i="39"/>
  <c r="E45" i="39"/>
  <c r="D45" i="39"/>
  <c r="C45" i="39"/>
  <c r="B45" i="39"/>
  <c r="A45" i="39"/>
  <c r="E44" i="39"/>
  <c r="D44" i="39"/>
  <c r="C44" i="39"/>
  <c r="B44" i="39"/>
  <c r="A44" i="39"/>
  <c r="F43" i="39"/>
  <c r="E43" i="39"/>
  <c r="D43" i="39"/>
  <c r="C43" i="39"/>
  <c r="B43" i="39"/>
  <c r="A43" i="39"/>
  <c r="E42" i="39"/>
  <c r="D42" i="39"/>
  <c r="C42" i="39"/>
  <c r="B42" i="39"/>
  <c r="A42" i="39"/>
  <c r="F41" i="39"/>
  <c r="E41" i="39"/>
  <c r="D41" i="39"/>
  <c r="C41" i="39"/>
  <c r="B41" i="39"/>
  <c r="A41" i="39"/>
  <c r="E40" i="39"/>
  <c r="D40" i="39"/>
  <c r="C40" i="39"/>
  <c r="B40" i="39"/>
  <c r="A40" i="39"/>
  <c r="F39" i="39"/>
  <c r="E39" i="39"/>
  <c r="D39" i="39"/>
  <c r="C39" i="39"/>
  <c r="B39" i="39"/>
  <c r="A39" i="39"/>
  <c r="E38" i="39"/>
  <c r="D38" i="39"/>
  <c r="C38" i="39"/>
  <c r="B38" i="39"/>
  <c r="A38" i="39"/>
  <c r="F37" i="39"/>
  <c r="E37" i="39"/>
  <c r="D37" i="39"/>
  <c r="C37" i="39"/>
  <c r="B37" i="39"/>
  <c r="A37" i="39"/>
  <c r="E36" i="39"/>
  <c r="D36" i="39"/>
  <c r="C36" i="39"/>
  <c r="B36" i="39"/>
  <c r="A36" i="39"/>
  <c r="F35" i="39"/>
  <c r="E35" i="39"/>
  <c r="D35" i="39"/>
  <c r="C35" i="39"/>
  <c r="B35" i="39"/>
  <c r="A35" i="39"/>
  <c r="E34" i="39"/>
  <c r="D34" i="39"/>
  <c r="C34" i="39"/>
  <c r="B34" i="39"/>
  <c r="A34" i="39"/>
  <c r="F33" i="39"/>
  <c r="E33" i="39"/>
  <c r="D33" i="39"/>
  <c r="C33" i="39"/>
  <c r="B33" i="39"/>
  <c r="A33" i="39"/>
  <c r="E32" i="39"/>
  <c r="D32" i="39"/>
  <c r="C32" i="39"/>
  <c r="B32" i="39"/>
  <c r="A32" i="39"/>
  <c r="F31" i="39"/>
  <c r="E31" i="39"/>
  <c r="D31" i="39"/>
  <c r="C31" i="39"/>
  <c r="B31" i="39"/>
  <c r="A31" i="39"/>
  <c r="E30" i="39"/>
  <c r="D30" i="39"/>
  <c r="C30" i="39"/>
  <c r="B30" i="39"/>
  <c r="A30" i="39"/>
  <c r="F29" i="39"/>
  <c r="E29" i="39"/>
  <c r="D29" i="39"/>
  <c r="C29" i="39"/>
  <c r="B29" i="39"/>
  <c r="A29" i="39"/>
  <c r="E28" i="39"/>
  <c r="D28" i="39"/>
  <c r="C28" i="39"/>
  <c r="B28" i="39"/>
  <c r="A28" i="39"/>
  <c r="F27" i="39"/>
  <c r="E27" i="39"/>
  <c r="D27" i="39"/>
  <c r="C27" i="39"/>
  <c r="B27" i="39"/>
  <c r="A27" i="39"/>
  <c r="E26" i="39"/>
  <c r="D26" i="39"/>
  <c r="C26" i="39"/>
  <c r="B26" i="39"/>
  <c r="A26" i="39"/>
  <c r="F25" i="39"/>
  <c r="E25" i="39"/>
  <c r="D25" i="39"/>
  <c r="C25" i="39"/>
  <c r="B25" i="39"/>
  <c r="A25" i="39"/>
  <c r="E24" i="39"/>
  <c r="D24" i="39"/>
  <c r="C24" i="39"/>
  <c r="B24" i="39"/>
  <c r="A24" i="39"/>
  <c r="F23" i="39"/>
  <c r="E23" i="39"/>
  <c r="D23" i="39"/>
  <c r="C23" i="39"/>
  <c r="B23" i="39"/>
  <c r="A23" i="39"/>
  <c r="E22" i="39"/>
  <c r="D22" i="39"/>
  <c r="C22" i="39"/>
  <c r="B22" i="39"/>
  <c r="A22" i="39"/>
  <c r="F21" i="39"/>
  <c r="E21" i="39"/>
  <c r="D21" i="39"/>
  <c r="C21" i="39"/>
  <c r="B21" i="39"/>
  <c r="A21" i="39"/>
  <c r="E20" i="39"/>
  <c r="D20" i="39"/>
  <c r="C20" i="39"/>
  <c r="B20" i="39"/>
  <c r="A20" i="39"/>
  <c r="F19" i="39"/>
  <c r="E19" i="39"/>
  <c r="D19" i="39"/>
  <c r="C19" i="39"/>
  <c r="B19" i="39"/>
  <c r="A19" i="39"/>
  <c r="E18" i="39"/>
  <c r="D18" i="39"/>
  <c r="C18" i="39"/>
  <c r="B18" i="39"/>
  <c r="A18" i="39"/>
  <c r="F17" i="39"/>
  <c r="E17" i="39"/>
  <c r="D17" i="39"/>
  <c r="C17" i="39"/>
  <c r="B17" i="39"/>
  <c r="A17" i="39"/>
  <c r="E16" i="39"/>
  <c r="D16" i="39"/>
  <c r="C16" i="39"/>
  <c r="B16" i="39"/>
  <c r="A16" i="39"/>
  <c r="F15" i="39"/>
  <c r="E15" i="39"/>
  <c r="D15" i="39"/>
  <c r="C15" i="39"/>
  <c r="B15" i="39"/>
  <c r="A15" i="39"/>
  <c r="E14" i="39"/>
  <c r="D14" i="39"/>
  <c r="C14" i="39"/>
  <c r="B14" i="39"/>
  <c r="A14" i="39"/>
  <c r="F13" i="39"/>
  <c r="E13" i="39"/>
  <c r="D13" i="39"/>
  <c r="C13" i="39"/>
  <c r="B13" i="39"/>
  <c r="A13" i="39"/>
  <c r="E12" i="39"/>
  <c r="D12" i="39"/>
  <c r="C12" i="39"/>
  <c r="B12" i="39"/>
  <c r="A12" i="39"/>
  <c r="F11" i="39"/>
  <c r="E11" i="39"/>
  <c r="D11" i="39"/>
  <c r="C11" i="39"/>
  <c r="B11" i="39"/>
  <c r="A11" i="39"/>
  <c r="E10" i="39"/>
  <c r="D10" i="39"/>
  <c r="C10" i="39"/>
  <c r="B10" i="39"/>
  <c r="A10" i="39"/>
  <c r="F9" i="39"/>
  <c r="E9" i="39"/>
  <c r="D9" i="39"/>
  <c r="C9" i="39"/>
  <c r="B9" i="39"/>
  <c r="A9" i="39"/>
  <c r="E8" i="39"/>
  <c r="D8" i="39"/>
  <c r="C8" i="39"/>
  <c r="B8" i="39"/>
  <c r="A8" i="39"/>
  <c r="F7" i="39"/>
  <c r="E7" i="39"/>
  <c r="D7" i="39"/>
  <c r="C7" i="39"/>
  <c r="B7" i="39"/>
  <c r="A7" i="39"/>
  <c r="E6" i="39"/>
  <c r="D6" i="39"/>
  <c r="C6" i="39"/>
  <c r="B6" i="39"/>
  <c r="A6" i="39"/>
  <c r="F5" i="39"/>
  <c r="E5" i="39"/>
  <c r="D5" i="39"/>
  <c r="C5" i="39"/>
  <c r="B5" i="39"/>
  <c r="A5" i="39"/>
  <c r="J9" i="25" l="1"/>
  <c r="K9" i="25"/>
  <c r="N9" i="25" s="1"/>
  <c r="J13" i="25"/>
  <c r="N7" i="25"/>
  <c r="J11" i="25"/>
  <c r="C19" i="37"/>
  <c r="O7" i="25"/>
  <c r="C20" i="37"/>
  <c r="G22" i="19"/>
  <c r="O11" i="25"/>
  <c r="R11" i="25"/>
  <c r="N11" i="25"/>
</calcChain>
</file>

<file path=xl/sharedStrings.xml><?xml version="1.0" encoding="utf-8"?>
<sst xmlns="http://schemas.openxmlformats.org/spreadsheetml/2006/main" count="412" uniqueCount="191">
  <si>
    <t>Weight</t>
  </si>
  <si>
    <t>Height</t>
  </si>
  <si>
    <t>MUAC</t>
  </si>
  <si>
    <t>Se.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</si>
  <si>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</si>
  <si>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</si>
  <si>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</si>
  <si>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</si>
  <si>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</si>
  <si>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</si>
  <si>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</si>
  <si>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</si>
  <si>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</si>
  <si>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</si>
  <si>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</si>
  <si>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</si>
  <si>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</si>
  <si>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</si>
  <si>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</si>
  <si>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>*TMSDG use FE when they cannot reject homogeneity</t>
  </si>
  <si>
    <t xml:space="preserve">   School feeding</t>
  </si>
  <si>
    <t xml:space="preserve">  s.e.</t>
  </si>
  <si>
    <t xml:space="preserve">  p-val</t>
  </si>
  <si>
    <t xml:space="preserve">  MDE</t>
  </si>
  <si>
    <t xml:space="preserve">  Average Doses</t>
  </si>
  <si>
    <t xml:space="preserve">  Average Prevalence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</si>
  <si>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</si>
  <si>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</si>
  <si>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</si>
  <si>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</si>
  <si>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</si>
  <si>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</si>
  <si>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</si>
  <si>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</si>
  <si>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</si>
  <si>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</si>
  <si>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</si>
  <si>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</si>
  <si>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</si>
  <si>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</si>
  <si>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</si>
  <si>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</si>
  <si>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</si>
  <si>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Weight (s.d)</t>
  </si>
  <si>
    <t>Hb       (g/dl)</t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</si>
  <si>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</si>
  <si>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</si>
  <si>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</si>
  <si>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</si>
  <si>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</si>
  <si>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</si>
  <si>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</si>
  <si>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</si>
  <si>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</si>
  <si>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</si>
  <si>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</si>
  <si>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</si>
  <si>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</si>
  <si>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</si>
  <si>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</si>
  <si>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</si>
  <si>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</si>
  <si>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Height   (s.d)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</si>
  <si>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</si>
  <si>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</si>
  <si>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</si>
  <si>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</si>
  <si>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</si>
  <si>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</si>
  <si>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Deworming MDA                                                (≥20% Prevalence settings)</t>
  </si>
  <si>
    <t>Deworming MDA (full sample)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</si>
  <si>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</si>
  <si>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</si>
  <si>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</si>
  <si>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</si>
  <si>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</si>
  <si>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</si>
  <si>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Posterior precision with improper prior = 1/(2)^2</t>
  </si>
  <si>
    <t>Minimum pessimism (MDA) that leads to indifference = ((1)/(7) - 1)*(3)</t>
  </si>
  <si>
    <t>Gain per $1,000 spent†</t>
  </si>
  <si>
    <t>Minimum relative pessimism (MDA) that leads to indifference‡ = ((1)/(4) - 1)</t>
  </si>
  <si>
    <t>Minimum relative pessimism (MDA) that leads to indifference‡ = ((1)/(7) - 1)</t>
  </si>
  <si>
    <t>Half-normal</t>
  </si>
  <si>
    <t>Skew-normal</t>
  </si>
  <si>
    <t>Panel A: Full Sample of MDA trials</t>
  </si>
  <si>
    <t>Panel B: MDA trials with ≥20% prevalence</t>
  </si>
  <si>
    <t>Panel D: Pooling all MDA and test-and-treat trials</t>
  </si>
  <si>
    <t>Panel A: MDA trials with ≥20% prevalence</t>
  </si>
  <si>
    <t>Hb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</si>
  <si>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</si>
  <si>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</si>
  <si>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</si>
  <si>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</si>
  <si>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</si>
  <si>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</si>
  <si>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Panel C: Test-and-treat trials</t>
  </si>
  <si>
    <t>Taylor-Robinson et al. (2019)</t>
  </si>
  <si>
    <t>B2. To dropping studies erroneously not classified as MDA by Taylor-Robinson et al. (2015)</t>
  </si>
  <si>
    <r>
      <t xml:space="preserve">Weight
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</si>
  <si>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
(kg)
</t>
    </r>
    <r>
      <rPr>
        <i/>
        <sz val="8"/>
        <color rgb="FF000000"/>
        <rFont val="Calibri"/>
        <family val="2"/>
        <scheme val="minor"/>
      </rPr>
      <t>Since 2000</t>
    </r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</si>
  <si>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</si>
  <si>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</si>
  <si>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</si>
  <si>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</si>
  <si>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</si>
  <si>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Egger's Test (p-value)</t>
  </si>
  <si>
    <t>Begg and Mazumdar test (p-value)</t>
  </si>
  <si>
    <t>(B) Parameters obtained from a publication bias adjustment method by Andrews and Kasy.</t>
  </si>
  <si>
    <t>beta_p</t>
  </si>
  <si>
    <t>(C) Andrews and Kasy publication-bias corrected estimates.</t>
  </si>
  <si>
    <t>A-K corrected estimates</t>
  </si>
  <si>
    <t>Meta-analysis estimates</t>
  </si>
  <si>
    <t>Mid-upper arm circumference  (cm)</t>
  </si>
  <si>
    <t>Theta</t>
  </si>
  <si>
    <t>Hyper-SD</t>
  </si>
  <si>
    <t>(A) p-values from Egger’s and Begg and Mazdumar’s tests</t>
  </si>
  <si>
    <t>Study</t>
  </si>
  <si>
    <t>Treatment Effects (Standard errors)</t>
  </si>
  <si>
    <t>Worm prevalence*</t>
  </si>
  <si>
    <t>Mid-Upper Arm</t>
  </si>
  <si>
    <t>Circumference (cm)</t>
  </si>
  <si>
    <t>Hemoglobin (g/dL)</t>
  </si>
  <si>
    <t>(%)</t>
  </si>
  <si>
    <t>Panel A: MDA trails</t>
  </si>
  <si>
    <t>Panel B: Test-and-treat trials</t>
  </si>
  <si>
    <t>(kg)</t>
  </si>
  <si>
    <t>(cm)</t>
  </si>
  <si>
    <t>(g/dl)</t>
  </si>
  <si>
    <t>Alderman 2006</t>
  </si>
  <si>
    <t>NA</t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</si>
  <si>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</si>
  <si>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</si>
  <si>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</si>
  <si>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</si>
  <si>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</si>
  <si>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</si>
  <si>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</si>
  <si>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</si>
  <si>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</si>
  <si>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</si>
  <si>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</si>
  <si>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</si>
  <si>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</si>
  <si>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</si>
  <si>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</si>
  <si>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</si>
  <si>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</si>
  <si>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</si>
  <si>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</si>
  <si>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</si>
  <si>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</si>
  <si>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</si>
  <si>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</si>
  <si>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</si>
  <si>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</si>
  <si>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</si>
  <si>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</si>
  <si>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</si>
  <si>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</si>
  <si>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</si>
  <si>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</si>
  <si>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</si>
  <si>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</si>
  <si>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</si>
  <si>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</si>
  <si>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</si>
  <si>
    <t>[15.3]</t>
  </si>
  <si>
    <t>[23]</t>
  </si>
  <si>
    <t>[6]</t>
  </si>
  <si>
    <t>[8.4]</t>
  </si>
  <si>
    <t>Deworming MDA                                                (≥50% Prevalence settings)</t>
  </si>
  <si>
    <t/>
  </si>
  <si>
    <t>mean_diff</t>
  </si>
  <si>
    <t>se_mean_diff</t>
  </si>
  <si>
    <t>beta_p</t>
  </si>
  <si>
    <t>weight (kg)_pe</t>
  </si>
  <si>
    <t>weight (kg)_se</t>
  </si>
  <si>
    <t>height (cm)_pe</t>
  </si>
  <si>
    <t>height (cm)_se</t>
  </si>
  <si>
    <t>mid-upper arm circumference (cm)_pe</t>
  </si>
  <si>
    <t>mid-upper arm circumference (cm)_se</t>
  </si>
  <si>
    <t>Haemoglobin_pe</t>
  </si>
  <si>
    <t>Haemoglobin_se</t>
  </si>
  <si>
    <t>V1</t>
  </si>
  <si>
    <t>V2</t>
  </si>
  <si>
    <t>weight (kg)</t>
  </si>
  <si>
    <t>height (cm)</t>
  </si>
  <si>
    <t>mid-upper arm circumference (cm)</t>
  </si>
  <si>
    <t>Haemoglobin</t>
  </si>
  <si>
    <t>Half-normal distribution; diffuse priors</t>
  </si>
  <si>
    <t>Skew-normal distribution; diffuse priors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</si>
</sst>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6">
    <font>
      <sz val="12"/>
      <color theme="1"/>
      <name val="Calibri"/>
      <family val="2"/>
      <scheme val="minor"/>
    </font>
    <font>
      <sz val="10"/>
      <color rgb="FF000000"/>
      <name val="Calibri"/>
    </font>
    <font>
      <sz val="10"/>
      <color theme="1"/>
      <name val="Calibri"/>
    </font>
    <font>
      <i/>
      <sz val="10"/>
      <color rgb="FF000000"/>
      <name val="Calibri"/>
    </font>
    <font>
      <i/>
      <sz val="10"/>
      <color theme="1"/>
      <name val="Calibri"/>
    </font>
    <font>
      <b/>
      <sz val="10"/>
      <color theme="1"/>
      <name val="Calibri"/>
    </font>
    <font>
      <b/>
      <sz val="8"/>
      <color theme="1"/>
      <name val="Calibri"/>
    </font>
    <font>
      <sz val="8"/>
      <color rgb="FF000000"/>
      <name val="Calibri"/>
    </font>
    <font>
      <sz val="8"/>
      <color theme="1"/>
      <name val="Calibri"/>
    </font>
    <font>
      <sz val="12"/>
      <color theme="1"/>
      <name val="Calibri"/>
    </font>
    <font>
      <sz val="10"/>
      <color theme="1"/>
      <name val="Calibri (Body)_x0000_"/>
    </font>
    <font>
      <b/>
      <sz val="10"/>
      <color rgb="FF000000"/>
      <name val="Calibri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0" fontId="2" fillId="2" borderId="5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/>
    <xf numFmtId="1" fontId="1" fillId="2" borderId="4" xfId="0" applyNumberFormat="1" applyFont="1" applyFill="1" applyBorder="1"/>
    <xf numFmtId="1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 wrapText="1"/>
    </xf>
    <xf numFmtId="0" fontId="9" fillId="2" borderId="0" xfId="0" applyFont="1" applyFill="1"/>
    <xf numFmtId="0" fontId="1" fillId="2" borderId="0" xfId="0" applyFont="1" applyFill="1" applyAlignment="1">
      <alignment horizontal="left" vertical="center" wrapText="1"/>
    </xf>
    <xf numFmtId="0" fontId="10" fillId="2" borderId="0" xfId="0" applyFont="1" applyFill="1"/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7" fillId="2" borderId="5" xfId="0" applyFont="1" applyFill="1" applyBorder="1" applyAlignment="1">
      <alignment horizontal="left" vertical="center" wrapText="1"/>
    </xf>
    <xf numFmtId="165" fontId="7" fillId="2" borderId="5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1" fontId="7" fillId="2" borderId="0" xfId="0" applyNumberFormat="1" applyFont="1" applyFill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left"/>
    </xf>
    <xf numFmtId="164" fontId="7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2" fillId="3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9" fillId="2" borderId="4" xfId="0" applyFont="1" applyFill="1" applyBorder="1" applyAlignment="1">
      <alignment horizontal="left"/>
    </xf>
    <xf numFmtId="164" fontId="2" fillId="3" borderId="0" xfId="0" applyNumberFormat="1" applyFont="1" applyFill="1" applyAlignment="1">
      <alignment horizontal="center" vertical="center" wrapText="1"/>
    </xf>
    <xf numFmtId="0" fontId="9" fillId="2" borderId="4" xfId="0" applyFont="1" applyFill="1" applyBorder="1"/>
    <xf numFmtId="164" fontId="2" fillId="3" borderId="4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/>
    <xf numFmtId="1" fontId="2" fillId="3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6" fontId="1" fillId="2" borderId="4" xfId="0" applyNumberFormat="1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2" fillId="2" borderId="4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7" fillId="2" borderId="0" xfId="0" applyFont="1" applyFill="1" applyAlignment="1">
      <alignment horizontal="left" vertical="center" wrapText="1"/>
    </xf>
    <xf numFmtId="0" fontId="8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1" fillId="2" borderId="6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4" fillId="2" borderId="5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opLeftCell="A88" workbookViewId="0">
      <selection activeCell="J14" sqref="J14"/>
    </sheetView>
  </sheetViews>
  <sheetFormatPr defaultColWidth="11" defaultRowHeight="15.75"/>
  <cols>
    <col min="1" max="1" width="18.125" customWidth="1"/>
  </cols>
  <sheetData>
    <row r="1" spans="1:6" ht="39" customHeight="1">
      <c r="A1" s="5" t="s">
        <v>116</v>
      </c>
      <c r="B1" s="93" t="s">
        <v>117</v>
      </c>
      <c r="C1" s="93"/>
      <c r="D1" s="93"/>
      <c r="E1" s="93"/>
      <c r="F1" s="1" t="s">
        <v>118</v>
      </c>
    </row>
    <row r="2" spans="1:6" ht="25.5" customHeight="1">
      <c r="A2" s="94"/>
      <c r="B2" s="96" t="s">
        <v>4</v>
      </c>
      <c r="C2" s="96" t="s">
        <v>7</v>
      </c>
      <c r="D2" s="2" t="s">
        <v>119</v>
      </c>
      <c r="E2" s="96" t="s">
        <v>121</v>
      </c>
      <c r="F2" s="98" t="s">
        <v>122</v>
      </c>
    </row>
    <row r="3" spans="1:6" ht="26.25" customHeight="1">
      <c r="A3" s="95"/>
      <c r="B3" s="97"/>
      <c r="C3" s="97"/>
      <c r="D3" s="3" t="s">
        <v>120</v>
      </c>
      <c r="E3" s="97"/>
      <c r="F3" s="97"/>
    </row>
    <row r="4" spans="1:6" ht="25.5" customHeight="1">
      <c r="A4" s="91" t="s">
        <v>123</v>
      </c>
      <c r="B4" s="91"/>
      <c r="C4" s="91"/>
      <c r="D4" s="91"/>
      <c r="E4" s="91"/>
      <c r="F4" s="91"/>
    </row>
    <row r="5" spans="1:6">
      <c r="A5" s="6" t="str">
        <f>IF(t1_raw!A1&lt;&gt;"",t1_raw!A1,"")</f>
        <v>Alderman 2006</v>
      </c>
      <c r="B5" s="8">
        <f>IF(t1_raw!B1&lt;&gt;0, t1_raw!B1, "")</f>
        <v>0.15399999916553497</v>
      </c>
      <c r="C5" s="8" t="str">
        <f>IF(t1_raw!C2&lt;&gt;0, t1_raw!C2, "")</f>
        <v/>
      </c>
      <c r="D5" s="8" t="str">
        <f>IF(t1_raw!D2&lt;&gt;0, t1_raw!D2, "")</f>
        <v/>
      </c>
      <c r="E5" s="8" t="str">
        <f>IF(t1_raw!E2&lt;&gt;0, t1_raw!E2, "")</f>
        <v/>
      </c>
      <c r="F5" s="7">
        <f>t1_raw!F1</f>
        <v>0.7621428498200008</v>
      </c>
    </row>
    <row r="6" spans="1:6">
      <c r="A6" s="6" t="str">
        <f>IF(t1_raw!A2&lt;&gt;"",t1_raw!A2,"")</f>
        <v>NA</v>
      </c>
      <c r="B6" s="8" t="str">
        <f>IF(t1_raw!B2&gt;0, "("&amp;ROUND(t1_raw!B2, 3)&amp;")", "")</f>
        <v>(0.089)</v>
      </c>
      <c r="C6" s="8" t="str">
        <f>IF(t1_raw!C2&gt;0, "("&amp;ROUND(t1_raw!C2, 3)&amp;")", "")</f>
        <v/>
      </c>
      <c r="D6" s="8" t="str">
        <f>IF(t1_raw!D2&gt;0, "("&amp;ROUND(t1_raw!D2, 3)&amp;")", "")</f>
        <v/>
      </c>
      <c r="E6" s="8" t="str">
        <f>IF(t1_raw!E2&gt;0, "("&amp;ROUND(t1_raw!E2, 3)&amp;")", "")</f>
        <v/>
      </c>
      <c r="F6" s="4"/>
    </row>
    <row r="7" spans="1:6">
      <c r="A7" s="6" t="str">
        <f>IF(t1_raw!A3&lt;&gt;"",t1_raw!A3,"")</f>
        <v>Awasthi 1995/2008</v>
      </c>
      <c r="B7" s="8">
        <f>IF(t1_raw!B3&lt;&gt;0, t1_raw!B3, "")</f>
        <v>0.98000001907348633</v>
      </c>
      <c r="C7" s="8">
        <f>IF(t1_raw!C4&lt;&gt;0, t1_raw!C4, "")</f>
        <v>1.2041594982147217</v>
      </c>
      <c r="D7" s="8" t="str">
        <f>IF(t1_raw!D4&lt;&gt;0, t1_raw!D4, "")</f>
        <v/>
      </c>
      <c r="E7" s="8" t="str">
        <f>IF(t1_raw!E4&lt;&gt;0, t1_raw!E4, "")</f>
        <v/>
      </c>
      <c r="F7" s="7">
        <f>t1_raw!F3</f>
        <v>7.6666666815678297E-2</v>
      </c>
    </row>
    <row r="8" spans="1:6">
      <c r="A8" s="6" t="str">
        <f>IF(t1_raw!A4&lt;&gt;"",t1_raw!A4,"")</f>
        <v>NA</v>
      </c>
      <c r="B8" s="8" t="str">
        <f>IF(t1_raw!B4&gt;0, "("&amp;ROUND(t1_raw!B4, 3)&amp;")", "")</f>
        <v>(0.148)</v>
      </c>
      <c r="C8" s="8" t="str">
        <f>IF(t1_raw!C4&gt;0, "("&amp;ROUND(t1_raw!C4, 3)&amp;")", "")</f>
        <v>(1.204)</v>
      </c>
      <c r="D8" s="8" t="str">
        <f>IF(t1_raw!D4&gt;0, "("&amp;ROUND(t1_raw!D4, 3)&amp;")", "")</f>
        <v/>
      </c>
      <c r="E8" s="8" t="str">
        <f>IF(t1_raw!E4&gt;0, "("&amp;ROUND(t1_raw!E4, 3)&amp;")", "")</f>
        <v/>
      </c>
      <c r="F8" s="4"/>
    </row>
    <row r="9" spans="1:6">
      <c r="A9" s="6" t="str">
        <f>IF(t1_raw!A5&lt;&gt;"",t1_raw!A5,"")</f>
        <v>Awasthi 2000</v>
      </c>
      <c r="B9" s="8">
        <f>IF(t1_raw!B5&lt;&gt;0, t1_raw!B5, "")</f>
        <v>-5.000000074505806E-2</v>
      </c>
      <c r="C9" s="8">
        <f>IF(t1_raw!C6&lt;&gt;0, t1_raw!C6, "")</f>
        <v>0.31389674544334412</v>
      </c>
      <c r="D9" s="8" t="str">
        <f>IF(t1_raw!D6&lt;&gt;0, t1_raw!D6, "")</f>
        <v/>
      </c>
      <c r="E9" s="8">
        <f>IF(t1_raw!E6&lt;&gt;0, t1_raw!E6, "")</f>
        <v>4.103749617934227E-2</v>
      </c>
      <c r="F9" s="7">
        <f>t1_raw!F5</f>
        <v>0.12</v>
      </c>
    </row>
    <row r="10" spans="1:6">
      <c r="A10" s="6" t="str">
        <f>IF(t1_raw!A6&lt;&gt;"",t1_raw!A6,"")</f>
        <v>NA</v>
      </c>
      <c r="B10" s="8" t="str">
        <f>IF(t1_raw!B6&gt;0, "("&amp;ROUND(t1_raw!B6, 3)&amp;")", "")</f>
        <v>(0.076)</v>
      </c>
      <c r="C10" s="8" t="str">
        <f>IF(t1_raw!C6&gt;0, "("&amp;ROUND(t1_raw!C6, 3)&amp;")", "")</f>
        <v>(0.314)</v>
      </c>
      <c r="D10" s="8" t="str">
        <f>IF(t1_raw!D6&gt;0, "("&amp;ROUND(t1_raw!D6, 3)&amp;")", "")</f>
        <v/>
      </c>
      <c r="E10" s="8" t="str">
        <f>IF(t1_raw!E6&gt;0, "("&amp;ROUND(t1_raw!E6, 3)&amp;")", "")</f>
        <v>(0.041)</v>
      </c>
      <c r="F10" s="4"/>
    </row>
    <row r="11" spans="1:6">
      <c r="A11" s="6" t="str">
        <f>IF(t1_raw!A7&lt;&gt;"",t1_raw!A7,"")</f>
        <v>Awasthi 2001</v>
      </c>
      <c r="B11" s="8">
        <f>IF(t1_raw!B7&lt;&gt;0, t1_raw!B7, "")</f>
        <v>0.17000000178813934</v>
      </c>
      <c r="C11" s="8">
        <f>IF(t1_raw!C8&lt;&gt;0, t1_raw!C8, "")</f>
        <v>1.1666479110717773</v>
      </c>
      <c r="D11" s="8" t="str">
        <f>IF(t1_raw!D8&lt;&gt;0, t1_raw!D8, "")</f>
        <v/>
      </c>
      <c r="E11" s="8" t="str">
        <f>IF(t1_raw!E8&lt;&gt;0, t1_raw!E8, "")</f>
        <v/>
      </c>
      <c r="F11" s="7">
        <f>t1_raw!F7</f>
        <v>0.09</v>
      </c>
    </row>
    <row r="12" spans="1:6">
      <c r="A12" s="6" t="str">
        <f>IF(t1_raw!A8&lt;&gt;"",t1_raw!A8,"")</f>
        <v>NA</v>
      </c>
      <c r="B12" s="8" t="str">
        <f>IF(t1_raw!B8&gt;0, "("&amp;ROUND(t1_raw!B8, 3)&amp;")", "")</f>
        <v>(0.341)</v>
      </c>
      <c r="C12" s="8" t="str">
        <f>IF(t1_raw!C8&gt;0, "("&amp;ROUND(t1_raw!C8, 3)&amp;")", "")</f>
        <v>(1.167)</v>
      </c>
      <c r="D12" s="8" t="str">
        <f>IF(t1_raw!D8&gt;0, "("&amp;ROUND(t1_raw!D8, 3)&amp;")", "")</f>
        <v/>
      </c>
      <c r="E12" s="8" t="str">
        <f>IF(t1_raw!E8&gt;0, "("&amp;ROUND(t1_raw!E8, 3)&amp;")", "")</f>
        <v/>
      </c>
      <c r="F12" s="4"/>
    </row>
    <row r="13" spans="1:6">
      <c r="A13" s="6" t="str">
        <f>IF(t1_raw!A9&lt;&gt;"",t1_raw!A9,"")</f>
        <v>Carmona-Fonseca 2015a</v>
      </c>
      <c r="B13" s="8">
        <f>IF(t1_raw!B9&lt;&gt;0, t1_raw!B9, "")</f>
        <v>0.20115585625171661</v>
      </c>
      <c r="C13" s="8">
        <f>IF(t1_raw!C10&lt;&gt;0, t1_raw!C10, "")</f>
        <v>0.19343018531799316</v>
      </c>
      <c r="D13" s="8" t="str">
        <f>IF(t1_raw!D10&lt;&gt;0, t1_raw!D10, "")</f>
        <v/>
      </c>
      <c r="E13" s="8">
        <f>IF(t1_raw!E10&lt;&gt;0, t1_raw!E10, "")</f>
        <v>9.1291353106498718E-2</v>
      </c>
      <c r="F13" s="7">
        <f>t1_raw!F9</f>
        <v>0.45</v>
      </c>
    </row>
    <row r="14" spans="1:6">
      <c r="A14" s="6" t="str">
        <f>IF(t1_raw!A10&lt;&gt;"",t1_raw!A10,"")</f>
        <v>NA</v>
      </c>
      <c r="B14" s="8" t="str">
        <f>IF(t1_raw!B10&gt;0, "("&amp;ROUND(t1_raw!B10, 3)&amp;")", "")</f>
        <v>(0.136)</v>
      </c>
      <c r="C14" s="8" t="str">
        <f>IF(t1_raw!C10&gt;0, "("&amp;ROUND(t1_raw!C10, 3)&amp;")", "")</f>
        <v>(0.193)</v>
      </c>
      <c r="D14" s="8" t="str">
        <f>IF(t1_raw!D10&gt;0, "("&amp;ROUND(t1_raw!D10, 3)&amp;")", "")</f>
        <v/>
      </c>
      <c r="E14" s="8" t="str">
        <f>IF(t1_raw!E10&gt;0, "("&amp;ROUND(t1_raw!E10, 3)&amp;")", "")</f>
        <v>(0.091)</v>
      </c>
      <c r="F14" s="4"/>
    </row>
    <row r="15" spans="1:6">
      <c r="A15" s="6" t="str">
        <f>IF(t1_raw!A11&lt;&gt;"",t1_raw!A11,"")</f>
        <v>Carmona-Fonseca 2015b</v>
      </c>
      <c r="B15" s="8">
        <f>IF(t1_raw!B11&lt;&gt;0, t1_raw!B11, "")</f>
        <v>6.1926901340484619E-2</v>
      </c>
      <c r="C15" s="8">
        <f>IF(t1_raw!C12&lt;&gt;0, t1_raw!C12, "")</f>
        <v>0.19349321722984314</v>
      </c>
      <c r="D15" s="8" t="str">
        <f>IF(t1_raw!D12&lt;&gt;0, t1_raw!D12, "")</f>
        <v/>
      </c>
      <c r="E15" s="8">
        <f>IF(t1_raw!E12&lt;&gt;0, t1_raw!E12, "")</f>
        <v>8.1622757017612457E-2</v>
      </c>
      <c r="F15" s="7">
        <f>t1_raw!F11</f>
        <v>0.45</v>
      </c>
    </row>
    <row r="16" spans="1:6">
      <c r="A16" s="6" t="str">
        <f>IF(t1_raw!A12&lt;&gt;"",t1_raw!A12,"")</f>
        <v>NA</v>
      </c>
      <c r="B16" s="8" t="str">
        <f>IF(t1_raw!B12&gt;0, "("&amp;ROUND(t1_raw!B12, 3)&amp;")", "")</f>
        <v>(0.118)</v>
      </c>
      <c r="C16" s="8" t="str">
        <f>IF(t1_raw!C12&gt;0, "("&amp;ROUND(t1_raw!C12, 3)&amp;")", "")</f>
        <v>(0.193)</v>
      </c>
      <c r="D16" s="8" t="str">
        <f>IF(t1_raw!D12&gt;0, "("&amp;ROUND(t1_raw!D12, 3)&amp;")", "")</f>
        <v/>
      </c>
      <c r="E16" s="8" t="str">
        <f>IF(t1_raw!E12&gt;0, "("&amp;ROUND(t1_raw!E12, 3)&amp;")", "")</f>
        <v>(0.082)</v>
      </c>
      <c r="F16" s="4"/>
    </row>
    <row r="17" spans="1:6">
      <c r="A17" s="6" t="str">
        <f>IF(t1_raw!A13&lt;&gt;"",t1_raw!A13,"")</f>
        <v>Donnen 1998</v>
      </c>
      <c r="B17" s="8">
        <f>IF(t1_raw!B13&lt;&gt;0, t1_raw!B13, "")</f>
        <v>-0.44999998807907104</v>
      </c>
      <c r="C17" s="8">
        <f>IF(t1_raw!C14&lt;&gt;0, t1_raw!C14, "")</f>
        <v>0.5522913932800293</v>
      </c>
      <c r="D17" s="8">
        <f>IF(t1_raw!D14&lt;&gt;0, t1_raw!D14, "")</f>
        <v>0.15404742956161499</v>
      </c>
      <c r="E17" s="8" t="str">
        <f>IF(t1_raw!E14&lt;&gt;0, t1_raw!E14, "")</f>
        <v/>
      </c>
      <c r="F17" s="7">
        <f>t1_raw!F13</f>
        <v>0.1</v>
      </c>
    </row>
    <row r="18" spans="1:6">
      <c r="A18" s="6" t="str">
        <f>IF(t1_raw!A14&lt;&gt;"",t1_raw!A14,"")</f>
        <v>NA</v>
      </c>
      <c r="B18" s="8" t="str">
        <f>IF(t1_raw!B14&gt;0, "("&amp;ROUND(t1_raw!B14, 3)&amp;")", "")</f>
        <v>(0.167)</v>
      </c>
      <c r="C18" s="8" t="str">
        <f>IF(t1_raw!C14&gt;0, "("&amp;ROUND(t1_raw!C14, 3)&amp;")", "")</f>
        <v>(0.552)</v>
      </c>
      <c r="D18" s="8" t="str">
        <f>IF(t1_raw!D14&gt;0, "("&amp;ROUND(t1_raw!D14, 3)&amp;")", "")</f>
        <v>(0.154)</v>
      </c>
      <c r="E18" s="8" t="str">
        <f>IF(t1_raw!E14&gt;0, "("&amp;ROUND(t1_raw!E14, 3)&amp;")", "")</f>
        <v/>
      </c>
      <c r="F18" s="4"/>
    </row>
    <row r="19" spans="1:6">
      <c r="A19" s="6" t="str">
        <f>IF(t1_raw!A15&lt;&gt;"",t1_raw!A15,"")</f>
        <v>Dossa 2001a</v>
      </c>
      <c r="B19" s="8" t="str">
        <f>IF(t1_raw!B15&lt;&gt;0, t1_raw!B15, "")</f>
        <v/>
      </c>
      <c r="C19" s="8">
        <f>IF(t1_raw!C16&lt;&gt;0, t1_raw!C16, "")</f>
        <v>0.63711613416671753</v>
      </c>
      <c r="D19" s="8">
        <f>IF(t1_raw!D16&lt;&gt;0, t1_raw!D16, "")</f>
        <v>0.21500201523303986</v>
      </c>
      <c r="E19" s="8">
        <f>IF(t1_raw!E16&lt;&gt;0, t1_raw!E16, "")</f>
        <v>0.29912152886390686</v>
      </c>
      <c r="F19" s="7">
        <f>t1_raw!F15</f>
        <v>0.57999999999999996</v>
      </c>
    </row>
    <row r="20" spans="1:6">
      <c r="A20" s="6" t="str">
        <f>IF(t1_raw!A16&lt;&gt;"",t1_raw!A16,"")</f>
        <v>NA</v>
      </c>
      <c r="B20" s="8" t="str">
        <f>IF(t1_raw!B16&gt;0, "("&amp;ROUND(t1_raw!B16, 3)&amp;")", "")</f>
        <v>(0.265)</v>
      </c>
      <c r="C20" s="8" t="str">
        <f>IF(t1_raw!C16&gt;0, "("&amp;ROUND(t1_raw!C16, 3)&amp;")", "")</f>
        <v>(0.637)</v>
      </c>
      <c r="D20" s="8" t="str">
        <f>IF(t1_raw!D16&gt;0, "("&amp;ROUND(t1_raw!D16, 3)&amp;")", "")</f>
        <v>(0.215)</v>
      </c>
      <c r="E20" s="8" t="str">
        <f>IF(t1_raw!E16&gt;0, "("&amp;ROUND(t1_raw!E16, 3)&amp;")", "")</f>
        <v>(0.299)</v>
      </c>
      <c r="F20" s="4"/>
    </row>
    <row r="21" spans="1:6">
      <c r="A21" s="6" t="str">
        <f>IF(t1_raw!A17&lt;&gt;"",t1_raw!A17,"")</f>
        <v>Dossa 2001b</v>
      </c>
      <c r="B21" s="8" t="str">
        <f>IF(t1_raw!B17&lt;&gt;0, t1_raw!B17, "")</f>
        <v/>
      </c>
      <c r="C21" s="8">
        <f>IF(t1_raw!C18&lt;&gt;0, t1_raw!C18, "")</f>
        <v>0.31692251563072205</v>
      </c>
      <c r="D21" s="8">
        <f>IF(t1_raw!D18&lt;&gt;0, t1_raw!D18, "")</f>
        <v>0.18761767446994781</v>
      </c>
      <c r="E21" s="8">
        <f>IF(t1_raw!E18&lt;&gt;0, t1_raw!E18, "")</f>
        <v>0.32943803071975708</v>
      </c>
      <c r="F21" s="7">
        <f>t1_raw!F17</f>
        <v>0.57999999999999996</v>
      </c>
    </row>
    <row r="22" spans="1:6">
      <c r="A22" s="6" t="str">
        <f>IF(t1_raw!A18&lt;&gt;"",t1_raw!A18,"")</f>
        <v>NA</v>
      </c>
      <c r="B22" s="8" t="str">
        <f>IF(t1_raw!B18&gt;0, "("&amp;ROUND(t1_raw!B18, 3)&amp;")", "")</f>
        <v>(0.139)</v>
      </c>
      <c r="C22" s="8" t="str">
        <f>IF(t1_raw!C18&gt;0, "("&amp;ROUND(t1_raw!C18, 3)&amp;")", "")</f>
        <v>(0.317)</v>
      </c>
      <c r="D22" s="8" t="str">
        <f>IF(t1_raw!D18&gt;0, "("&amp;ROUND(t1_raw!D18, 3)&amp;")", "")</f>
        <v>(0.188)</v>
      </c>
      <c r="E22" s="8" t="str">
        <f>IF(t1_raw!E18&gt;0, "("&amp;ROUND(t1_raw!E18, 3)&amp;")", "")</f>
        <v>(0.329)</v>
      </c>
      <c r="F22" s="4"/>
    </row>
    <row r="23" spans="1:6">
      <c r="A23" s="6" t="str">
        <f>IF(t1_raw!A19&lt;&gt;"",t1_raw!A19,"")</f>
        <v>Gateff 1972</v>
      </c>
      <c r="B23" s="8">
        <f>IF(t1_raw!B19&lt;&gt;0, t1_raw!B19, "")</f>
        <v>0.34729999303817749</v>
      </c>
      <c r="C23" s="8" t="str">
        <f>IF(t1_raw!C20&lt;&gt;0, t1_raw!C20, "")</f>
        <v/>
      </c>
      <c r="D23" s="8" t="str">
        <f>IF(t1_raw!D20&lt;&gt;0, t1_raw!D20, "")</f>
        <v/>
      </c>
      <c r="E23" s="8" t="str">
        <f>IF(t1_raw!E20&lt;&gt;0, t1_raw!E20, "")</f>
        <v/>
      </c>
      <c r="F23" s="7">
        <f>t1_raw!F19</f>
        <v>0.7621428498200008</v>
      </c>
    </row>
    <row r="24" spans="1:6">
      <c r="A24" s="6" t="str">
        <f>IF(t1_raw!A20&lt;&gt;"",t1_raw!A20,"")</f>
        <v>NA</v>
      </c>
      <c r="B24" s="8" t="str">
        <f>IF(t1_raw!B20&gt;0, "("&amp;ROUND(t1_raw!B20, 3)&amp;")", "")</f>
        <v>(0.131)</v>
      </c>
      <c r="C24" s="8" t="str">
        <f>IF(t1_raw!C20&gt;0, "("&amp;ROUND(t1_raw!C20, 3)&amp;")", "")</f>
        <v/>
      </c>
      <c r="D24" s="8" t="str">
        <f>IF(t1_raw!D20&gt;0, "("&amp;ROUND(t1_raw!D20, 3)&amp;")", "")</f>
        <v/>
      </c>
      <c r="E24" s="8" t="str">
        <f>IF(t1_raw!E20&gt;0, "("&amp;ROUND(t1_raw!E20, 3)&amp;")", "")</f>
        <v/>
      </c>
      <c r="F24" s="4"/>
    </row>
    <row r="25" spans="1:6">
      <c r="A25" s="6" t="str">
        <f>IF(t1_raw!A21&lt;&gt;"",t1_raw!A21,"")</f>
        <v>Gupta 1982a</v>
      </c>
      <c r="B25" s="8">
        <f>IF(t1_raw!B21&lt;&gt;0, t1_raw!B21, "")</f>
        <v>2.6599999517202377E-2</v>
      </c>
      <c r="C25" s="8">
        <f>IF(t1_raw!C22&lt;&gt;0, t1_raw!C22, "")</f>
        <v>0.44416540861129761</v>
      </c>
      <c r="D25" s="8" t="str">
        <f>IF(t1_raw!D22&lt;&gt;0, t1_raw!D22, "")</f>
        <v/>
      </c>
      <c r="E25" s="8" t="str">
        <f>IF(t1_raw!E22&lt;&gt;0, t1_raw!E22, "")</f>
        <v/>
      </c>
      <c r="F25" s="7">
        <f>t1_raw!F21</f>
        <v>0.62</v>
      </c>
    </row>
    <row r="26" spans="1:6">
      <c r="A26" s="6" t="str">
        <f>IF(t1_raw!A22&lt;&gt;"",t1_raw!A22,"")</f>
        <v>NA</v>
      </c>
      <c r="B26" s="8" t="str">
        <f>IF(t1_raw!B22&gt;0, "("&amp;ROUND(t1_raw!B22, 3)&amp;")", "")</f>
        <v>(0.175)</v>
      </c>
      <c r="C26" s="8" t="str">
        <f>IF(t1_raw!C22&gt;0, "("&amp;ROUND(t1_raw!C22, 3)&amp;")", "")</f>
        <v>(0.444)</v>
      </c>
      <c r="D26" s="8" t="str">
        <f>IF(t1_raw!D22&gt;0, "("&amp;ROUND(t1_raw!D22, 3)&amp;")", "")</f>
        <v/>
      </c>
      <c r="E26" s="8" t="str">
        <f>IF(t1_raw!E22&gt;0, "("&amp;ROUND(t1_raw!E22, 3)&amp;")", "")</f>
        <v/>
      </c>
      <c r="F26" s="4"/>
    </row>
    <row r="27" spans="1:6">
      <c r="A27" s="6" t="str">
        <f>IF(t1_raw!A23&lt;&gt;"",t1_raw!A23,"")</f>
        <v>Gupta 1982b</v>
      </c>
      <c r="B27" s="8">
        <f>IF(t1_raw!B23&lt;&gt;0, t1_raw!B23, "")</f>
        <v>0.12950000166893005</v>
      </c>
      <c r="C27" s="8">
        <f>IF(t1_raw!C24&lt;&gt;0, t1_raw!C24, "")</f>
        <v>0.47371479868888855</v>
      </c>
      <c r="D27" s="8" t="str">
        <f>IF(t1_raw!D24&lt;&gt;0, t1_raw!D24, "")</f>
        <v/>
      </c>
      <c r="E27" s="8" t="str">
        <f>IF(t1_raw!E24&lt;&gt;0, t1_raw!E24, "")</f>
        <v/>
      </c>
      <c r="F27" s="7">
        <f>t1_raw!F23</f>
        <v>0.59</v>
      </c>
    </row>
    <row r="28" spans="1:6">
      <c r="A28" s="6" t="str">
        <f>IF(t1_raw!A24&lt;&gt;"",t1_raw!A24,"")</f>
        <v>NA</v>
      </c>
      <c r="B28" s="8" t="str">
        <f>IF(t1_raw!B24&gt;0, "("&amp;ROUND(t1_raw!B24, 3)&amp;")", "")</f>
        <v>(0.148)</v>
      </c>
      <c r="C28" s="8" t="str">
        <f>IF(t1_raw!C24&gt;0, "("&amp;ROUND(t1_raw!C24, 3)&amp;")", "")</f>
        <v>(0.474)</v>
      </c>
      <c r="D28" s="8" t="str">
        <f>IF(t1_raw!D24&gt;0, "("&amp;ROUND(t1_raw!D24, 3)&amp;")", "")</f>
        <v/>
      </c>
      <c r="E28" s="8" t="str">
        <f>IF(t1_raw!E24&gt;0, "("&amp;ROUND(t1_raw!E24, 3)&amp;")", "")</f>
        <v/>
      </c>
      <c r="F28" s="4"/>
    </row>
    <row r="29" spans="1:6">
      <c r="A29" s="6" t="str">
        <f>IF(t1_raw!A25&lt;&gt;"",t1_raw!A25,"")</f>
        <v>Hall 2006</v>
      </c>
      <c r="B29" s="8" t="str">
        <f>IF(t1_raw!B25&lt;&gt;0, t1_raw!B25, "")</f>
        <v/>
      </c>
      <c r="C29" s="8">
        <f>IF(t1_raw!C26&lt;&gt;0, t1_raw!C26, "")</f>
        <v>8.2118496298789978E-2</v>
      </c>
      <c r="D29" s="8">
        <f>IF(t1_raw!D26&lt;&gt;0, t1_raw!D26, "")</f>
        <v>0.31427818536758423</v>
      </c>
      <c r="E29" s="8" t="str">
        <f>IF(t1_raw!E26&lt;&gt;0, t1_raw!E26, "")</f>
        <v/>
      </c>
      <c r="F29" s="7">
        <f>t1_raw!F25</f>
        <v>0.84</v>
      </c>
    </row>
    <row r="30" spans="1:6">
      <c r="A30" s="6" t="str">
        <f>IF(t1_raw!A26&lt;&gt;"",t1_raw!A26,"")</f>
        <v>NA</v>
      </c>
      <c r="B30" s="8" t="str">
        <f>IF(t1_raw!B26&gt;0, "("&amp;ROUND(t1_raw!B26, 3)&amp;")", "")</f>
        <v>(0.071)</v>
      </c>
      <c r="C30" s="8" t="str">
        <f>IF(t1_raw!C26&gt;0, "("&amp;ROUND(t1_raw!C26, 3)&amp;")", "")</f>
        <v>(0.082)</v>
      </c>
      <c r="D30" s="8" t="str">
        <f>IF(t1_raw!D26&gt;0, "("&amp;ROUND(t1_raw!D26, 3)&amp;")", "")</f>
        <v>(0.314)</v>
      </c>
      <c r="E30" s="8" t="str">
        <f>IF(t1_raw!E26&gt;0, "("&amp;ROUND(t1_raw!E26, 3)&amp;")", "")</f>
        <v/>
      </c>
      <c r="F30" s="4"/>
    </row>
    <row r="31" spans="1:6">
      <c r="A31" s="6" t="str">
        <f>IF(t1_raw!A27&lt;&gt;"",t1_raw!A27,"")</f>
        <v>Joseph 2015</v>
      </c>
      <c r="B31" s="8">
        <f>IF(t1_raw!B27&lt;&gt;0, t1_raw!B27, "")</f>
        <v>3.9999999105930328E-2</v>
      </c>
      <c r="C31" s="8">
        <f>IF(t1_raw!C28&lt;&gt;0, t1_raw!C28, "")</f>
        <v>0.12706573307514191</v>
      </c>
      <c r="D31" s="8" t="str">
        <f>IF(t1_raw!D28&lt;&gt;0, t1_raw!D28, "")</f>
        <v/>
      </c>
      <c r="E31" s="8" t="str">
        <f>IF(t1_raw!E28&lt;&gt;0, t1_raw!E28, "")</f>
        <v/>
      </c>
      <c r="F31" s="7">
        <f>t1_raw!F27</f>
        <v>0.11</v>
      </c>
    </row>
    <row r="32" spans="1:6">
      <c r="A32" s="6" t="str">
        <f>IF(t1_raw!A28&lt;&gt;"",t1_raw!A28,"")</f>
        <v>NA</v>
      </c>
      <c r="B32" s="8" t="str">
        <f>IF(t1_raw!B28&gt;0, "("&amp;ROUND(t1_raw!B28, 3)&amp;")", "")</f>
        <v>(0.049)</v>
      </c>
      <c r="C32" s="8" t="str">
        <f>IF(t1_raw!C28&gt;0, "("&amp;ROUND(t1_raw!C28, 3)&amp;")", "")</f>
        <v>(0.127)</v>
      </c>
      <c r="D32" s="8" t="str">
        <f>IF(t1_raw!D28&gt;0, "("&amp;ROUND(t1_raw!D28, 3)&amp;")", "")</f>
        <v/>
      </c>
      <c r="E32" s="8" t="str">
        <f>IF(t1_raw!E28&gt;0, "("&amp;ROUND(t1_raw!E28, 3)&amp;")", "")</f>
        <v/>
      </c>
      <c r="F32" s="4"/>
    </row>
    <row r="33" spans="1:6">
      <c r="A33" s="6" t="str">
        <f>IF(t1_raw!A29&lt;&gt;"",t1_raw!A29,"")</f>
        <v>Kirwan 2010</v>
      </c>
      <c r="B33" s="8" t="str">
        <f>IF(t1_raw!B29&lt;&gt;0, t1_raw!B29, "")</f>
        <v/>
      </c>
      <c r="C33" s="8" t="str">
        <f>IF(t1_raw!C30&lt;&gt;0, t1_raw!C30, "")</f>
        <v/>
      </c>
      <c r="D33" s="8" t="str">
        <f>IF(t1_raw!D30&lt;&gt;0, t1_raw!D30, "")</f>
        <v/>
      </c>
      <c r="E33" s="8">
        <f>IF(t1_raw!E30&lt;&gt;0, t1_raw!E30, "")</f>
        <v>0.15540891885757446</v>
      </c>
      <c r="F33" s="7">
        <f>t1_raw!F29</f>
        <v>0.46</v>
      </c>
    </row>
    <row r="34" spans="1:6">
      <c r="A34" s="6" t="str">
        <f>IF(t1_raw!A30&lt;&gt;"",t1_raw!A30,"")</f>
        <v>NA</v>
      </c>
      <c r="B34" s="8" t="str">
        <f>IF(t1_raw!B30&gt;0, "("&amp;ROUND(t1_raw!B30, 3)&amp;")", "")</f>
        <v/>
      </c>
      <c r="C34" s="8" t="str">
        <f>IF(t1_raw!C30&gt;0, "("&amp;ROUND(t1_raw!C30, 3)&amp;")", "")</f>
        <v/>
      </c>
      <c r="D34" s="8" t="str">
        <f>IF(t1_raw!D30&gt;0, "("&amp;ROUND(t1_raw!D30, 3)&amp;")", "")</f>
        <v/>
      </c>
      <c r="E34" s="8" t="str">
        <f>IF(t1_raw!E30&gt;0, "("&amp;ROUND(t1_raw!E30, 3)&amp;")", "")</f>
        <v>(0.155)</v>
      </c>
      <c r="F34" s="4"/>
    </row>
    <row r="35" spans="1:6">
      <c r="A35" s="6" t="str">
        <f>IF(t1_raw!A31&lt;&gt;"",t1_raw!A31,"")</f>
        <v>Kruger 1996a</v>
      </c>
      <c r="B35" s="8">
        <f>IF(t1_raw!B31&lt;&gt;0, t1_raw!B31, "")</f>
        <v>-0.37999999523162842</v>
      </c>
      <c r="C35" s="8">
        <f>IF(t1_raw!C32&lt;&gt;0, t1_raw!C32, "")</f>
        <v>0.2104114443063736</v>
      </c>
      <c r="D35" s="8" t="str">
        <f>IF(t1_raw!D32&lt;&gt;0, t1_raw!D32, "")</f>
        <v/>
      </c>
      <c r="E35" s="8">
        <f>IF(t1_raw!E32&lt;&gt;0, t1_raw!E32, "")</f>
        <v>0.15407966077327728</v>
      </c>
      <c r="F35" s="7">
        <f>t1_raw!F31</f>
        <v>0.38</v>
      </c>
    </row>
    <row r="36" spans="1:6">
      <c r="A36" s="6" t="str">
        <f>IF(t1_raw!A32&lt;&gt;"",t1_raw!A32,"")</f>
        <v>NA</v>
      </c>
      <c r="B36" s="8" t="str">
        <f>IF(t1_raw!B32&gt;0, "("&amp;ROUND(t1_raw!B32, 3)&amp;")", "")</f>
        <v>(0.227)</v>
      </c>
      <c r="C36" s="8" t="str">
        <f>IF(t1_raw!C32&gt;0, "("&amp;ROUND(t1_raw!C32, 3)&amp;")", "")</f>
        <v>(0.21)</v>
      </c>
      <c r="D36" s="8" t="str">
        <f>IF(t1_raw!D32&gt;0, "("&amp;ROUND(t1_raw!D32, 3)&amp;")", "")</f>
        <v/>
      </c>
      <c r="E36" s="8" t="str">
        <f>IF(t1_raw!E32&gt;0, "("&amp;ROUND(t1_raw!E32, 3)&amp;")", "")</f>
        <v>(0.154)</v>
      </c>
      <c r="F36" s="4"/>
    </row>
    <row r="37" spans="1:6">
      <c r="A37" s="6" t="str">
        <f>IF(t1_raw!A33&lt;&gt;"",t1_raw!A33,"")</f>
        <v>Kruger 1996b</v>
      </c>
      <c r="B37" s="8">
        <f>IF(t1_raw!B33&lt;&gt;0, t1_raw!B33, "")</f>
        <v>0.39333334565162659</v>
      </c>
      <c r="C37" s="8">
        <f>IF(t1_raw!C34&lt;&gt;0, t1_raw!C34, "")</f>
        <v>0.20757497847080231</v>
      </c>
      <c r="D37" s="8" t="str">
        <f>IF(t1_raw!D34&lt;&gt;0, t1_raw!D34, "")</f>
        <v/>
      </c>
      <c r="E37" s="8">
        <f>IF(t1_raw!E34&lt;&gt;0, t1_raw!E34, "")</f>
        <v>0.12854239344596863</v>
      </c>
      <c r="F37" s="7">
        <f>t1_raw!F33</f>
        <v>0.38</v>
      </c>
    </row>
    <row r="38" spans="1:6">
      <c r="A38" s="6" t="str">
        <f>IF(t1_raw!A34&lt;&gt;"",t1_raw!A34,"")</f>
        <v>NA</v>
      </c>
      <c r="B38" s="8" t="str">
        <f>IF(t1_raw!B34&gt;0, "("&amp;ROUND(t1_raw!B34, 3)&amp;")", "")</f>
        <v>(0.186)</v>
      </c>
      <c r="C38" s="8" t="str">
        <f>IF(t1_raw!C34&gt;0, "("&amp;ROUND(t1_raw!C34, 3)&amp;")", "")</f>
        <v>(0.208)</v>
      </c>
      <c r="D38" s="8" t="str">
        <f>IF(t1_raw!D34&gt;0, "("&amp;ROUND(t1_raw!D34, 3)&amp;")", "")</f>
        <v/>
      </c>
      <c r="E38" s="8" t="str">
        <f>IF(t1_raw!E34&gt;0, "("&amp;ROUND(t1_raw!E34, 3)&amp;")", "")</f>
        <v>(0.129)</v>
      </c>
      <c r="F38" s="4"/>
    </row>
    <row r="39" spans="1:6">
      <c r="A39" s="6" t="str">
        <f>IF(t1_raw!A35&lt;&gt;"",t1_raw!A35,"")</f>
        <v>Le Huong 2007a</v>
      </c>
      <c r="B39" s="8" t="str">
        <f>IF(t1_raw!B35&lt;&gt;0, t1_raw!B35, "")</f>
        <v/>
      </c>
      <c r="C39" s="8" t="str">
        <f>IF(t1_raw!C36&lt;&gt;0, t1_raw!C36, "")</f>
        <v/>
      </c>
      <c r="D39" s="8" t="str">
        <f>IF(t1_raw!D36&lt;&gt;0, t1_raw!D36, "")</f>
        <v/>
      </c>
      <c r="E39" s="8">
        <f>IF(t1_raw!E36&lt;&gt;0, t1_raw!E36, "")</f>
        <v>0.1358073353767395</v>
      </c>
      <c r="F39" s="7">
        <f>t1_raw!F35</f>
        <v>0.73</v>
      </c>
    </row>
    <row r="40" spans="1:6">
      <c r="A40" s="6" t="str">
        <f>IF(t1_raw!A36&lt;&gt;"",t1_raw!A36,"")</f>
        <v>NA</v>
      </c>
      <c r="B40" s="8" t="str">
        <f>IF(t1_raw!B36&gt;0, "("&amp;ROUND(t1_raw!B36, 3)&amp;")", "")</f>
        <v/>
      </c>
      <c r="C40" s="8" t="str">
        <f>IF(t1_raw!C36&gt;0, "("&amp;ROUND(t1_raw!C36, 3)&amp;")", "")</f>
        <v/>
      </c>
      <c r="D40" s="8" t="str">
        <f>IF(t1_raw!D36&gt;0, "("&amp;ROUND(t1_raw!D36, 3)&amp;")", "")</f>
        <v/>
      </c>
      <c r="E40" s="8" t="str">
        <f>IF(t1_raw!E36&gt;0, "("&amp;ROUND(t1_raw!E36, 3)&amp;")", "")</f>
        <v>(0.136)</v>
      </c>
      <c r="F40" s="4"/>
    </row>
    <row r="41" spans="1:6">
      <c r="A41" s="6" t="str">
        <f>IF(t1_raw!A37&lt;&gt;"",t1_raw!A37,"")</f>
        <v>Le Huong 2007b</v>
      </c>
      <c r="B41" s="8" t="str">
        <f>IF(t1_raw!B37&lt;&gt;0, t1_raw!B37, "")</f>
        <v/>
      </c>
      <c r="C41" s="8" t="str">
        <f>IF(t1_raw!C38&lt;&gt;0, t1_raw!C38, "")</f>
        <v/>
      </c>
      <c r="D41" s="8" t="str">
        <f>IF(t1_raw!D38&lt;&gt;0, t1_raw!D38, "")</f>
        <v/>
      </c>
      <c r="E41" s="8">
        <f>IF(t1_raw!E38&lt;&gt;0, t1_raw!E38, "")</f>
        <v>0.12897329032421112</v>
      </c>
      <c r="F41" s="7">
        <f>t1_raw!F37</f>
        <v>0.73</v>
      </c>
    </row>
    <row r="42" spans="1:6">
      <c r="A42" s="6" t="str">
        <f>IF(t1_raw!A38&lt;&gt;"",t1_raw!A38,"")</f>
        <v>NA</v>
      </c>
      <c r="B42" s="8" t="str">
        <f>IF(t1_raw!B38&gt;0, "("&amp;ROUND(t1_raw!B38, 3)&amp;")", "")</f>
        <v/>
      </c>
      <c r="C42" s="8" t="str">
        <f>IF(t1_raw!C38&gt;0, "("&amp;ROUND(t1_raw!C38, 3)&amp;")", "")</f>
        <v/>
      </c>
      <c r="D42" s="8" t="str">
        <f>IF(t1_raw!D38&gt;0, "("&amp;ROUND(t1_raw!D38, 3)&amp;")", "")</f>
        <v/>
      </c>
      <c r="E42" s="8" t="str">
        <f>IF(t1_raw!E38&gt;0, "("&amp;ROUND(t1_raw!E38, 3)&amp;")", "")</f>
        <v>(0.129)</v>
      </c>
      <c r="F42" s="4"/>
    </row>
    <row r="43" spans="1:6">
      <c r="A43" s="6" t="str">
        <f>IF(t1_raw!A39&lt;&gt;"",t1_raw!A39,"")</f>
        <v>Liu 2017</v>
      </c>
      <c r="B43" s="8">
        <f>IF(t1_raw!B39&lt;&gt;0, t1_raw!B39, "")</f>
        <v>2.9999999329447746E-2</v>
      </c>
      <c r="C43" s="8">
        <f>IF(t1_raw!C40&lt;&gt;0, t1_raw!C40, "")</f>
        <v>0.35353127121925354</v>
      </c>
      <c r="D43" s="8" t="str">
        <f>IF(t1_raw!D40&lt;&gt;0, t1_raw!D40, "")</f>
        <v/>
      </c>
      <c r="E43" s="8">
        <f>IF(t1_raw!E40&lt;&gt;0, t1_raw!E40, "")</f>
        <v>0.1077931672334671</v>
      </c>
      <c r="F43" s="7">
        <f>t1_raw!F39</f>
        <v>0.31</v>
      </c>
    </row>
    <row r="44" spans="1:6">
      <c r="A44" s="6" t="str">
        <f>IF(t1_raw!A40&lt;&gt;"",t1_raw!A40,"")</f>
        <v>NA</v>
      </c>
      <c r="B44" s="8" t="str">
        <f>IF(t1_raw!B40&gt;0, "("&amp;ROUND(t1_raw!B40, 3)&amp;")", "")</f>
        <v>(0.127)</v>
      </c>
      <c r="C44" s="8" t="str">
        <f>IF(t1_raw!C40&gt;0, "("&amp;ROUND(t1_raw!C40, 3)&amp;")", "")</f>
        <v>(0.354)</v>
      </c>
      <c r="D44" s="8" t="str">
        <f>IF(t1_raw!D40&gt;0, "("&amp;ROUND(t1_raw!D40, 3)&amp;")", "")</f>
        <v/>
      </c>
      <c r="E44" s="8" t="str">
        <f>IF(t1_raw!E40&gt;0, "("&amp;ROUND(t1_raw!E40, 3)&amp;")", "")</f>
        <v>(0.108)</v>
      </c>
      <c r="F44" s="4"/>
    </row>
    <row r="45" spans="1:6">
      <c r="A45" s="6" t="str">
        <f>IF(t1_raw!A41&lt;&gt;"",t1_raw!A41,"")</f>
        <v>Miguel 2004</v>
      </c>
      <c r="B45" s="8">
        <f>IF(t1_raw!B41&lt;&gt;0, t1_raw!B41, "")</f>
        <v>-0.66269028186798096</v>
      </c>
      <c r="C45" s="8">
        <f>IF(t1_raw!C42&lt;&gt;0, t1_raw!C42, "")</f>
        <v>0.53518211841583252</v>
      </c>
      <c r="D45" s="8" t="str">
        <f>IF(t1_raw!D42&lt;&gt;0, t1_raw!D42, "")</f>
        <v/>
      </c>
      <c r="E45" s="8" t="str">
        <f>IF(t1_raw!E42&lt;&gt;0, t1_raw!E42, "")</f>
        <v/>
      </c>
      <c r="F45" s="7">
        <f>t1_raw!F41</f>
        <v>0.77</v>
      </c>
    </row>
    <row r="46" spans="1:6">
      <c r="A46" s="6" t="str">
        <f>IF(t1_raw!A42&lt;&gt;"",t1_raw!A42,"")</f>
        <v>NA</v>
      </c>
      <c r="B46" s="8" t="str">
        <f>IF(t1_raw!B42&gt;0, "("&amp;ROUND(t1_raw!B42, 3)&amp;")", "")</f>
        <v>(0.297)</v>
      </c>
      <c r="C46" s="8" t="str">
        <f>IF(t1_raw!C42&gt;0, "("&amp;ROUND(t1_raw!C42, 3)&amp;")", "")</f>
        <v>(0.535)</v>
      </c>
      <c r="D46" s="8" t="str">
        <f>IF(t1_raw!D42&gt;0, "("&amp;ROUND(t1_raw!D42, 3)&amp;")", "")</f>
        <v/>
      </c>
      <c r="E46" s="8" t="str">
        <f>IF(t1_raw!E42&gt;0, "("&amp;ROUND(t1_raw!E42, 3)&amp;")", "")</f>
        <v/>
      </c>
      <c r="F46" s="4"/>
    </row>
    <row r="47" spans="1:6">
      <c r="A47" s="6" t="str">
        <f>IF(t1_raw!A43&lt;&gt;"",t1_raw!A43,"")</f>
        <v>Ndibazza 2012</v>
      </c>
      <c r="B47" s="8">
        <f>IF(t1_raw!B43&lt;&gt;0, t1_raw!B43, "")</f>
        <v>9.9999997764825821E-3</v>
      </c>
      <c r="C47" s="8">
        <f>IF(t1_raw!C44&lt;&gt;0, t1_raw!C44, "")</f>
        <v>0.28496584296226501</v>
      </c>
      <c r="D47" s="8" t="str">
        <f>IF(t1_raw!D44&lt;&gt;0, t1_raw!D44, "")</f>
        <v/>
      </c>
      <c r="E47" s="8">
        <f>IF(t1_raw!E44&lt;&gt;0, t1_raw!E44, "")</f>
        <v>6.3365437090396881E-2</v>
      </c>
      <c r="F47" s="7">
        <f>t1_raw!F43</f>
        <v>0.03</v>
      </c>
    </row>
    <row r="48" spans="1:6">
      <c r="A48" s="6" t="str">
        <f>IF(t1_raw!A44&lt;&gt;"",t1_raw!A44,"")</f>
        <v>NA</v>
      </c>
      <c r="B48" s="8" t="str">
        <f>IF(t1_raw!B44&gt;0, "("&amp;ROUND(t1_raw!B44, 3)&amp;")", "")</f>
        <v>(0.091)</v>
      </c>
      <c r="C48" s="8" t="str">
        <f>IF(t1_raw!C44&gt;0, "("&amp;ROUND(t1_raw!C44, 3)&amp;")", "")</f>
        <v>(0.285)</v>
      </c>
      <c r="D48" s="8" t="str">
        <f>IF(t1_raw!D44&gt;0, "("&amp;ROUND(t1_raw!D44, 3)&amp;")", "")</f>
        <v/>
      </c>
      <c r="E48" s="8" t="str">
        <f>IF(t1_raw!E44&gt;0, "("&amp;ROUND(t1_raw!E44, 3)&amp;")", "")</f>
        <v>(0.063)</v>
      </c>
      <c r="F48" s="4"/>
    </row>
    <row r="49" spans="1:6">
      <c r="A49" s="6" t="str">
        <f>IF(t1_raw!A45&lt;&gt;"",t1_raw!A45,"")</f>
        <v>Ostwald 1984</v>
      </c>
      <c r="B49" s="8">
        <f>IF(t1_raw!B45&lt;&gt;0, t1_raw!B45, "")</f>
        <v>0.69999998807907104</v>
      </c>
      <c r="C49" s="8">
        <f>IF(t1_raw!C46&lt;&gt;0, t1_raw!C46, "")</f>
        <v>0.27012103796005249</v>
      </c>
      <c r="D49" s="8" t="str">
        <f>IF(t1_raw!D46&lt;&gt;0, t1_raw!D46, "")</f>
        <v/>
      </c>
      <c r="E49" s="8">
        <f>IF(t1_raw!E46&lt;&gt;0, t1_raw!E46, "")</f>
        <v>0.2773297131061554</v>
      </c>
      <c r="F49" s="7">
        <f>t1_raw!F45</f>
        <v>0.92</v>
      </c>
    </row>
    <row r="50" spans="1:6">
      <c r="A50" s="6" t="str">
        <f>IF(t1_raw!A46&lt;&gt;"",t1_raw!A46,"")</f>
        <v>NA</v>
      </c>
      <c r="B50" s="8" t="str">
        <f>IF(t1_raw!B46&gt;0, "("&amp;ROUND(t1_raw!B46, 3)&amp;")", "")</f>
        <v>(0.449)</v>
      </c>
      <c r="C50" s="8" t="str">
        <f>IF(t1_raw!C46&gt;0, "("&amp;ROUND(t1_raw!C46, 3)&amp;")", "")</f>
        <v>(0.27)</v>
      </c>
      <c r="D50" s="8" t="str">
        <f>IF(t1_raw!D46&gt;0, "("&amp;ROUND(t1_raw!D46, 3)&amp;")", "")</f>
        <v/>
      </c>
      <c r="E50" s="8" t="str">
        <f>IF(t1_raw!E46&gt;0, "("&amp;ROUND(t1_raw!E46, 3)&amp;")", "")</f>
        <v>(0.277)</v>
      </c>
      <c r="F50" s="4"/>
    </row>
    <row r="51" spans="1:6">
      <c r="A51" s="6" t="str">
        <f>IF(t1_raw!A47&lt;&gt;"",t1_raw!A47,"")</f>
        <v>Rousham 1994</v>
      </c>
      <c r="B51" s="8">
        <f>IF(t1_raw!B47&lt;&gt;0, t1_raw!B47, "")</f>
        <v>-9.0000003576278687E-2</v>
      </c>
      <c r="C51" s="8">
        <f>IF(t1_raw!C48&lt;&gt;0, t1_raw!C48, "")</f>
        <v>6.2660835683345795E-2</v>
      </c>
      <c r="D51" s="8">
        <f>IF(t1_raw!D48&lt;&gt;0, t1_raw!D48, "")</f>
        <v>5.8123819530010223E-2</v>
      </c>
      <c r="E51" s="8" t="str">
        <f>IF(t1_raw!E48&lt;&gt;0, t1_raw!E48, "")</f>
        <v/>
      </c>
      <c r="F51" s="7">
        <f>t1_raw!F47</f>
        <v>0.71</v>
      </c>
    </row>
    <row r="52" spans="1:6">
      <c r="A52" s="6" t="str">
        <f>IF(t1_raw!A48&lt;&gt;"",t1_raw!A48,"")</f>
        <v>NA</v>
      </c>
      <c r="B52" s="8" t="str">
        <f>IF(t1_raw!B48&gt;0, "("&amp;ROUND(t1_raw!B48, 3)&amp;")", "")</f>
        <v/>
      </c>
      <c r="C52" s="8" t="str">
        <f>IF(t1_raw!C48&gt;0, "("&amp;ROUND(t1_raw!C48, 3)&amp;")", "")</f>
        <v>(0.063)</v>
      </c>
      <c r="D52" s="8" t="str">
        <f>IF(t1_raw!D48&gt;0, "("&amp;ROUND(t1_raw!D48, 3)&amp;")", "")</f>
        <v>(0.058)</v>
      </c>
      <c r="E52" s="8" t="str">
        <f>IF(t1_raw!E48&gt;0, "("&amp;ROUND(t1_raw!E48, 3)&amp;")", "")</f>
        <v/>
      </c>
      <c r="F52" s="4"/>
    </row>
    <row r="53" spans="1:6">
      <c r="A53" s="6" t="str">
        <f>IF(t1_raw!A49&lt;&gt;"",t1_raw!A49,"")</f>
        <v>Stephenson 1993</v>
      </c>
      <c r="B53" s="8">
        <f>IF(t1_raw!B49&lt;&gt;0, t1_raw!B49, "")</f>
        <v>0.89999997615814209</v>
      </c>
      <c r="C53" s="8">
        <f>IF(t1_raw!C50&lt;&gt;0, t1_raw!C50, "")</f>
        <v>0.16285084187984467</v>
      </c>
      <c r="D53" s="8">
        <f>IF(t1_raw!D50&lt;&gt;0, t1_raw!D50, "")</f>
        <v>6.4520172774791718E-2</v>
      </c>
      <c r="E53" s="8" t="str">
        <f>IF(t1_raw!E50&lt;&gt;0, t1_raw!E50, "")</f>
        <v/>
      </c>
      <c r="F53" s="7">
        <f>t1_raw!F49</f>
        <v>0.88</v>
      </c>
    </row>
    <row r="54" spans="1:6">
      <c r="A54" s="6" t="str">
        <f>IF(t1_raw!A50&lt;&gt;"",t1_raw!A50,"")</f>
        <v>NA</v>
      </c>
      <c r="B54" s="8" t="str">
        <f>IF(t1_raw!B50&gt;0, "("&amp;ROUND(t1_raw!B50, 3)&amp;")", "")</f>
        <v>(0.184)</v>
      </c>
      <c r="C54" s="8" t="str">
        <f>IF(t1_raw!C50&gt;0, "("&amp;ROUND(t1_raw!C50, 3)&amp;")", "")</f>
        <v>(0.163)</v>
      </c>
      <c r="D54" s="8" t="str">
        <f>IF(t1_raw!D50&gt;0, "("&amp;ROUND(t1_raw!D50, 3)&amp;")", "")</f>
        <v>(0.065)</v>
      </c>
      <c r="E54" s="8" t="str">
        <f>IF(t1_raw!E50&gt;0, "("&amp;ROUND(t1_raw!E50, 3)&amp;")", "")</f>
        <v/>
      </c>
      <c r="F54" s="4"/>
    </row>
    <row r="55" spans="1:6">
      <c r="A55" s="6" t="str">
        <f>IF(t1_raw!A51&lt;&gt;"",t1_raw!A51,"")</f>
        <v>Stoltzfus 1997a</v>
      </c>
      <c r="B55" s="8">
        <f>IF(t1_raw!B51&lt;&gt;0, t1_raw!B51, "")</f>
        <v>0.23370370268821716</v>
      </c>
      <c r="C55" s="8">
        <f>IF(t1_raw!C52&lt;&gt;0, t1_raw!C52, "")</f>
        <v>8.5782051086425781E-2</v>
      </c>
      <c r="D55" s="8" t="str">
        <f>IF(t1_raw!D52&lt;&gt;0, t1_raw!D52, "")</f>
        <v/>
      </c>
      <c r="E55" s="8" t="str">
        <f>IF(t1_raw!E52&lt;&gt;0, t1_raw!E52, "")</f>
        <v/>
      </c>
      <c r="F55" s="7">
        <f>t1_raw!F51</f>
        <v>0.95</v>
      </c>
    </row>
    <row r="56" spans="1:6">
      <c r="A56" s="6" t="str">
        <f>IF(t1_raw!A52&lt;&gt;"",t1_raw!A52,"")</f>
        <v>NA</v>
      </c>
      <c r="B56" s="8" t="str">
        <f>IF(t1_raw!B52&gt;0, "("&amp;ROUND(t1_raw!B52, 3)&amp;")", "")</f>
        <v>(0.098)</v>
      </c>
      <c r="C56" s="8" t="str">
        <f>IF(t1_raw!C52&gt;0, "("&amp;ROUND(t1_raw!C52, 3)&amp;")", "")</f>
        <v>(0.086)</v>
      </c>
      <c r="D56" s="8" t="str">
        <f>IF(t1_raw!D52&gt;0, "("&amp;ROUND(t1_raw!D52, 3)&amp;")", "")</f>
        <v/>
      </c>
      <c r="E56" s="8" t="str">
        <f>IF(t1_raw!E52&gt;0, "("&amp;ROUND(t1_raw!E52, 3)&amp;")", "")</f>
        <v/>
      </c>
      <c r="F56" s="4"/>
    </row>
    <row r="57" spans="1:6">
      <c r="A57" s="6" t="str">
        <f>IF(t1_raw!A53&lt;&gt;"",t1_raw!A53,"")</f>
        <v>Stoltzfus 1997b</v>
      </c>
      <c r="B57" s="8">
        <f>IF(t1_raw!B53&lt;&gt;0, t1_raw!B53, "")</f>
        <v>0.11036663502454758</v>
      </c>
      <c r="C57" s="8">
        <f>IF(t1_raw!C54&lt;&gt;0, t1_raw!C54, "")</f>
        <v>9.7987890243530273E-2</v>
      </c>
      <c r="D57" s="8" t="str">
        <f>IF(t1_raw!D54&lt;&gt;0, t1_raw!D54, "")</f>
        <v/>
      </c>
      <c r="E57" s="8" t="str">
        <f>IF(t1_raw!E54&lt;&gt;0, t1_raw!E54, "")</f>
        <v/>
      </c>
      <c r="F57" s="7">
        <f>t1_raw!F53</f>
        <v>0.95</v>
      </c>
    </row>
    <row r="58" spans="1:6">
      <c r="A58" s="6" t="str">
        <f>IF(t1_raw!A54&lt;&gt;"",t1_raw!A54,"")</f>
        <v>NA</v>
      </c>
      <c r="B58" s="8" t="str">
        <f>IF(t1_raw!B54&gt;0, "("&amp;ROUND(t1_raw!B54, 3)&amp;")", "")</f>
        <v>(0.139)</v>
      </c>
      <c r="C58" s="8" t="str">
        <f>IF(t1_raw!C54&gt;0, "("&amp;ROUND(t1_raw!C54, 3)&amp;")", "")</f>
        <v>(0.098)</v>
      </c>
      <c r="D58" s="8" t="str">
        <f>IF(t1_raw!D54&gt;0, "("&amp;ROUND(t1_raw!D54, 3)&amp;")", "")</f>
        <v/>
      </c>
      <c r="E58" s="8" t="str">
        <f>IF(t1_raw!E54&gt;0, "("&amp;ROUND(t1_raw!E54, 3)&amp;")", "")</f>
        <v/>
      </c>
      <c r="F58" s="4"/>
    </row>
    <row r="59" spans="1:6">
      <c r="A59" s="6" t="str">
        <f>IF(t1_raw!A55&lt;&gt;"",t1_raw!A55,"")</f>
        <v>Sur 2005</v>
      </c>
      <c r="B59" s="8">
        <f>IF(t1_raw!B55&lt;&gt;0, t1_raw!B55, "")</f>
        <v>0.5</v>
      </c>
      <c r="C59" s="8" t="str">
        <f>IF(t1_raw!C56&lt;&gt;0, t1_raw!C56, "")</f>
        <v/>
      </c>
      <c r="D59" s="8" t="str">
        <f>IF(t1_raw!D56&lt;&gt;0, t1_raw!D56, "")</f>
        <v/>
      </c>
      <c r="E59" s="8" t="str">
        <f>IF(t1_raw!E56&lt;&gt;0, t1_raw!E56, "")</f>
        <v/>
      </c>
      <c r="F59" s="7">
        <f>t1_raw!F55</f>
        <v>0.53</v>
      </c>
    </row>
    <row r="60" spans="1:6">
      <c r="A60" s="6" t="str">
        <f>IF(t1_raw!A56&lt;&gt;"",t1_raw!A56,"")</f>
        <v>NA</v>
      </c>
      <c r="B60" s="8" t="str">
        <f>IF(t1_raw!B56&gt;0, "("&amp;ROUND(t1_raw!B56, 3)&amp;")", "")</f>
        <v>(0.472)</v>
      </c>
      <c r="C60" s="8" t="str">
        <f>IF(t1_raw!C56&gt;0, "("&amp;ROUND(t1_raw!C56, 3)&amp;")", "")</f>
        <v/>
      </c>
      <c r="D60" s="8" t="str">
        <f>IF(t1_raw!D56&gt;0, "("&amp;ROUND(t1_raw!D56, 3)&amp;")", "")</f>
        <v/>
      </c>
      <c r="E60" s="8" t="str">
        <f>IF(t1_raw!E56&gt;0, "("&amp;ROUND(t1_raw!E56, 3)&amp;")", "")</f>
        <v/>
      </c>
      <c r="F60" s="4"/>
    </row>
    <row r="61" spans="1:6">
      <c r="A61" s="6" t="str">
        <f>IF(t1_raw!A57&lt;&gt;"",t1_raw!A57,"")</f>
        <v>Watkins 1996</v>
      </c>
      <c r="B61" s="8">
        <f>IF(t1_raw!B57&lt;&gt;0, t1_raw!B57, "")</f>
        <v>0.12999999523162842</v>
      </c>
      <c r="C61" s="8">
        <f>IF(t1_raw!C58&lt;&gt;0, t1_raw!C58, "")</f>
        <v>9.8234608769416809E-2</v>
      </c>
      <c r="D61" s="8">
        <f>IF(t1_raw!D58&lt;&gt;0, t1_raw!D58, "")</f>
        <v>7.0206984877586365E-2</v>
      </c>
      <c r="E61" s="8" t="str">
        <f>IF(t1_raw!E58&lt;&gt;0, t1_raw!E58, "")</f>
        <v/>
      </c>
      <c r="F61" s="7">
        <f>t1_raw!F57</f>
        <v>0.91</v>
      </c>
    </row>
    <row r="62" spans="1:6">
      <c r="A62" s="6" t="str">
        <f>IF(t1_raw!A58&lt;&gt;"",t1_raw!A58,"")</f>
        <v>NA</v>
      </c>
      <c r="B62" s="8" t="str">
        <f>IF(t1_raw!B58&gt;0, "("&amp;ROUND(t1_raw!B58, 3)&amp;")", "")</f>
        <v>(0.106)</v>
      </c>
      <c r="C62" s="8" t="str">
        <f>IF(t1_raw!C58&gt;0, "("&amp;ROUND(t1_raw!C58, 3)&amp;")", "")</f>
        <v>(0.098)</v>
      </c>
      <c r="D62" s="8" t="str">
        <f>IF(t1_raw!D58&gt;0, "("&amp;ROUND(t1_raw!D58, 3)&amp;")", "")</f>
        <v>(0.07)</v>
      </c>
      <c r="E62" s="8" t="str">
        <f>IF(t1_raw!E58&gt;0, "("&amp;ROUND(t1_raw!E58, 3)&amp;")", "")</f>
        <v/>
      </c>
      <c r="F62" s="4"/>
    </row>
    <row r="63" spans="1:6">
      <c r="A63" s="6" t="str">
        <f>IF(t1_raw!A59&lt;&gt;"",t1_raw!A59,"")</f>
        <v>Willett 1979</v>
      </c>
      <c r="B63" s="8">
        <f>IF(t1_raw!B59&lt;&gt;0, t1_raw!B59, "")</f>
        <v>0.15999999642372131</v>
      </c>
      <c r="C63" s="8" t="str">
        <f>IF(t1_raw!C60&lt;&gt;0, t1_raw!C60, "")</f>
        <v/>
      </c>
      <c r="D63" s="8" t="str">
        <f>IF(t1_raw!D60&lt;&gt;0, t1_raw!D60, "")</f>
        <v/>
      </c>
      <c r="E63" s="8" t="str">
        <f>IF(t1_raw!E60&lt;&gt;0, t1_raw!E60, "")</f>
        <v/>
      </c>
      <c r="F63" s="7">
        <f>t1_raw!F59</f>
        <v>0.53</v>
      </c>
    </row>
    <row r="64" spans="1:6">
      <c r="A64" s="6" t="str">
        <f>IF(t1_raw!A60&lt;&gt;"",t1_raw!A60,"")</f>
        <v>NA</v>
      </c>
      <c r="B64" s="8" t="str">
        <f>IF(t1_raw!B60&gt;0, "("&amp;ROUND(t1_raw!B60, 3)&amp;")", "")</f>
        <v>(0.085)</v>
      </c>
      <c r="C64" s="8" t="str">
        <f>IF(t1_raw!C60&gt;0, "("&amp;ROUND(t1_raw!C60, 3)&amp;")", "")</f>
        <v/>
      </c>
      <c r="D64" s="8" t="str">
        <f>IF(t1_raw!D60&gt;0, "("&amp;ROUND(t1_raw!D60, 3)&amp;")", "")</f>
        <v/>
      </c>
      <c r="E64" s="8" t="str">
        <f>IF(t1_raw!E60&gt;0, "("&amp;ROUND(t1_raw!E60, 3)&amp;")", "")</f>
        <v/>
      </c>
      <c r="F64" s="4"/>
    </row>
    <row r="65" spans="1:6">
      <c r="A65" s="6" t="str">
        <f>IF(t1_raw!A61&lt;&gt;"",t1_raw!A61,"")</f>
        <v>Wiria 2013</v>
      </c>
      <c r="B65" s="8">
        <f>IF(t1_raw!B61&lt;&gt;0, t1_raw!B61, "")</f>
        <v>0.18840000033378601</v>
      </c>
      <c r="C65" s="8">
        <f>IF(t1_raw!C62&lt;&gt;0, t1_raw!C62, "")</f>
        <v>0.53475433588027954</v>
      </c>
      <c r="D65" s="8" t="str">
        <f>IF(t1_raw!D62&lt;&gt;0, t1_raw!D62, "")</f>
        <v/>
      </c>
      <c r="E65" s="8" t="str">
        <f>IF(t1_raw!E62&lt;&gt;0, t1_raw!E62, "")</f>
        <v/>
      </c>
      <c r="F65" s="7">
        <f>t1_raw!F61</f>
        <v>0.76</v>
      </c>
    </row>
    <row r="66" spans="1:6">
      <c r="A66" s="6" t="str">
        <f>IF(t1_raw!A62&lt;&gt;"",t1_raw!A62,"")</f>
        <v>NA</v>
      </c>
      <c r="B66" s="8" t="str">
        <f>IF(t1_raw!B62&gt;0, "("&amp;ROUND(t1_raw!B62, 3)&amp;")", "")</f>
        <v>(0.394)</v>
      </c>
      <c r="C66" s="8" t="str">
        <f>IF(t1_raw!C62&gt;0, "("&amp;ROUND(t1_raw!C62, 3)&amp;")", "")</f>
        <v>(0.535)</v>
      </c>
      <c r="D66" s="8" t="str">
        <f>IF(t1_raw!D62&gt;0, "("&amp;ROUND(t1_raw!D62, 3)&amp;")", "")</f>
        <v/>
      </c>
      <c r="E66" s="8" t="str">
        <f>IF(t1_raw!E62&gt;0, "("&amp;ROUND(t1_raw!E62, 3)&amp;")", "")</f>
        <v/>
      </c>
      <c r="F66" s="4"/>
    </row>
    <row r="67" spans="1:6" ht="25.5" customHeight="1">
      <c r="A67" s="92" t="s">
        <v>124</v>
      </c>
      <c r="B67" s="92"/>
      <c r="C67" s="92"/>
      <c r="D67" s="92"/>
      <c r="E67" s="92"/>
      <c r="F67" s="92"/>
    </row>
    <row r="68" spans="1:6">
      <c r="A68" s="6" t="str">
        <f>IF(t1_raw!A63&lt;&gt;"",t1_raw!A63,"")</f>
        <v>Freij 1979a</v>
      </c>
      <c r="B68" s="8">
        <f>IF(t1_raw!B63&lt;&gt;0, t1_raw!B63, "")</f>
        <v>0.20000000298023224</v>
      </c>
      <c r="C68" s="8" t="str">
        <f>IF(t1_raw!C63&lt;&gt;0, t1_raw!C63, "")</f>
        <v/>
      </c>
      <c r="D68" s="8">
        <f>IF(t1_raw!D63&lt;&gt;0, t1_raw!D63, "")</f>
        <v>-0.30000001192092896</v>
      </c>
      <c r="E68" s="8" t="str">
        <f>IF(t1_raw!E63&lt;&gt;0, t1_raw!E63, "")</f>
        <v/>
      </c>
      <c r="F68" s="7">
        <f>t1_raw!F63</f>
        <v>0.48913043737411499</v>
      </c>
    </row>
    <row r="69" spans="1:6">
      <c r="A69" s="6" t="str">
        <f>IF(t1_raw!A64&lt;&gt;"",t1_raw!A64,"")</f>
        <v>NA</v>
      </c>
      <c r="B69" s="8" t="str">
        <f>IF(t1_raw!B64&gt;0, "("&amp;ROUND(t1_raw!B64, 3)&amp;")", "")</f>
        <v>(1.47)</v>
      </c>
      <c r="C69" s="8" t="str">
        <f>IF(t1_raw!C64&gt;0, "("&amp;ROUND(t1_raw!C64, 3)&amp;")", "")</f>
        <v/>
      </c>
      <c r="D69" s="8" t="str">
        <f>IF(t1_raw!D64&gt;0, "("&amp;ROUND(t1_raw!D64, 3)&amp;")", "")</f>
        <v>(0.713)</v>
      </c>
      <c r="E69" s="8" t="str">
        <f>IF(t1_raw!E64&gt;0, "("&amp;ROUND(t1_raw!E64, 3)&amp;")", "")</f>
        <v/>
      </c>
      <c r="F69" s="4"/>
    </row>
    <row r="70" spans="1:6">
      <c r="A70" s="6" t="str">
        <f>IF(t1_raw!A65&lt;&gt;"",t1_raw!A65,"")</f>
        <v>Freij 1979b</v>
      </c>
      <c r="B70" s="8" t="str">
        <f>IF(t1_raw!B65&lt;&gt;0, t1_raw!B65, "")</f>
        <v/>
      </c>
      <c r="C70" s="8" t="str">
        <f>IF(t1_raw!C65&lt;&gt;0, t1_raw!C65, "")</f>
        <v/>
      </c>
      <c r="D70" s="8">
        <f>IF(t1_raw!D65&lt;&gt;0, t1_raw!D65, "")</f>
        <v>0.10000000149011612</v>
      </c>
      <c r="E70" s="8" t="str">
        <f>IF(t1_raw!E65&lt;&gt;0, t1_raw!E65, "")</f>
        <v/>
      </c>
      <c r="F70" s="7">
        <f>t1_raw!F65</f>
        <v>0.48913043737411499</v>
      </c>
    </row>
    <row r="71" spans="1:6">
      <c r="A71" s="6" t="str">
        <f>IF(t1_raw!A66&lt;&gt;"",t1_raw!A66,"")</f>
        <v>NA</v>
      </c>
      <c r="B71" s="8" t="str">
        <f>IF(t1_raw!B66&gt;0, "("&amp;ROUND(t1_raw!B66, 3)&amp;")", "")</f>
        <v/>
      </c>
      <c r="C71" s="8" t="str">
        <f>IF(t1_raw!C66&gt;0, "("&amp;ROUND(t1_raw!C66, 3)&amp;")", "")</f>
        <v/>
      </c>
      <c r="D71" s="8" t="str">
        <f>IF(t1_raw!D66&gt;0, "("&amp;ROUND(t1_raw!D66, 3)&amp;")", "")</f>
        <v>(0.347)</v>
      </c>
      <c r="E71" s="8" t="str">
        <f>IF(t1_raw!E66&gt;0, "("&amp;ROUND(t1_raw!E66, 3)&amp;")", "")</f>
        <v/>
      </c>
      <c r="F71" s="4"/>
    </row>
    <row r="72" spans="1:6">
      <c r="A72" s="6" t="str">
        <f>IF(t1_raw!A67&lt;&gt;"",t1_raw!A67,"")</f>
        <v>Sarkar 2002</v>
      </c>
      <c r="B72" s="8">
        <f>IF(t1_raw!B67&lt;&gt;0, t1_raw!B67, "")</f>
        <v>0.37999999523162842</v>
      </c>
      <c r="C72" s="8">
        <f>IF(t1_raw!C67&lt;&gt;0, t1_raw!C67, "")</f>
        <v>0.10000000149011612</v>
      </c>
      <c r="D72" s="8" t="str">
        <f>IF(t1_raw!D67&lt;&gt;0, t1_raw!D67, "")</f>
        <v/>
      </c>
      <c r="E72" s="8" t="str">
        <f>IF(t1_raw!E67&lt;&gt;0, t1_raw!E67, "")</f>
        <v/>
      </c>
      <c r="F72" s="7">
        <f>t1_raw!F67</f>
        <v>0.78523492813110352</v>
      </c>
    </row>
    <row r="73" spans="1:6">
      <c r="A73" s="6" t="str">
        <f>IF(t1_raw!A68&lt;&gt;"",t1_raw!A68,"")</f>
        <v>NA</v>
      </c>
      <c r="B73" s="8" t="str">
        <f>IF(t1_raw!B68&gt;0, "("&amp;ROUND(t1_raw!B68, 3)&amp;")", "")</f>
        <v>(0.15)</v>
      </c>
      <c r="C73" s="8" t="str">
        <f>IF(t1_raw!C68&gt;0, "("&amp;ROUND(t1_raw!C68, 3)&amp;")", "")</f>
        <v>(0.261)</v>
      </c>
      <c r="D73" s="8" t="str">
        <f>IF(t1_raw!D68&gt;0, "("&amp;ROUND(t1_raw!D68, 3)&amp;")", "")</f>
        <v/>
      </c>
      <c r="E73" s="8" t="str">
        <f>IF(t1_raw!E68&gt;0, "("&amp;ROUND(t1_raw!E68, 3)&amp;")", "")</f>
        <v/>
      </c>
      <c r="F73" s="4"/>
    </row>
    <row r="74" spans="1:6">
      <c r="A74" s="6" t="str">
        <f>IF(t1_raw!A69&lt;&gt;"",t1_raw!A69,"")</f>
        <v>Stephenson 1989</v>
      </c>
      <c r="B74" s="8">
        <f>IF(t1_raw!B69&lt;&gt;0, t1_raw!B69, "")</f>
        <v>1.2999999523162842</v>
      </c>
      <c r="C74" s="8">
        <f>IF(t1_raw!C69&lt;&gt;0, t1_raw!C69, "")</f>
        <v>0.60000002384185791</v>
      </c>
      <c r="D74" s="8">
        <f>IF(t1_raw!D69&lt;&gt;0, t1_raw!D69, "")</f>
        <v>0.5</v>
      </c>
      <c r="E74" s="8" t="str">
        <f>IF(t1_raw!E69&lt;&gt;0, t1_raw!E69, "")</f>
        <v/>
      </c>
      <c r="F74" s="7">
        <f>t1_raw!F69</f>
        <v>0.97000002861022949</v>
      </c>
    </row>
    <row r="75" spans="1:6">
      <c r="A75" s="6" t="str">
        <f>IF(t1_raw!A70&lt;&gt;"",t1_raw!A70,"")</f>
        <v>NA</v>
      </c>
      <c r="B75" s="8" t="str">
        <f>IF(t1_raw!B70&gt;0, "("&amp;ROUND(t1_raw!B70, 3)&amp;")", "")</f>
        <v>(0.134)</v>
      </c>
      <c r="C75" s="8" t="str">
        <f>IF(t1_raw!C70&gt;0, "("&amp;ROUND(t1_raw!C70, 3)&amp;")", "")</f>
        <v>(0.134)</v>
      </c>
      <c r="D75" s="8" t="str">
        <f>IF(t1_raw!D70&gt;0, "("&amp;ROUND(t1_raw!D70, 3)&amp;")", "")</f>
        <v>(0.078)</v>
      </c>
      <c r="E75" s="8" t="str">
        <f>IF(t1_raw!E70&gt;0, "("&amp;ROUND(t1_raw!E70, 3)&amp;")", "")</f>
        <v/>
      </c>
      <c r="F75" s="4"/>
    </row>
    <row r="76" spans="1:6">
      <c r="A76" s="6" t="str">
        <f>IF(t1_raw!A71&lt;&gt;"",t1_raw!A71,"")</f>
        <v>Tee 2013</v>
      </c>
      <c r="B76" s="8" t="str">
        <f>IF(t1_raw!B71&lt;&gt;0, t1_raw!B71, "")</f>
        <v/>
      </c>
      <c r="C76" s="8">
        <f>IF(t1_raw!C71&lt;&gt;0, t1_raw!C71, "")</f>
        <v>-0.10000000149011612</v>
      </c>
      <c r="D76" s="8" t="str">
        <f>IF(t1_raw!D71&lt;&gt;0, t1_raw!D71, "")</f>
        <v/>
      </c>
      <c r="E76" s="8" t="str">
        <f>IF(t1_raw!E71&lt;&gt;0, t1_raw!E71, "")</f>
        <v/>
      </c>
      <c r="F76" s="7">
        <f>t1_raw!F71</f>
        <v>0.30578511953353882</v>
      </c>
    </row>
    <row r="77" spans="1:6">
      <c r="A77" s="6" t="str">
        <f>IF(t1_raw!A72&lt;&gt;"",t1_raw!A72,"")</f>
        <v>NA</v>
      </c>
      <c r="B77" s="8" t="str">
        <f>IF(t1_raw!B72&gt;0, "("&amp;ROUND(t1_raw!B72, 3)&amp;")", "")</f>
        <v/>
      </c>
      <c r="C77" s="8" t="str">
        <f>IF(t1_raw!C72&gt;0, "("&amp;ROUND(t1_raw!C72, 3)&amp;")", "")</f>
        <v>(0.404)</v>
      </c>
      <c r="D77" s="8" t="str">
        <f>IF(t1_raw!D72&gt;0, "("&amp;ROUND(t1_raw!D72, 3)&amp;")", "")</f>
        <v/>
      </c>
      <c r="E77" s="8" t="str">
        <f>IF(t1_raw!E72&gt;0, "("&amp;ROUND(t1_raw!E72, 3)&amp;")", "")</f>
        <v/>
      </c>
      <c r="F77" s="4"/>
    </row>
    <row r="78" spans="1:6">
      <c r="A78" s="6" t="str">
        <f>IF(t1_raw!A73&lt;&gt;"",t1_raw!A73,"")</f>
        <v>Yap 2014</v>
      </c>
      <c r="B78" s="8">
        <f>IF(t1_raw!B73&lt;&gt;0, t1_raw!B73, "")</f>
        <v>0.30000001192092896</v>
      </c>
      <c r="C78" s="8">
        <f>IF(t1_raw!C73&lt;&gt;0, t1_raw!C73, "")</f>
        <v>0.20000000298023224</v>
      </c>
      <c r="D78" s="8" t="str">
        <f>IF(t1_raw!D73&lt;&gt;0, t1_raw!D73, "")</f>
        <v/>
      </c>
      <c r="E78" s="8">
        <f>IF(t1_raw!E73&lt;&gt;0, t1_raw!E73, "")</f>
        <v>-0.40000000596046448</v>
      </c>
      <c r="F78" s="7">
        <f>t1_raw!F73</f>
        <v>0.93444168567657471</v>
      </c>
    </row>
    <row r="79" spans="1:6">
      <c r="A79" s="6" t="str">
        <f>IF(t1_raw!A74&lt;&gt;"",t1_raw!A74,"")</f>
        <v>NA</v>
      </c>
      <c r="B79" s="8" t="str">
        <f>IF(t1_raw!B74&gt;0, "("&amp;ROUND(t1_raw!B74, 3)&amp;")", "")</f>
        <v>(0.179)</v>
      </c>
      <c r="C79" s="8" t="str">
        <f>IF(t1_raw!C74&gt;0, "("&amp;ROUND(t1_raw!C74, 3)&amp;")", "")</f>
        <v>(0.128)</v>
      </c>
      <c r="D79" s="8" t="str">
        <f>IF(t1_raw!D74&gt;0, "("&amp;ROUND(t1_raw!D74, 3)&amp;")", "")</f>
        <v/>
      </c>
      <c r="E79" s="8" t="str">
        <f>IF(t1_raw!E74&gt;0, "("&amp;ROUND(t1_raw!E74, 3)&amp;")", "")</f>
        <v>(0.434)</v>
      </c>
      <c r="F79" s="4"/>
    </row>
    <row r="80" spans="1:6">
      <c r="A80" s="6"/>
      <c r="B80" s="8"/>
      <c r="C80" s="8"/>
      <c r="D80" s="8"/>
      <c r="E80" s="8"/>
      <c r="F80" s="7"/>
    </row>
    <row r="81" spans="1:6">
      <c r="A81" s="6"/>
      <c r="B81" s="8"/>
      <c r="C81" s="8"/>
      <c r="D81" s="8"/>
      <c r="E81" s="8"/>
      <c r="F81" s="4"/>
    </row>
  </sheetData>
  <mergeCells count="8">
    <mergeCell ref="A4:F4"/>
    <mergeCell ref="A67:F67"/>
    <mergeCell ref="B1:E1"/>
    <mergeCell ref="A2:A3"/>
    <mergeCell ref="B2:B3"/>
    <mergeCell ref="C2:C3"/>
    <mergeCell ref="E2:E3"/>
    <mergeCell ref="F2:F3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activeCell="J19" sqref="J19"/>
    </sheetView>
  </sheetViews>
  <sheetFormatPr defaultColWidth="11" defaultRowHeight="15.75"/>
  <cols>
    <col min="1" max="1" width="16.875" customWidth="1"/>
  </cols>
  <sheetData>
    <row r="1" spans="1:5" ht="16.5" customHeight="1">
      <c r="A1" s="82"/>
      <c r="B1" s="9" t="s">
        <v>4</v>
      </c>
      <c r="C1" s="9" t="s">
        <v>6</v>
      </c>
      <c r="D1" s="9" t="s">
        <v>7</v>
      </c>
      <c r="E1" s="9" t="s">
        <v>8</v>
      </c>
    </row>
    <row r="2" spans="1:5">
      <c r="A2" s="122" t="s">
        <v>103</v>
      </c>
      <c r="B2" s="122"/>
      <c r="C2" s="122"/>
      <c r="D2" s="122"/>
      <c r="E2" s="122"/>
    </row>
    <row r="3" spans="1:5">
      <c r="A3" s="123" t="s">
        <v>82</v>
      </c>
      <c r="B3" s="8">
        <f>ts8_raw!B1</f>
        <v>0.21500000357627869</v>
      </c>
      <c r="C3" s="8">
        <f>ts8_raw!C1</f>
        <v>0.23100000619888306</v>
      </c>
      <c r="D3" s="8">
        <f>ts8_raw!D1</f>
        <v>6.8999998271465302E-2</v>
      </c>
      <c r="E3" s="8">
        <f>ts8_raw!E1</f>
        <v>4.6000000089406967E-2</v>
      </c>
    </row>
    <row r="4" spans="1:5">
      <c r="A4" s="123"/>
      <c r="B4" s="2" t="str">
        <f>"("&amp;ROUND(ts8_raw!B2, 3)&amp;")"</f>
        <v>(0.043)</v>
      </c>
      <c r="C4" s="2" t="str">
        <f>"("&amp;ROUND(ts8_raw!C2, 3)&amp;")"</f>
        <v>(0.11)</v>
      </c>
      <c r="D4" s="2" t="str">
        <f>"("&amp;ROUND(ts8_raw!D2, 3)&amp;")"</f>
        <v>(0.037)</v>
      </c>
      <c r="E4" s="2" t="str">
        <f>"("&amp;ROUND(ts8_raw!E2, 3)&amp;")"</f>
        <v>(0.034)</v>
      </c>
    </row>
    <row r="5" spans="1:5">
      <c r="A5" s="123" t="s">
        <v>83</v>
      </c>
      <c r="B5" s="8">
        <f>ts8_raw!B3</f>
        <v>0.17200000584125519</v>
      </c>
      <c r="C5" s="8">
        <f>ts8_raw!C3</f>
        <v>0.13699999451637268</v>
      </c>
      <c r="D5" s="8">
        <f>ts8_raw!D3</f>
        <v>6.4000003039836884E-2</v>
      </c>
      <c r="E5" s="8">
        <f>ts8_raw!E3</f>
        <v>3.7000000476837158E-2</v>
      </c>
    </row>
    <row r="6" spans="1:5">
      <c r="A6" s="123"/>
      <c r="B6" s="2" t="str">
        <f>"("&amp;ROUND(ts8_raw!B4, 3)&amp;")"</f>
        <v>(0.057)</v>
      </c>
      <c r="C6" s="2" t="str">
        <f>"("&amp;ROUND(ts8_raw!C4, 3)&amp;")"</f>
        <v>(0.188)</v>
      </c>
      <c r="D6" s="2" t="str">
        <f>"("&amp;ROUND(ts8_raw!D4, 3)&amp;")"</f>
        <v>(0.045)</v>
      </c>
      <c r="E6" s="2" t="str">
        <f>"("&amp;ROUND(ts8_raw!E4, 3)&amp;")"</f>
        <v>(0.04)</v>
      </c>
    </row>
    <row r="7" spans="1:5">
      <c r="A7" s="2"/>
      <c r="B7" s="2"/>
      <c r="C7" s="2"/>
      <c r="D7" s="2"/>
      <c r="E7" s="2"/>
    </row>
    <row r="8" spans="1:5">
      <c r="A8" s="124" t="s">
        <v>104</v>
      </c>
      <c r="B8" s="124"/>
      <c r="C8" s="124"/>
      <c r="D8" s="124"/>
      <c r="E8" s="124"/>
    </row>
    <row r="9" spans="1:5">
      <c r="A9" s="123" t="s">
        <v>83</v>
      </c>
      <c r="B9" s="8">
        <f>ts8_raw!B5</f>
        <v>9.0459995269775391</v>
      </c>
      <c r="C9" s="8">
        <f>ts8_raw!C5</f>
        <v>0.10499999672174454</v>
      </c>
      <c r="D9" s="8">
        <f>ts8_raw!D5</f>
        <v>-0.50099998712539673</v>
      </c>
      <c r="E9" s="8">
        <f>ts8_raw!E5</f>
        <v>1.7999999225139618E-2</v>
      </c>
    </row>
    <row r="10" spans="1:5" ht="16.5" customHeight="1">
      <c r="A10" s="125"/>
      <c r="B10" s="3" t="str">
        <f>"("&amp;ROUND(ts8_raw!B6, 3)&amp;")"</f>
        <v>(5.778)</v>
      </c>
      <c r="C10" s="3" t="str">
        <f>"("&amp;ROUND(ts8_raw!C6, 3)&amp;")"</f>
        <v>(10.012)</v>
      </c>
      <c r="D10" s="3" t="str">
        <f>"("&amp;ROUND(ts8_raw!D6, 3)&amp;")"</f>
        <v>(10.414)</v>
      </c>
      <c r="E10" s="3" t="str">
        <f>"("&amp;ROUND(ts8_raw!E6, 3)&amp;")"</f>
        <v>(10.375)</v>
      </c>
    </row>
  </sheetData>
  <mergeCells count="5">
    <mergeCell ref="A2:E2"/>
    <mergeCell ref="A3:A4"/>
    <mergeCell ref="A5:A6"/>
    <mergeCell ref="A8:E8"/>
    <mergeCell ref="A9:A10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1"/>
  <sheetViews>
    <sheetView workbookViewId="0">
      <selection activeCell="F17" sqref="F17"/>
    </sheetView>
  </sheetViews>
  <sheetFormatPr defaultColWidth="11" defaultRowHeight="15.75"/>
  <cols>
    <col min="1" max="1" width="25.625" customWidth="1"/>
    <col min="2" max="2" width="17.25" customWidth="1"/>
    <col min="3" max="3" width="13.625" customWidth="1"/>
    <col min="4" max="4" width="8.25" customWidth="1"/>
  </cols>
  <sheetData>
    <row r="2" spans="1:4">
      <c r="A2" s="127" t="s">
        <v>115</v>
      </c>
      <c r="B2" s="127"/>
      <c r="C2" s="127"/>
      <c r="D2" s="127"/>
    </row>
    <row r="3" spans="1:4">
      <c r="A3" s="86"/>
      <c r="B3" s="87" t="s">
        <v>105</v>
      </c>
      <c r="C3" s="87" t="s">
        <v>106</v>
      </c>
    </row>
    <row r="4" spans="1:4">
      <c r="A4" s="86" t="s">
        <v>4</v>
      </c>
      <c r="B4" s="84">
        <f>tF1_raw!B2</f>
        <v>0.47</v>
      </c>
      <c r="C4" s="84">
        <f>tF1_raw!C2</f>
        <v>0.74</v>
      </c>
    </row>
    <row r="5" spans="1:4">
      <c r="A5" s="86" t="s">
        <v>7</v>
      </c>
      <c r="B5" s="84">
        <f>tF1_raw!B3</f>
        <v>0.82</v>
      </c>
      <c r="C5" s="84">
        <f>tF1_raw!C3</f>
        <v>0.66</v>
      </c>
    </row>
    <row r="6" spans="1:4">
      <c r="A6" s="86" t="s">
        <v>112</v>
      </c>
      <c r="B6" s="84">
        <f>tF1_raw!B4</f>
        <v>0.76</v>
      </c>
      <c r="C6" s="84">
        <f>tF1_raw!C4</f>
        <v>0.77</v>
      </c>
    </row>
    <row r="7" spans="1:4">
      <c r="A7" s="86" t="s">
        <v>8</v>
      </c>
      <c r="B7" s="84">
        <f>tF1_raw!B5</f>
        <v>0.14000000000000001</v>
      </c>
      <c r="C7" s="84">
        <f>tF1_raw!C5</f>
        <v>0.37</v>
      </c>
    </row>
    <row r="8" spans="1:4">
      <c r="A8" s="86"/>
      <c r="B8" s="83"/>
      <c r="C8" s="83"/>
    </row>
    <row r="9" spans="1:4">
      <c r="A9" s="126" t="s">
        <v>107</v>
      </c>
      <c r="B9" s="126"/>
      <c r="C9" s="126"/>
      <c r="D9" s="126"/>
    </row>
    <row r="10" spans="1:4">
      <c r="A10" s="86"/>
      <c r="B10" s="83" t="s">
        <v>113</v>
      </c>
      <c r="C10" s="83" t="s">
        <v>114</v>
      </c>
      <c r="D10" s="88" t="s">
        <v>108</v>
      </c>
    </row>
    <row r="11" spans="1:4">
      <c r="A11" s="86" t="s">
        <v>4</v>
      </c>
      <c r="B11" s="84" t="str">
        <f>CONCATENATE(ROUND(tF1_2_raw!B2,2), " (",ROUND(tF1_2_raw!B3,2),")")</f>
        <v>0.18 (0.11)</v>
      </c>
      <c r="C11" s="84" t="str">
        <f>CONCATENATE(ROUND(tF1_2_raw!C2,2), " (",ROUND(tF1_2_raw!C3,2),")")</f>
        <v>0.28 (0.12)</v>
      </c>
      <c r="D11" s="89" t="str">
        <f>CONCATENATE(ROUND(tF1_2_raw!D2,2), " (",ROUND(tF1_2_raw!D3,2),")")</f>
        <v>1.95 (1.57)</v>
      </c>
    </row>
    <row r="12" spans="1:4">
      <c r="A12" s="86" t="s">
        <v>7</v>
      </c>
      <c r="B12" s="84" t="str">
        <f>CONCATENATE(ROUND(tF1_2_raw!B4,2), " (",ROUND(tF1_2_raw!B5,2),")")</f>
        <v>0.05 (0.03)</v>
      </c>
      <c r="C12" s="84" t="str">
        <f>CONCATENATE(ROUND(tF1_2_raw!C4,2), " (",ROUND(tF1_2_raw!C5,2),")")</f>
        <v>0 (0)</v>
      </c>
      <c r="D12" s="89" t="str">
        <f>CONCATENATE(ROUND(tF1_2_raw!D4,2), " (",ROUND(tF1_2_raw!D5,2),")")</f>
        <v>0.42 (0.28)</v>
      </c>
    </row>
    <row r="13" spans="1:4">
      <c r="A13" s="86" t="s">
        <v>112</v>
      </c>
      <c r="B13" s="84" t="str">
        <f>CONCATENATE(ROUND(tF1_2_raw!B6,2), " (",ROUND(tF1_2_raw!B7,2),")")</f>
        <v>0.02 (0.02)</v>
      </c>
      <c r="C13" s="84" t="str">
        <f>CONCATENATE(ROUND(tF1_2_raw!C6,2), " (",ROUND(tF1_2_raw!C7,2),")")</f>
        <v>0 (0)</v>
      </c>
      <c r="D13" s="89" t="str">
        <f>CONCATENATE(ROUND(tF1_2_raw!D6,2), " (",ROUND(tF1_2_raw!D7,2),")")</f>
        <v>0.72 (0.77)</v>
      </c>
    </row>
    <row r="14" spans="1:4">
      <c r="A14" s="86" t="s">
        <v>8</v>
      </c>
      <c r="B14" s="84" t="str">
        <f>CONCATENATE(ROUND(tF1_2_raw!B8,2), " (",ROUND(tF1_2_raw!B9,2),")")</f>
        <v>0.11 (0.12)</v>
      </c>
      <c r="C14" s="84" t="str">
        <f>CONCATENATE(ROUND(tF1_2_raw!C8,2), " (",ROUND(tF1_2_raw!C9,2),")")</f>
        <v>0.19 (0.05)</v>
      </c>
      <c r="D14" s="89" t="str">
        <f>CONCATENATE(ROUND(tF1_2_raw!D8,2), " (",ROUND(tF1_2_raw!D9,2),")")</f>
        <v>0.7 (0.94)</v>
      </c>
    </row>
    <row r="15" spans="1:4">
      <c r="A15" s="86"/>
      <c r="B15" s="83"/>
      <c r="C15" s="83"/>
      <c r="D15" s="88"/>
    </row>
    <row r="16" spans="1:4">
      <c r="A16" s="126" t="s">
        <v>109</v>
      </c>
      <c r="B16" s="126"/>
      <c r="C16" s="126"/>
      <c r="D16" s="126"/>
    </row>
    <row r="17" spans="1:3">
      <c r="B17" s="87" t="s">
        <v>110</v>
      </c>
      <c r="C17" s="87" t="s">
        <v>111</v>
      </c>
    </row>
    <row r="18" spans="1:3">
      <c r="A18" s="86" t="s">
        <v>4</v>
      </c>
      <c r="B18" s="85" t="str">
        <f>ROUND(tF1_2_raw!B2,2)&amp;" ("&amp;ROUND(tF1_2_raw!B2 - 1.96 * tF1_2_raw!B3,2)&amp;","&amp;ROUND(tF1_2_raw!B2 + 1.96 * tF1_2_raw!B3,2)&amp;")"</f>
        <v>0.18 (-0.03,0.39)</v>
      </c>
      <c r="C18" s="85" t="str">
        <f>ROUND('Table 2'!C$8,2)&amp;" ("&amp;ROUND('Table 2'!C$8 - 1.96 * 'Table 2'!C$9,2)&amp;","&amp;ROUND('Table 2'!C$8 + 1.96 * 'Table 2'!C$9,2)&amp;")"</f>
        <v>0.14 (0.05,0.23)</v>
      </c>
    </row>
    <row r="19" spans="1:3">
      <c r="A19" s="86" t="s">
        <v>7</v>
      </c>
      <c r="B19" s="85" t="str">
        <f>ROUND(tF1_2_raw!B4,2)&amp;" ("&amp;ROUND(tF1_2_raw!B4 - 1.96 * tF1_2_raw!B5,2)&amp;","&amp;ROUND(tF1_2_raw!B4 + 1.96 * tF1_2_raw!B5,2)&amp;")"</f>
        <v>0.05 (0,0.11)</v>
      </c>
      <c r="C19" s="85" t="str">
        <f>ROUND('Table 2'!I8,2)&amp;" ("&amp;ROUND('Table 2'!I8 - 1.96 * 'Table 2'!I9,2)&amp;","&amp;ROUND('Table 2'!I8 + 1.96 * 'Table 2'!I9,2)&amp;")"</f>
        <v>0.06 (-0.02,0.15)</v>
      </c>
    </row>
    <row r="20" spans="1:3">
      <c r="A20" s="86" t="s">
        <v>112</v>
      </c>
      <c r="B20" s="85" t="str">
        <f>ROUND(tF1_2_raw!B6,2)&amp;" ("&amp;ROUND(tF1_2_raw!B6 - 1.96 * tF1_2_raw!B7,2)&amp;","&amp;ROUND(tF1_2_raw!B6 + 1.96 * tF1_2_raw!B7,2)&amp;")"</f>
        <v>0.02 (-0.02,0.06)</v>
      </c>
      <c r="C20" s="85" t="str">
        <f>ROUND('Table 2'!F$8,2)&amp;" ("&amp;ROUND('Table 2'!F$8 - 1.96 * 'Table 2'!F$9,2)&amp;","&amp;ROUND('Table 2'!F$8 + 1.96 * 'Table 2'!F$9,2)&amp;")"</f>
        <v>0.13 (-0.06,0.31)</v>
      </c>
    </row>
    <row r="21" spans="1:3">
      <c r="A21" s="86" t="s">
        <v>8</v>
      </c>
      <c r="B21" s="85" t="str">
        <f>ROUND(tF1_2_raw!B8,2)&amp;" ("&amp;ROUND(tF1_2_raw!B8 - 1.96 * tF1_2_raw!B9,2)&amp;","&amp;ROUND(tF1_2_raw!B8 + 1.96 * tF1_2_raw!B9,2)&amp;")"</f>
        <v>0.11 (-0.12,0.34)</v>
      </c>
      <c r="C21" s="85" t="str">
        <f>ROUND('Table 2'!L$8,2)&amp;" ("&amp;ROUND('Table 2'!L$8 - 1.96 * 'Table 2'!L$9,2)&amp;","&amp;ROUND('Table 2'!L$8 + 1.96 * 'Table 2'!L$9,2)&amp;")"</f>
        <v>0.03 (-0.03,0.08)</v>
      </c>
    </row>
  </sheetData>
  <mergeCells count="3">
    <mergeCell ref="A9:D9"/>
    <mergeCell ref="A16:D16"/>
    <mergeCell ref="A2:D2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21"/>
  <sheetViews>
    <sheetView tabSelected="1" workbookViewId="0">
      <selection activeCell="E8" sqref="E8"/>
    </sheetView>
  </sheetViews>
  <sheetFormatPr defaultColWidth="11" defaultRowHeight="15.75"/>
  <cols>
    <col min="1" max="1" width="25.625" bestFit="1" customWidth="1"/>
    <col min="2" max="2" width="16.875" customWidth="1"/>
    <col min="3" max="3" width="13.875" customWidth="1"/>
  </cols>
  <sheetData>
    <row r="2" spans="1:4">
      <c r="A2" s="128" t="s">
        <v>115</v>
      </c>
      <c r="B2" s="128"/>
      <c r="C2" s="128"/>
      <c r="D2" s="128"/>
    </row>
    <row r="3" spans="1:4">
      <c r="A3" s="87"/>
      <c r="B3" s="86" t="s">
        <v>105</v>
      </c>
      <c r="C3" s="87" t="s">
        <v>106</v>
      </c>
    </row>
    <row r="4" spans="1:4">
      <c r="A4" s="87" t="s">
        <v>4</v>
      </c>
      <c r="B4" s="89">
        <f>tF1_raw!B2</f>
        <v>0.47</v>
      </c>
      <c r="C4" s="89">
        <f>tF1_raw!C2</f>
        <v>0.74</v>
      </c>
    </row>
    <row r="5" spans="1:4">
      <c r="A5" s="87" t="s">
        <v>7</v>
      </c>
      <c r="B5" s="89">
        <f>tF1_raw!B3</f>
        <v>0.82</v>
      </c>
      <c r="C5" s="89">
        <f>tF1_raw!C3</f>
        <v>0.66</v>
      </c>
    </row>
    <row r="6" spans="1:4">
      <c r="A6" s="87" t="s">
        <v>112</v>
      </c>
      <c r="B6" s="89">
        <f>tF1_raw!B4</f>
        <v>0.76</v>
      </c>
      <c r="C6" s="89">
        <f>tF1_raw!C4</f>
        <v>0.77</v>
      </c>
    </row>
    <row r="7" spans="1:4">
      <c r="A7" s="87" t="s">
        <v>8</v>
      </c>
      <c r="B7" s="89">
        <f>tF1_raw!B5</f>
        <v>0.14000000000000001</v>
      </c>
      <c r="C7" s="89">
        <f>tF1_raw!C5</f>
        <v>0.37</v>
      </c>
    </row>
    <row r="8" spans="1:4">
      <c r="A8" s="87"/>
      <c r="B8" s="4"/>
      <c r="C8" s="4"/>
    </row>
    <row r="9" spans="1:4">
      <c r="A9" s="126" t="s">
        <v>107</v>
      </c>
      <c r="B9" s="126"/>
      <c r="C9" s="126"/>
      <c r="D9" s="126"/>
    </row>
    <row r="10" spans="1:4">
      <c r="A10" s="87"/>
      <c r="B10" s="88" t="s">
        <v>113</v>
      </c>
      <c r="C10" s="88" t="s">
        <v>114</v>
      </c>
      <c r="D10" s="88" t="s">
        <v>108</v>
      </c>
    </row>
    <row r="11" spans="1:4">
      <c r="A11" s="87" t="s">
        <v>4</v>
      </c>
      <c r="B11" s="89" t="str">
        <f>CONCATENATE(ROUND(tF2_2_raw!B2,2), " (",ROUND(tF2_2_raw!B3,2),")")</f>
        <v>0.29 (0.13)</v>
      </c>
      <c r="C11" s="89" t="str">
        <f>CONCATENATE(ROUND(tF2_2_raw!C2,2), " (",ROUND(tF2_2_raw!C3,2),")")</f>
        <v>0.39 (0.11)</v>
      </c>
      <c r="D11" s="89" t="str">
        <f>CONCATENATE(ROUND(tF2_2_raw!D2,2), " (",ROUND(tF2_2_raw!D3,2),")")</f>
        <v>2.74 (1.8)</v>
      </c>
    </row>
    <row r="12" spans="1:4">
      <c r="A12" s="87" t="s">
        <v>7</v>
      </c>
      <c r="B12" s="89" t="str">
        <f>CONCATENATE(ROUND(tF2_2_raw!B4,2), " (",ROUND(tF2_2_raw!B5,2),")")</f>
        <v>0.09 (0.06)</v>
      </c>
      <c r="C12" s="89" t="str">
        <f>CONCATENATE(ROUND(tF2_2_raw!C4,2), " (",ROUND(tF2_2_raw!C5,2),")")</f>
        <v>0.09 (0.12)</v>
      </c>
      <c r="D12" s="89" t="str">
        <f>CONCATENATE(ROUND(tF2_2_raw!D4,2), " (",ROUND(tF2_2_raw!D5,2),")")</f>
        <v>0.73 (0.8)</v>
      </c>
    </row>
    <row r="13" spans="1:4">
      <c r="A13" s="87" t="s">
        <v>112</v>
      </c>
      <c r="B13" s="89" t="str">
        <f>CONCATENATE(ROUND(tF2_2_raw!B6,2), " (",ROUND(tF2_2_raw!B7,2),")")</f>
        <v>0.02 (0.02)</v>
      </c>
      <c r="C13" s="89" t="str">
        <f>CONCATENATE(ROUND(tF2_2_raw!C6,2), " (",ROUND(tF2_2_raw!C7,2),")")</f>
        <v>0 (0)</v>
      </c>
      <c r="D13" s="89" t="str">
        <f>CONCATENATE(ROUND(tF2_2_raw!D6,2), " (",ROUND(tF2_2_raw!D7,2),")")</f>
        <v>0.77 (0.81)</v>
      </c>
    </row>
    <row r="14" spans="1:4">
      <c r="A14" s="87" t="s">
        <v>8</v>
      </c>
      <c r="B14" s="89" t="str">
        <f>CONCATENATE(ROUND(tF2_2_raw!B8,2), " (",ROUND(tF2_2_raw!B9,2),")")</f>
        <v>0.17 (0.12)</v>
      </c>
      <c r="C14" s="89" t="str">
        <f>CONCATENATE(ROUND(tF2_2_raw!C8,2), " (",ROUND(tF2_2_raw!C9,2),")")</f>
        <v>0.23 (0.04)</v>
      </c>
      <c r="D14" s="89" t="str">
        <f>CONCATENATE(ROUND(tF2_2_raw!D8,2), " (",ROUND(tF2_2_raw!D9,2),")")</f>
        <v>0.94 (0.96)</v>
      </c>
    </row>
    <row r="15" spans="1:4">
      <c r="A15" s="87"/>
      <c r="B15" s="88"/>
      <c r="C15" s="88"/>
      <c r="D15" s="88"/>
    </row>
    <row r="16" spans="1:4">
      <c r="A16" s="126" t="s">
        <v>109</v>
      </c>
      <c r="B16" s="126"/>
      <c r="C16" s="126"/>
      <c r="D16" s="126"/>
    </row>
    <row r="17" spans="1:3">
      <c r="B17" s="87" t="s">
        <v>110</v>
      </c>
      <c r="C17" s="87" t="s">
        <v>111</v>
      </c>
    </row>
    <row r="18" spans="1:3">
      <c r="A18" s="87" t="s">
        <v>4</v>
      </c>
      <c r="B18" s="85" t="str">
        <f>ROUND(tF2_2_raw!B2,2)&amp;" ("&amp;ROUND(tF2_2_raw!B2 - 1.96 * tF2_2_raw!B3,2)&amp;","&amp;ROUND(tF2_2_raw!B2 + 1.96 * tF2_2_raw!B3,2)&amp;")"</f>
        <v>0.29 (0.03,0.54)</v>
      </c>
      <c r="C18" s="85" t="str">
        <f>ROUND('Table 2'!C$8,2)&amp;" ("&amp;ROUND('Table 2'!C$8 - 1.96 * 'Table 2'!C$9,2)&amp;","&amp;ROUND('Table 2'!C$8 + 1.96 * 'Table 2'!C$9,2)&amp;")"</f>
        <v>0.14 (0.05,0.23)</v>
      </c>
    </row>
    <row r="19" spans="1:3">
      <c r="A19" s="87" t="s">
        <v>7</v>
      </c>
      <c r="B19" s="85" t="str">
        <f>ROUND(tF2_2_raw!B4,2)&amp;" ("&amp;ROUND(tF2_2_raw!B4 - 1.96 * tF2_2_raw!B5,2)&amp;","&amp;ROUND(tF2_2_raw!B4 + 1.96 * tF2_2_raw!B5,2)&amp;")"</f>
        <v>0.09 (-0.01,0.2)</v>
      </c>
      <c r="C19" s="85" t="str">
        <f>ROUND('Table 2'!I8,2)&amp;" ("&amp;ROUND('Table 2'!I8 - 1.96 * 'Table 2'!I9,2)&amp;","&amp;ROUND('Table 2'!I8 + 1.96 * 'Table 2'!I9,2)&amp;")"</f>
        <v>0.06 (-0.02,0.15)</v>
      </c>
    </row>
    <row r="20" spans="1:3">
      <c r="A20" s="87" t="s">
        <v>112</v>
      </c>
      <c r="B20" s="85" t="str">
        <f>ROUND(tF2_2_raw!B6,2)&amp;" ("&amp;ROUND(tF2_2_raw!B6 - 1.96 * tF2_2_raw!B7,2)&amp;","&amp;ROUND(tF2_2_raw!B6 + 1.96 * tF2_2_raw!B7,2)&amp;")"</f>
        <v>0.02 (-0.02,0.06)</v>
      </c>
      <c r="C20" s="85" t="str">
        <f>ROUND('Table 2'!F$8,2)&amp;" ("&amp;ROUND('Table 2'!F$8 - 1.96 * 'Table 2'!F$9,2)&amp;","&amp;ROUND('Table 2'!F$8 + 1.96 * 'Table 2'!F$9,2)&amp;")"</f>
        <v>0.13 (-0.06,0.31)</v>
      </c>
    </row>
    <row r="21" spans="1:3">
      <c r="A21" s="87" t="s">
        <v>8</v>
      </c>
      <c r="B21" s="85" t="str">
        <f>ROUND(tF2_2_raw!B8,2)&amp;" ("&amp;ROUND(tF2_2_raw!B8 - 1.96 * tF2_2_raw!B9,2)&amp;","&amp;ROUND(tF2_2_raw!B8 + 1.96 * tF2_2_raw!B9,2)&amp;")"</f>
        <v>0.17 (-0.06,0.4)</v>
      </c>
      <c r="C21" s="85" t="str">
        <f>ROUND('Table 2'!L$8,2)&amp;" ("&amp;ROUND('Table 2'!L$8 - 1.96 * 'Table 2'!L$9,2)&amp;","&amp;ROUND('Table 2'!L$8 + 1.96 * 'Table 2'!L$9,2)&amp;")"</f>
        <v>0.03 (-0.03,0.08)</v>
      </c>
    </row>
  </sheetData>
  <mergeCells count="3">
    <mergeCell ref="A2:D2"/>
    <mergeCell ref="A9:D9"/>
    <mergeCell ref="A16:D16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4"/>
  <sheetViews>
    <sheetView workbookViewId="0"/>
  </sheetViews>
  <sheetFormatPr defaultColWidth="11" defaultRowHeight="15.75"/>
  <sheetData>
    <row r="1" spans="1:6">
      <c r="A1" t="s">
        <v>128</v>
      </c>
      <c r="B1" s="33">
        <v>0.15399999916553497</v>
      </c>
      <c r="C1" s="33"/>
      <c r="D1" s="33"/>
      <c r="E1" s="33"/>
      <c r="F1" s="33">
        <v>0.7621428498200008</v>
      </c>
    </row>
    <row r="2" spans="1:6">
      <c r="A2" t="s">
        <v>129</v>
      </c>
      <c r="B2" s="33">
        <v>8.9210003614425659E-2</v>
      </c>
      <c r="C2" s="33"/>
      <c r="D2" s="33"/>
      <c r="E2" s="33"/>
      <c r="F2" s="33"/>
    </row>
    <row r="3" spans="1:6">
      <c r="A3" t="s">
        <v>130</v>
      </c>
      <c r="B3" s="33">
        <v>0.98000001907348633</v>
      </c>
      <c r="C3" s="33">
        <v>1.190000057220459</v>
      </c>
      <c r="D3" s="33"/>
      <c r="E3" s="33"/>
      <c r="F3" s="33">
        <v>7.6666666815678297E-2</v>
      </c>
    </row>
    <row r="4" spans="1:6">
      <c r="A4" t="s">
        <v>129</v>
      </c>
      <c r="B4" s="33">
        <v>0.14800000190734863</v>
      </c>
      <c r="C4" s="33">
        <v>1.2041594982147217</v>
      </c>
      <c r="D4" s="33"/>
      <c r="E4" s="33"/>
      <c r="F4" s="33"/>
    </row>
    <row r="5" spans="1:6">
      <c r="A5" t="s">
        <v>131</v>
      </c>
      <c r="B5" s="33">
        <v>-5.000000074505806E-2</v>
      </c>
      <c r="C5" s="33">
        <v>-0.40999999642372131</v>
      </c>
      <c r="D5" s="33"/>
      <c r="E5" s="33">
        <v>0</v>
      </c>
      <c r="F5" s="33">
        <v>0.12</v>
      </c>
    </row>
    <row r="6" spans="1:6">
      <c r="A6" t="s">
        <v>129</v>
      </c>
      <c r="B6" s="33">
        <v>7.5999997556209564E-2</v>
      </c>
      <c r="C6" s="33">
        <v>0.31389674544334412</v>
      </c>
      <c r="D6" s="33"/>
      <c r="E6" s="33">
        <v>4.103749617934227E-2</v>
      </c>
      <c r="F6" s="33"/>
    </row>
    <row r="7" spans="1:6">
      <c r="A7" t="s">
        <v>132</v>
      </c>
      <c r="B7" s="33">
        <v>0.17000000178813934</v>
      </c>
      <c r="C7" s="33">
        <v>0.40000000596046448</v>
      </c>
      <c r="D7" s="33"/>
      <c r="E7" s="33"/>
      <c r="F7" s="33">
        <v>0.09</v>
      </c>
    </row>
    <row r="8" spans="1:6">
      <c r="A8" t="s">
        <v>129</v>
      </c>
      <c r="B8" s="33">
        <v>0.34099999070167542</v>
      </c>
      <c r="C8" s="33">
        <v>1.1666479110717773</v>
      </c>
      <c r="D8" s="33"/>
      <c r="E8" s="33"/>
      <c r="F8" s="33"/>
    </row>
    <row r="9" spans="1:6">
      <c r="A9" t="s">
        <v>133</v>
      </c>
      <c r="B9" s="33">
        <v>0.20115585625171661</v>
      </c>
      <c r="C9" s="33">
        <v>-6.6581368446350098E-2</v>
      </c>
      <c r="D9" s="33"/>
      <c r="E9" s="33">
        <v>0.12868392467498779</v>
      </c>
      <c r="F9" s="33">
        <v>0.45</v>
      </c>
    </row>
    <row r="10" spans="1:6">
      <c r="A10" t="s">
        <v>129</v>
      </c>
      <c r="B10" s="33">
        <v>0.13610066473484039</v>
      </c>
      <c r="C10" s="33">
        <v>0.19343018531799316</v>
      </c>
      <c r="D10" s="33"/>
      <c r="E10" s="33">
        <v>9.1291353106498718E-2</v>
      </c>
      <c r="F10" s="33"/>
    </row>
    <row r="11" spans="1:6">
      <c r="A11" t="s">
        <v>134</v>
      </c>
      <c r="B11" s="33">
        <v>6.1926901340484619E-2</v>
      </c>
      <c r="C11" s="33">
        <v>-6.6842541098594666E-2</v>
      </c>
      <c r="D11" s="33"/>
      <c r="E11" s="33">
        <v>6.9838301278650761E-3</v>
      </c>
      <c r="F11" s="33">
        <v>0.45</v>
      </c>
    </row>
    <row r="12" spans="1:6">
      <c r="A12" t="s">
        <v>129</v>
      </c>
      <c r="B12" s="33">
        <v>0.11827585846185684</v>
      </c>
      <c r="C12" s="33">
        <v>0.19349321722984314</v>
      </c>
      <c r="D12" s="33"/>
      <c r="E12" s="33">
        <v>8.1622757017612457E-2</v>
      </c>
      <c r="F12" s="33"/>
    </row>
    <row r="13" spans="1:6">
      <c r="A13" t="s">
        <v>135</v>
      </c>
      <c r="B13" s="33">
        <v>-0.44999998807907104</v>
      </c>
      <c r="C13" s="33">
        <v>-1.190000057220459</v>
      </c>
      <c r="D13" s="33">
        <v>-0.34999999403953552</v>
      </c>
      <c r="E13" s="33"/>
      <c r="F13" s="33">
        <v>0.1</v>
      </c>
    </row>
    <row r="14" spans="1:6">
      <c r="A14" t="s">
        <v>129</v>
      </c>
      <c r="B14" s="33">
        <v>0.16650000214576721</v>
      </c>
      <c r="C14" s="33">
        <v>0.5522913932800293</v>
      </c>
      <c r="D14" s="33">
        <v>0.15404742956161499</v>
      </c>
      <c r="E14" s="33"/>
      <c r="F14" s="33"/>
    </row>
    <row r="15" spans="1:6">
      <c r="A15" t="s">
        <v>136</v>
      </c>
      <c r="B15" s="33">
        <v>0</v>
      </c>
      <c r="C15" s="33">
        <v>0.5</v>
      </c>
      <c r="D15" s="33">
        <v>0</v>
      </c>
      <c r="E15" s="33">
        <v>0.30000001192092896</v>
      </c>
      <c r="F15" s="33">
        <v>0.57999999999999996</v>
      </c>
    </row>
    <row r="16" spans="1:6">
      <c r="A16" t="s">
        <v>129</v>
      </c>
      <c r="B16" s="33">
        <v>0.26499998569488525</v>
      </c>
      <c r="C16" s="33">
        <v>0.63711613416671753</v>
      </c>
      <c r="D16" s="33">
        <v>0.21500201523303986</v>
      </c>
      <c r="E16" s="33">
        <v>0.29912152886390686</v>
      </c>
      <c r="F16" s="33"/>
    </row>
    <row r="17" spans="1:6">
      <c r="A17" t="s">
        <v>137</v>
      </c>
      <c r="B17" s="33">
        <v>0</v>
      </c>
      <c r="C17" s="33">
        <v>0</v>
      </c>
      <c r="D17" s="33">
        <v>0.10000000149011612</v>
      </c>
      <c r="E17" s="33">
        <v>0.20000000298023224</v>
      </c>
      <c r="F17" s="33">
        <v>0.57999999999999996</v>
      </c>
    </row>
    <row r="18" spans="1:6">
      <c r="A18" t="s">
        <v>129</v>
      </c>
      <c r="B18" s="33">
        <v>0.13850000500679016</v>
      </c>
      <c r="C18" s="33">
        <v>0.31692251563072205</v>
      </c>
      <c r="D18" s="33">
        <v>0.18761767446994781</v>
      </c>
      <c r="E18" s="33">
        <v>0.32943803071975708</v>
      </c>
      <c r="F18" s="33"/>
    </row>
    <row r="19" spans="1:6">
      <c r="A19" t="s">
        <v>138</v>
      </c>
      <c r="B19" s="33">
        <v>0.34729999303817749</v>
      </c>
      <c r="C19" s="33"/>
      <c r="D19" s="33"/>
      <c r="E19" s="33"/>
      <c r="F19" s="33">
        <v>0.7621428498200008</v>
      </c>
    </row>
    <row r="20" spans="1:6">
      <c r="A20" t="s">
        <v>129</v>
      </c>
      <c r="B20" s="33">
        <v>0.13056391477584839</v>
      </c>
      <c r="C20" s="33"/>
      <c r="D20" s="33"/>
      <c r="E20" s="33"/>
      <c r="F20" s="33"/>
    </row>
    <row r="21" spans="1:6">
      <c r="A21" t="s">
        <v>139</v>
      </c>
      <c r="B21" s="33">
        <v>2.6599999517202377E-2</v>
      </c>
      <c r="C21" s="33">
        <v>-9.5200002193450928E-2</v>
      </c>
      <c r="D21" s="33"/>
      <c r="E21" s="33"/>
      <c r="F21" s="33">
        <v>0.62</v>
      </c>
    </row>
    <row r="22" spans="1:6">
      <c r="A22" t="s">
        <v>129</v>
      </c>
      <c r="B22" s="33">
        <v>0.17520807683467865</v>
      </c>
      <c r="C22" s="33">
        <v>0.44416540861129761</v>
      </c>
      <c r="D22" s="33"/>
      <c r="E22" s="33"/>
      <c r="F22" s="33"/>
    </row>
    <row r="23" spans="1:6">
      <c r="A23" t="s">
        <v>140</v>
      </c>
      <c r="B23" s="33">
        <v>0.12950000166893005</v>
      </c>
      <c r="C23" s="33">
        <v>-2.9200000688433647E-2</v>
      </c>
      <c r="D23" s="33"/>
      <c r="E23" s="33"/>
      <c r="F23" s="33">
        <v>0.59</v>
      </c>
    </row>
    <row r="24" spans="1:6">
      <c r="A24" t="s">
        <v>129</v>
      </c>
      <c r="B24" s="33">
        <v>0.14770039916038513</v>
      </c>
      <c r="C24" s="33">
        <v>0.47371479868888855</v>
      </c>
      <c r="D24" s="33"/>
      <c r="E24" s="33"/>
      <c r="F24" s="33"/>
    </row>
    <row r="25" spans="1:6">
      <c r="A25" t="s">
        <v>141</v>
      </c>
      <c r="B25" s="33">
        <v>0</v>
      </c>
      <c r="C25" s="33">
        <v>8.9197799563407898E-2</v>
      </c>
      <c r="D25" s="33">
        <v>0.7942054271697998</v>
      </c>
      <c r="E25" s="33"/>
      <c r="F25" s="33">
        <v>0.84</v>
      </c>
    </row>
    <row r="26" spans="1:6">
      <c r="A26" t="s">
        <v>129</v>
      </c>
      <c r="B26" s="33">
        <v>7.1000002324581146E-2</v>
      </c>
      <c r="C26" s="33">
        <v>8.2118496298789978E-2</v>
      </c>
      <c r="D26" s="33">
        <v>0.31427818536758423</v>
      </c>
      <c r="E26" s="33"/>
      <c r="F26" s="33"/>
    </row>
    <row r="27" spans="1:6">
      <c r="A27" t="s">
        <v>142</v>
      </c>
      <c r="B27" s="33">
        <v>3.9999999105930328E-2</v>
      </c>
      <c r="C27" s="33">
        <v>3.9999999105930328E-2</v>
      </c>
      <c r="D27" s="33"/>
      <c r="E27" s="33"/>
      <c r="F27" s="33">
        <v>0.11</v>
      </c>
    </row>
    <row r="28" spans="1:6">
      <c r="A28" t="s">
        <v>129</v>
      </c>
      <c r="B28" s="33">
        <v>4.9362681806087494E-2</v>
      </c>
      <c r="C28" s="33">
        <v>0.12706573307514191</v>
      </c>
      <c r="D28" s="33"/>
      <c r="E28" s="33"/>
      <c r="F28" s="33"/>
    </row>
    <row r="29" spans="1:6">
      <c r="A29" t="s">
        <v>143</v>
      </c>
      <c r="B29" s="33"/>
      <c r="C29" s="33"/>
      <c r="D29" s="33"/>
      <c r="E29" s="33">
        <v>9.9999997764825821E-3</v>
      </c>
      <c r="F29" s="33">
        <v>0.46</v>
      </c>
    </row>
    <row r="30" spans="1:6">
      <c r="A30" t="s">
        <v>129</v>
      </c>
      <c r="B30" s="33"/>
      <c r="C30" s="33"/>
      <c r="D30" s="33"/>
      <c r="E30" s="33">
        <v>0.15540891885757446</v>
      </c>
      <c r="F30" s="33"/>
    </row>
    <row r="31" spans="1:6">
      <c r="A31" t="s">
        <v>144</v>
      </c>
      <c r="B31" s="33">
        <v>-0.37999999523162842</v>
      </c>
      <c r="C31" s="33">
        <v>7.9999998211860657E-2</v>
      </c>
      <c r="D31" s="33"/>
      <c r="E31" s="33">
        <v>-1.9999999552965164E-2</v>
      </c>
      <c r="F31" s="33">
        <v>0.38</v>
      </c>
    </row>
    <row r="32" spans="1:6">
      <c r="A32" t="s">
        <v>129</v>
      </c>
      <c r="B32" s="33">
        <v>0.226500004529953</v>
      </c>
      <c r="C32" s="33">
        <v>0.2104114443063736</v>
      </c>
      <c r="D32" s="33"/>
      <c r="E32" s="33">
        <v>0.15407966077327728</v>
      </c>
      <c r="F32" s="33"/>
    </row>
    <row r="33" spans="1:6">
      <c r="A33" t="s">
        <v>145</v>
      </c>
      <c r="B33" s="33">
        <v>0.39333334565162659</v>
      </c>
      <c r="C33" s="33">
        <v>0.20888888835906982</v>
      </c>
      <c r="D33" s="33"/>
      <c r="E33" s="33">
        <v>0.26888889074325562</v>
      </c>
      <c r="F33" s="33">
        <v>0.38</v>
      </c>
    </row>
    <row r="34" spans="1:6">
      <c r="A34" t="s">
        <v>129</v>
      </c>
      <c r="B34" s="33">
        <v>0.18600314855575562</v>
      </c>
      <c r="C34" s="33">
        <v>0.20757497847080231</v>
      </c>
      <c r="D34" s="33"/>
      <c r="E34" s="33">
        <v>0.12854239344596863</v>
      </c>
      <c r="F34" s="33"/>
    </row>
    <row r="35" spans="1:6">
      <c r="A35" t="s">
        <v>146</v>
      </c>
      <c r="B35" s="33"/>
      <c r="C35" s="33"/>
      <c r="D35" s="33"/>
      <c r="E35" s="33">
        <v>-7.9999998211860657E-2</v>
      </c>
      <c r="F35" s="33">
        <v>0.73</v>
      </c>
    </row>
    <row r="36" spans="1:6">
      <c r="A36" t="s">
        <v>129</v>
      </c>
      <c r="B36" s="33"/>
      <c r="C36" s="33"/>
      <c r="D36" s="33"/>
      <c r="E36" s="33">
        <v>0.1358073353767395</v>
      </c>
      <c r="F36" s="33"/>
    </row>
    <row r="37" spans="1:6">
      <c r="A37" t="s">
        <v>147</v>
      </c>
      <c r="B37" s="33"/>
      <c r="C37" s="33"/>
      <c r="D37" s="33"/>
      <c r="E37" s="33">
        <v>2.9999999329447746E-2</v>
      </c>
      <c r="F37" s="33">
        <v>0.73</v>
      </c>
    </row>
    <row r="38" spans="1:6">
      <c r="A38" t="s">
        <v>129</v>
      </c>
      <c r="B38" s="33"/>
      <c r="C38" s="33"/>
      <c r="D38" s="33"/>
      <c r="E38" s="33">
        <v>0.12897329032421112</v>
      </c>
      <c r="F38" s="33"/>
    </row>
    <row r="39" spans="1:6">
      <c r="A39" t="s">
        <v>148</v>
      </c>
      <c r="B39" s="33">
        <v>2.9999999329447746E-2</v>
      </c>
      <c r="C39" s="33">
        <v>7.9999998211860657E-2</v>
      </c>
      <c r="D39" s="33"/>
      <c r="E39" s="33">
        <v>-4.3000001460313797E-2</v>
      </c>
      <c r="F39" s="33">
        <v>0.31</v>
      </c>
    </row>
    <row r="40" spans="1:6">
      <c r="A40" t="s">
        <v>129</v>
      </c>
      <c r="B40" s="33">
        <v>0.12749703228473663</v>
      </c>
      <c r="C40" s="33">
        <v>0.35353127121925354</v>
      </c>
      <c r="D40" s="33"/>
      <c r="E40" s="33">
        <v>0.1077931672334671</v>
      </c>
      <c r="F40" s="33"/>
    </row>
    <row r="41" spans="1:6">
      <c r="A41" t="s">
        <v>149</v>
      </c>
      <c r="B41" s="33">
        <v>-0.66269028186798096</v>
      </c>
      <c r="C41" s="33">
        <v>1.5458099842071533</v>
      </c>
      <c r="D41" s="33"/>
      <c r="E41" s="33"/>
      <c r="F41" s="33">
        <v>0.77</v>
      </c>
    </row>
    <row r="42" spans="1:6">
      <c r="A42" t="s">
        <v>129</v>
      </c>
      <c r="B42" s="33">
        <v>0.29716330766677856</v>
      </c>
      <c r="C42" s="33">
        <v>0.53518211841583252</v>
      </c>
      <c r="D42" s="33"/>
      <c r="E42" s="33"/>
      <c r="F42" s="33"/>
    </row>
    <row r="43" spans="1:6">
      <c r="A43" t="s">
        <v>150</v>
      </c>
      <c r="B43" s="33">
        <v>9.9999997764825821E-3</v>
      </c>
      <c r="C43" s="33">
        <v>-0.23000000417232513</v>
      </c>
      <c r="D43" s="33"/>
      <c r="E43" s="33">
        <v>-7.0000000298023224E-2</v>
      </c>
      <c r="F43" s="33">
        <v>0.03</v>
      </c>
    </row>
    <row r="44" spans="1:6">
      <c r="A44" t="s">
        <v>129</v>
      </c>
      <c r="B44" s="33">
        <v>9.0872809290885925E-2</v>
      </c>
      <c r="C44" s="33">
        <v>0.28496584296226501</v>
      </c>
      <c r="D44" s="33"/>
      <c r="E44" s="33">
        <v>6.3365437090396881E-2</v>
      </c>
      <c r="F44" s="33"/>
    </row>
    <row r="45" spans="1:6">
      <c r="A45" t="s">
        <v>151</v>
      </c>
      <c r="B45" s="33">
        <v>0.69999998807907104</v>
      </c>
      <c r="C45" s="33">
        <v>0.30000001192092896</v>
      </c>
      <c r="D45" s="33"/>
      <c r="E45" s="33">
        <v>0.30000001192092896</v>
      </c>
      <c r="F45" s="33">
        <v>0.92</v>
      </c>
    </row>
    <row r="46" spans="1:6">
      <c r="A46" t="s">
        <v>129</v>
      </c>
      <c r="B46" s="33">
        <v>0.44873720407485962</v>
      </c>
      <c r="C46" s="33">
        <v>0.27012103796005249</v>
      </c>
      <c r="D46" s="33"/>
      <c r="E46" s="33">
        <v>0.2773297131061554</v>
      </c>
      <c r="F46" s="33"/>
    </row>
    <row r="47" spans="1:6">
      <c r="A47" t="s">
        <v>152</v>
      </c>
      <c r="B47" s="33">
        <v>-9.0000003576278687E-2</v>
      </c>
      <c r="C47" s="33">
        <v>7.9999998211860657E-2</v>
      </c>
      <c r="D47" s="33">
        <v>0.10000000149011612</v>
      </c>
      <c r="E47" s="33"/>
      <c r="F47" s="33">
        <v>0.71</v>
      </c>
    </row>
    <row r="48" spans="1:6">
      <c r="A48" t="s">
        <v>129</v>
      </c>
      <c r="B48" s="33">
        <v>-4.3251238763332367E-2</v>
      </c>
      <c r="C48" s="33">
        <v>6.2660835683345795E-2</v>
      </c>
      <c r="D48" s="33">
        <v>5.8123819530010223E-2</v>
      </c>
      <c r="E48" s="33"/>
      <c r="F48" s="33"/>
    </row>
    <row r="49" spans="1:6">
      <c r="A49" t="s">
        <v>153</v>
      </c>
      <c r="B49" s="33">
        <v>0.89999997615814209</v>
      </c>
      <c r="C49" s="33">
        <v>-0.10000000149011612</v>
      </c>
      <c r="D49" s="33">
        <v>0.40000000596046448</v>
      </c>
      <c r="E49" s="33"/>
      <c r="F49" s="33">
        <v>0.88</v>
      </c>
    </row>
    <row r="50" spans="1:6">
      <c r="A50" t="s">
        <v>129</v>
      </c>
      <c r="B50" s="33">
        <v>0.18420000374317169</v>
      </c>
      <c r="C50" s="33">
        <v>0.16285084187984467</v>
      </c>
      <c r="D50" s="33">
        <v>6.4520172774791718E-2</v>
      </c>
      <c r="E50" s="33"/>
      <c r="F50" s="33"/>
    </row>
    <row r="51" spans="1:6">
      <c r="A51" t="s">
        <v>154</v>
      </c>
      <c r="B51" s="33">
        <v>0.23370370268821716</v>
      </c>
      <c r="C51" s="33">
        <v>0.21814814209938049</v>
      </c>
      <c r="D51" s="33"/>
      <c r="E51" s="33"/>
      <c r="F51" s="33">
        <v>0.95</v>
      </c>
    </row>
    <row r="52" spans="1:6">
      <c r="A52" t="s">
        <v>129</v>
      </c>
      <c r="B52" s="33">
        <v>9.7991012036800385E-2</v>
      </c>
      <c r="C52" s="33">
        <v>8.5782051086425781E-2</v>
      </c>
      <c r="D52" s="33"/>
      <c r="E52" s="33"/>
      <c r="F52" s="33"/>
    </row>
    <row r="53" spans="1:6">
      <c r="A53" t="s">
        <v>155</v>
      </c>
      <c r="B53" s="33">
        <v>0.11036663502454758</v>
      </c>
      <c r="C53" s="33">
        <v>-3.2080660457722843E-4</v>
      </c>
      <c r="D53" s="33"/>
      <c r="E53" s="33"/>
      <c r="F53" s="33">
        <v>0.95</v>
      </c>
    </row>
    <row r="54" spans="1:6">
      <c r="A54" t="s">
        <v>129</v>
      </c>
      <c r="B54" s="33">
        <v>0.13892234861850739</v>
      </c>
      <c r="C54" s="33">
        <v>9.7987890243530273E-2</v>
      </c>
      <c r="D54" s="33"/>
      <c r="E54" s="33"/>
      <c r="F54" s="33"/>
    </row>
    <row r="55" spans="1:6">
      <c r="A55" t="s">
        <v>156</v>
      </c>
      <c r="B55" s="33">
        <v>0.5</v>
      </c>
      <c r="C55" s="33"/>
      <c r="D55" s="33"/>
      <c r="E55" s="33"/>
      <c r="F55" s="33">
        <v>0.53</v>
      </c>
    </row>
    <row r="56" spans="1:6">
      <c r="A56" t="s">
        <v>129</v>
      </c>
      <c r="B56" s="33">
        <v>0.47179999947547913</v>
      </c>
      <c r="C56" s="33"/>
      <c r="D56" s="33"/>
      <c r="E56" s="33"/>
      <c r="F56" s="33"/>
    </row>
    <row r="57" spans="1:6">
      <c r="A57" t="s">
        <v>157</v>
      </c>
      <c r="B57" s="33">
        <v>0.12999999523162842</v>
      </c>
      <c r="C57" s="33">
        <v>5.9999998658895493E-2</v>
      </c>
      <c r="D57" s="33">
        <v>7.9999998211860657E-2</v>
      </c>
      <c r="E57" s="33"/>
      <c r="F57" s="33">
        <v>0.91</v>
      </c>
    </row>
    <row r="58" spans="1:6">
      <c r="A58" t="s">
        <v>129</v>
      </c>
      <c r="B58" s="33">
        <v>0.10589999705553055</v>
      </c>
      <c r="C58" s="33">
        <v>9.8234608769416809E-2</v>
      </c>
      <c r="D58" s="33">
        <v>7.0206984877586365E-2</v>
      </c>
      <c r="E58" s="33"/>
      <c r="F58" s="33"/>
    </row>
    <row r="59" spans="1:6">
      <c r="A59" t="s">
        <v>158</v>
      </c>
      <c r="B59" s="33">
        <v>0.15999999642372131</v>
      </c>
      <c r="C59" s="33"/>
      <c r="D59" s="33"/>
      <c r="E59" s="33"/>
      <c r="F59" s="33">
        <v>0.53</v>
      </c>
    </row>
    <row r="60" spans="1:6">
      <c r="A60" t="s">
        <v>129</v>
      </c>
      <c r="B60" s="33">
        <v>8.4714405238628387E-2</v>
      </c>
      <c r="C60" s="33"/>
      <c r="D60" s="33"/>
      <c r="E60" s="33"/>
      <c r="F60" s="33"/>
    </row>
    <row r="61" spans="1:6">
      <c r="A61" t="s">
        <v>159</v>
      </c>
      <c r="B61" s="33">
        <v>0.18840000033378601</v>
      </c>
      <c r="C61" s="33">
        <v>1.3482999801635742</v>
      </c>
      <c r="D61" s="33"/>
      <c r="E61" s="33"/>
      <c r="F61" s="33">
        <v>0.76</v>
      </c>
    </row>
    <row r="62" spans="1:6">
      <c r="A62" t="s">
        <v>129</v>
      </c>
      <c r="B62" s="33">
        <v>0.39400315284729004</v>
      </c>
      <c r="C62" s="33">
        <v>0.53475433588027954</v>
      </c>
      <c r="D62" s="33"/>
      <c r="E62" s="33"/>
      <c r="F62" s="33"/>
    </row>
    <row r="63" spans="1:6">
      <c r="A63" t="s">
        <v>160</v>
      </c>
      <c r="B63" s="33">
        <v>0.20000000298023224</v>
      </c>
      <c r="C63" s="33"/>
      <c r="D63" s="33">
        <v>-0.30000001192092896</v>
      </c>
      <c r="E63" s="33"/>
      <c r="F63" s="33">
        <v>0.48913043737411499</v>
      </c>
    </row>
    <row r="64" spans="1:6">
      <c r="A64" t="s">
        <v>129</v>
      </c>
      <c r="B64" s="33">
        <v>1.4698663949966431</v>
      </c>
      <c r="C64" s="33"/>
      <c r="D64" s="33">
        <v>0.71347403526306152</v>
      </c>
      <c r="E64" s="33"/>
      <c r="F64" s="33"/>
    </row>
    <row r="65" spans="1:6">
      <c r="A65" t="s">
        <v>161</v>
      </c>
      <c r="B65" s="33"/>
      <c r="C65" s="33"/>
      <c r="D65" s="33">
        <v>0.10000000149011612</v>
      </c>
      <c r="E65" s="33"/>
      <c r="F65" s="33">
        <v>0.48913043737411499</v>
      </c>
    </row>
    <row r="66" spans="1:6">
      <c r="A66" t="s">
        <v>129</v>
      </c>
      <c r="B66" s="33"/>
      <c r="C66" s="33"/>
      <c r="D66" s="33">
        <v>0.34713110327720642</v>
      </c>
      <c r="E66" s="33"/>
      <c r="F66" s="33"/>
    </row>
    <row r="67" spans="1:6">
      <c r="A67" t="s">
        <v>162</v>
      </c>
      <c r="B67" s="33">
        <v>0.37999999523162842</v>
      </c>
      <c r="C67" s="33">
        <v>0.10000000149011612</v>
      </c>
      <c r="D67" s="33"/>
      <c r="E67" s="33"/>
      <c r="F67" s="33">
        <v>0.78523492813110352</v>
      </c>
    </row>
    <row r="68" spans="1:6">
      <c r="A68" t="s">
        <v>129</v>
      </c>
      <c r="B68" s="33">
        <v>0.15026319026947021</v>
      </c>
      <c r="C68" s="33">
        <v>0.26115363836288452</v>
      </c>
      <c r="D68" s="33"/>
      <c r="E68" s="33"/>
      <c r="F68" s="33"/>
    </row>
    <row r="69" spans="1:6">
      <c r="A69" t="s">
        <v>163</v>
      </c>
      <c r="B69" s="33">
        <v>1.2999999523162842</v>
      </c>
      <c r="C69" s="33">
        <v>0.60000002384185791</v>
      </c>
      <c r="D69" s="33">
        <v>0.5</v>
      </c>
      <c r="E69" s="33"/>
      <c r="F69" s="33">
        <v>0.97000002861022949</v>
      </c>
    </row>
    <row r="70" spans="1:6">
      <c r="A70" t="s">
        <v>129</v>
      </c>
      <c r="B70" s="33">
        <v>0.13429819047451019</v>
      </c>
      <c r="C70" s="33">
        <v>0.13429819047451019</v>
      </c>
      <c r="D70" s="33">
        <v>7.8067608177661896E-2</v>
      </c>
      <c r="E70" s="33"/>
      <c r="F70" s="33"/>
    </row>
    <row r="71" spans="1:6">
      <c r="A71" t="s">
        <v>164</v>
      </c>
      <c r="B71" s="33"/>
      <c r="C71" s="33">
        <v>-0.10000000149011612</v>
      </c>
      <c r="D71" s="33"/>
      <c r="E71" s="33"/>
      <c r="F71" s="33">
        <v>0.30578511953353882</v>
      </c>
    </row>
    <row r="72" spans="1:6">
      <c r="A72" t="s">
        <v>129</v>
      </c>
      <c r="B72" s="33"/>
      <c r="C72" s="33">
        <v>0.40400770306587219</v>
      </c>
      <c r="D72" s="33"/>
      <c r="E72" s="33"/>
      <c r="F72" s="33"/>
    </row>
    <row r="73" spans="1:6">
      <c r="A73" t="s">
        <v>165</v>
      </c>
      <c r="B73" s="33">
        <v>0.30000001192092896</v>
      </c>
      <c r="C73" s="33">
        <v>0.20000000298023224</v>
      </c>
      <c r="D73" s="33"/>
      <c r="E73" s="33">
        <v>-0.40000000596046448</v>
      </c>
      <c r="F73" s="33">
        <v>0.93444168567657471</v>
      </c>
    </row>
    <row r="74" spans="1:6">
      <c r="A74" t="s">
        <v>129</v>
      </c>
      <c r="B74" s="33">
        <v>0.17859415709972382</v>
      </c>
      <c r="C74" s="33">
        <v>0.12755084037780762</v>
      </c>
      <c r="D74" s="33"/>
      <c r="E74" s="33">
        <v>0.43368005752563477</v>
      </c>
      <c r="F74" s="33"/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L38"/>
  <sheetViews>
    <sheetView workbookViewId="0"/>
  </sheetViews>
  <sheetFormatPr defaultColWidth="11" defaultRowHeight="15.75"/>
  <sheetData>
    <row r="3" spans="2:12">
      <c r="B3" s="33">
        <v>0.14050839841365814</v>
      </c>
      <c r="C3" s="33">
        <v>0.11739020049571991</v>
      </c>
      <c r="D3" s="33"/>
      <c r="E3" s="33">
        <v>0.12709759175777435</v>
      </c>
      <c r="F3" s="33">
        <v>0.16407215595245361</v>
      </c>
      <c r="G3" s="33"/>
      <c r="H3" s="33">
        <v>6.4334921538829803E-2</v>
      </c>
      <c r="I3" s="33">
        <v>7.1166910231113434E-2</v>
      </c>
      <c r="J3" s="33"/>
      <c r="K3" s="33">
        <v>2.5549164041876793E-2</v>
      </c>
      <c r="L3" s="33">
        <v>2.5549164041876793E-2</v>
      </c>
    </row>
    <row r="4" spans="2:12">
      <c r="B4" s="33">
        <v>4.4232558459043503E-2</v>
      </c>
      <c r="C4" s="33">
        <v>2.0251737907528877E-2</v>
      </c>
      <c r="D4" s="33"/>
      <c r="E4" s="33">
        <v>9.465799480676651E-2</v>
      </c>
      <c r="F4" s="33">
        <v>3.4474443644285202E-2</v>
      </c>
      <c r="G4" s="33"/>
      <c r="H4" s="33">
        <v>4.1868250817060471E-2</v>
      </c>
      <c r="I4" s="33">
        <v>3.5959731787443161E-2</v>
      </c>
      <c r="J4" s="33"/>
      <c r="K4" s="33">
        <v>2.6905998587608337E-2</v>
      </c>
      <c r="L4" s="33">
        <v>2.6905998587608337E-2</v>
      </c>
    </row>
    <row r="5" spans="2:12">
      <c r="B5" s="33">
        <v>1.4902109978720546E-3</v>
      </c>
      <c r="C5" s="33">
        <v>6.7693131100554638E-9</v>
      </c>
      <c r="D5" s="33"/>
      <c r="E5" s="33">
        <v>0.17936809360980988</v>
      </c>
      <c r="F5" s="33">
        <v>1.9432325188972754E-6</v>
      </c>
      <c r="G5" s="33"/>
      <c r="H5" s="33">
        <v>0.12439027428627014</v>
      </c>
      <c r="I5" s="33">
        <v>4.7807879745960236E-2</v>
      </c>
      <c r="J5" s="33"/>
      <c r="K5" s="33">
        <v>0.34233012795448303</v>
      </c>
      <c r="L5" s="33">
        <v>0.34233012795448303</v>
      </c>
    </row>
    <row r="6" spans="2:12">
      <c r="B6" s="33">
        <v>7.4510549893602729E-4</v>
      </c>
      <c r="C6" s="33">
        <v>3.3846565550277319E-9</v>
      </c>
      <c r="D6" s="33"/>
      <c r="E6" s="33">
        <v>8.9684046804904938E-2</v>
      </c>
      <c r="F6" s="33">
        <v>9.7161625944863772E-7</v>
      </c>
      <c r="G6" s="33"/>
      <c r="H6" s="33">
        <v>6.2195137143135071E-2</v>
      </c>
      <c r="I6" s="33">
        <v>2.3903939872980118E-2</v>
      </c>
      <c r="J6" s="33"/>
      <c r="K6" s="33">
        <v>0.17116506397724152</v>
      </c>
      <c r="L6" s="33">
        <v>0.17116506397724152</v>
      </c>
    </row>
    <row r="7" spans="2:12">
      <c r="B7" s="33">
        <v>27</v>
      </c>
      <c r="C7" s="33">
        <v>27</v>
      </c>
      <c r="D7" s="33"/>
      <c r="E7" s="33">
        <v>7</v>
      </c>
      <c r="F7" s="33">
        <v>7</v>
      </c>
      <c r="G7" s="33"/>
      <c r="H7" s="33">
        <v>22</v>
      </c>
      <c r="I7" s="33">
        <v>22</v>
      </c>
      <c r="J7" s="33"/>
      <c r="K7" s="33">
        <v>13</v>
      </c>
      <c r="L7" s="33">
        <v>13</v>
      </c>
    </row>
    <row r="8" spans="2:1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>
      <c r="B9" s="33">
        <v>0.11210243403911591</v>
      </c>
      <c r="C9" s="33">
        <v>7.5987741351127625E-2</v>
      </c>
      <c r="D9" s="33"/>
      <c r="E9" s="33">
        <v>-0.34999999403953552</v>
      </c>
      <c r="F9" s="33">
        <v>-0.34999999403953552</v>
      </c>
      <c r="G9" s="33"/>
      <c r="H9" s="33">
        <v>-0.10850811749696732</v>
      </c>
      <c r="I9" s="33">
        <v>-3.4896638244390488E-2</v>
      </c>
      <c r="J9" s="33"/>
      <c r="K9" s="33">
        <v>-1.0870154947042465E-2</v>
      </c>
      <c r="L9" s="33">
        <v>-1.0870154947042465E-2</v>
      </c>
    </row>
    <row r="10" spans="2:12">
      <c r="B10" s="33">
        <v>0.1112569272518158</v>
      </c>
      <c r="C10" s="33">
        <v>3.1261023133993149E-2</v>
      </c>
      <c r="D10" s="33"/>
      <c r="E10" s="33">
        <v>0.15404742956161499</v>
      </c>
      <c r="F10" s="33">
        <v>0.15404742956161499</v>
      </c>
      <c r="G10" s="33"/>
      <c r="H10" s="33">
        <v>0.18064612150192261</v>
      </c>
      <c r="I10" s="33">
        <v>0.10063373297452927</v>
      </c>
      <c r="J10" s="33"/>
      <c r="K10" s="33">
        <v>3.7630423903465271E-2</v>
      </c>
      <c r="L10" s="33">
        <v>3.7630423903465271E-2</v>
      </c>
    </row>
    <row r="11" spans="2:12">
      <c r="B11" s="33">
        <v>0.31364673376083374</v>
      </c>
      <c r="C11" s="33">
        <v>1.5067600645124912E-2</v>
      </c>
      <c r="D11" s="33"/>
      <c r="E11" s="33">
        <v>2.3084850981831551E-2</v>
      </c>
      <c r="F11" s="33">
        <v>2.3084850981831551E-2</v>
      </c>
      <c r="G11" s="33"/>
      <c r="H11" s="33">
        <v>0.54806196689605713</v>
      </c>
      <c r="I11" s="33">
        <v>0.72876501083374023</v>
      </c>
      <c r="J11" s="33"/>
      <c r="K11" s="33">
        <v>0.77268379926681519</v>
      </c>
      <c r="L11" s="33">
        <v>0.77268379926681519</v>
      </c>
    </row>
    <row r="12" spans="2:12">
      <c r="B12" s="33">
        <v>0.15682336688041687</v>
      </c>
      <c r="C12" s="33">
        <v>7.5338003225624561E-3</v>
      </c>
      <c r="D12" s="33"/>
      <c r="E12" s="33">
        <v>0.98845756053924561</v>
      </c>
      <c r="F12" s="33">
        <v>0.98845756053924561</v>
      </c>
      <c r="G12" s="33"/>
      <c r="H12" s="33">
        <v>0.72596901655197144</v>
      </c>
      <c r="I12" s="33">
        <v>0.63561749458312988</v>
      </c>
      <c r="J12" s="33"/>
      <c r="K12" s="33">
        <v>0.61365807056427002</v>
      </c>
      <c r="L12" s="33">
        <v>0.61365807056427002</v>
      </c>
    </row>
    <row r="13" spans="2:12">
      <c r="B13" s="33">
        <v>6</v>
      </c>
      <c r="C13" s="33">
        <v>6</v>
      </c>
      <c r="D13" s="33"/>
      <c r="E13" s="33">
        <v>1</v>
      </c>
      <c r="F13" s="33">
        <v>1</v>
      </c>
      <c r="G13" s="33"/>
      <c r="H13" s="33">
        <v>6</v>
      </c>
      <c r="I13" s="33">
        <v>6</v>
      </c>
      <c r="J13" s="33"/>
      <c r="K13" s="33">
        <v>2</v>
      </c>
      <c r="L13" s="33">
        <v>2</v>
      </c>
    </row>
    <row r="14" spans="2:1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2:12">
      <c r="B15" s="33">
        <v>0.15448729693889618</v>
      </c>
      <c r="C15" s="33">
        <v>0.14733192324638367</v>
      </c>
      <c r="D15" s="33"/>
      <c r="E15" s="33">
        <v>0.19811658561229706</v>
      </c>
      <c r="F15" s="33">
        <v>0.19117555022239685</v>
      </c>
      <c r="G15" s="33"/>
      <c r="H15" s="33">
        <v>8.6692184209823608E-2</v>
      </c>
      <c r="I15" s="33">
        <v>8.6692184209823608E-2</v>
      </c>
      <c r="J15" s="33"/>
      <c r="K15" s="33">
        <v>6.3642680644989014E-2</v>
      </c>
      <c r="L15" s="33">
        <v>6.3642680644989014E-2</v>
      </c>
    </row>
    <row r="16" spans="2:12">
      <c r="B16" s="33">
        <v>4.3527562171220779E-2</v>
      </c>
      <c r="C16" s="33">
        <v>2.6584498584270477E-2</v>
      </c>
      <c r="D16" s="33"/>
      <c r="E16" s="33">
        <v>8.6214303970336914E-2</v>
      </c>
      <c r="F16" s="33">
        <v>3.53715680539608E-2</v>
      </c>
      <c r="G16" s="33"/>
      <c r="H16" s="33">
        <v>3.850172832608223E-2</v>
      </c>
      <c r="I16" s="33">
        <v>3.850172832608223E-2</v>
      </c>
      <c r="J16" s="33"/>
      <c r="K16" s="33">
        <v>3.8485642522573471E-2</v>
      </c>
      <c r="L16" s="33">
        <v>3.8485642522573471E-2</v>
      </c>
    </row>
    <row r="17" spans="2:12">
      <c r="B17" s="33">
        <v>3.8642808794975281E-4</v>
      </c>
      <c r="C17" s="33">
        <v>2.9899592135507191E-8</v>
      </c>
      <c r="D17" s="33"/>
      <c r="E17" s="33">
        <v>2.1564347669482231E-2</v>
      </c>
      <c r="F17" s="33">
        <v>6.4887899497989565E-8</v>
      </c>
      <c r="G17" s="33"/>
      <c r="H17" s="33">
        <v>2.4344773963093758E-2</v>
      </c>
      <c r="I17" s="33">
        <v>2.4344773963093758E-2</v>
      </c>
      <c r="J17" s="33"/>
      <c r="K17" s="33">
        <v>9.8193906247615814E-2</v>
      </c>
      <c r="L17" s="33">
        <v>9.8193906247615814E-2</v>
      </c>
    </row>
    <row r="18" spans="2:12">
      <c r="B18" s="33">
        <v>1.932140439748764E-4</v>
      </c>
      <c r="C18" s="33">
        <v>1.4949796067753596E-8</v>
      </c>
      <c r="D18" s="33"/>
      <c r="E18" s="33">
        <v>1.0782173834741116E-2</v>
      </c>
      <c r="F18" s="33">
        <v>3.2443949748994783E-8</v>
      </c>
      <c r="G18" s="33"/>
      <c r="H18" s="33">
        <v>1.2172386981546879E-2</v>
      </c>
      <c r="I18" s="33">
        <v>1.2172386981546879E-2</v>
      </c>
      <c r="J18" s="33"/>
      <c r="K18" s="33">
        <v>4.9096953123807907E-2</v>
      </c>
      <c r="L18" s="33">
        <v>4.9096953123807907E-2</v>
      </c>
    </row>
    <row r="19" spans="2:12">
      <c r="B19" s="33">
        <v>21</v>
      </c>
      <c r="C19" s="33">
        <v>21</v>
      </c>
      <c r="D19" s="33"/>
      <c r="E19" s="33">
        <v>6</v>
      </c>
      <c r="F19" s="33">
        <v>6</v>
      </c>
      <c r="G19" s="33"/>
      <c r="H19" s="33">
        <v>16</v>
      </c>
      <c r="I19" s="33">
        <v>16</v>
      </c>
      <c r="J19" s="33"/>
      <c r="K19" s="33">
        <v>11</v>
      </c>
      <c r="L19" s="33">
        <v>11</v>
      </c>
    </row>
    <row r="20" spans="2:1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2:12">
      <c r="B21" s="33">
        <v>0.1725541353225708</v>
      </c>
      <c r="C21" s="33">
        <v>0.15732988715171814</v>
      </c>
      <c r="D21" s="33"/>
      <c r="E21" s="33">
        <v>0.19811658561229706</v>
      </c>
      <c r="F21" s="33">
        <v>0.19117555022239685</v>
      </c>
      <c r="G21" s="33"/>
      <c r="H21" s="33">
        <v>9.491952508687973E-2</v>
      </c>
      <c r="I21" s="33">
        <v>9.6220515668392181E-2</v>
      </c>
      <c r="J21" s="33"/>
      <c r="K21" s="33">
        <v>2.0411456003785133E-2</v>
      </c>
      <c r="L21" s="33">
        <v>2.0411456003785133E-2</v>
      </c>
    </row>
    <row r="22" spans="2:12">
      <c r="B22" s="33">
        <v>5.0660673528909683E-2</v>
      </c>
      <c r="C22" s="33">
        <v>2.9076911509037018E-2</v>
      </c>
      <c r="D22" s="33"/>
      <c r="E22" s="33">
        <v>8.6214303970336914E-2</v>
      </c>
      <c r="F22" s="33">
        <v>3.53715680539608E-2</v>
      </c>
      <c r="G22" s="33"/>
      <c r="H22" s="33">
        <v>4.8319198191165924E-2</v>
      </c>
      <c r="I22" s="33">
        <v>4.1928902268409729E-2</v>
      </c>
      <c r="J22" s="33"/>
      <c r="K22" s="33">
        <v>8.2274697721004486E-2</v>
      </c>
      <c r="L22" s="33">
        <v>8.2274697721004486E-2</v>
      </c>
    </row>
    <row r="23" spans="2:12">
      <c r="B23" s="33">
        <v>6.5903679933398962E-4</v>
      </c>
      <c r="C23" s="33">
        <v>6.2737399275647476E-8</v>
      </c>
      <c r="D23" s="33"/>
      <c r="E23" s="33">
        <v>2.1564347669482231E-2</v>
      </c>
      <c r="F23" s="33">
        <v>6.4887899497989565E-8</v>
      </c>
      <c r="G23" s="33"/>
      <c r="H23" s="33">
        <v>4.9480624496936798E-2</v>
      </c>
      <c r="I23" s="33">
        <v>2.1741760894656181E-2</v>
      </c>
      <c r="J23" s="33"/>
      <c r="K23" s="33">
        <v>0.80406546592712402</v>
      </c>
      <c r="L23" s="33">
        <v>0.80406546592712402</v>
      </c>
    </row>
    <row r="24" spans="2:12">
      <c r="B24" s="33">
        <v>3.2951839966699481E-4</v>
      </c>
      <c r="C24" s="33">
        <v>3.1368699637823738E-8</v>
      </c>
      <c r="D24" s="33"/>
      <c r="E24" s="33">
        <v>1.0782173834741116E-2</v>
      </c>
      <c r="F24" s="33">
        <v>3.2443949748994783E-8</v>
      </c>
      <c r="G24" s="33"/>
      <c r="H24" s="33">
        <v>2.4740312248468399E-2</v>
      </c>
      <c r="I24" s="33">
        <v>1.0870880447328091E-2</v>
      </c>
      <c r="J24" s="33"/>
      <c r="K24" s="33">
        <v>0.40203273296356201</v>
      </c>
      <c r="L24" s="33">
        <v>0.40203273296356201</v>
      </c>
    </row>
    <row r="25" spans="2:12">
      <c r="B25" s="33">
        <v>16</v>
      </c>
      <c r="C25" s="33">
        <v>16</v>
      </c>
      <c r="D25" s="33"/>
      <c r="E25" s="33">
        <v>6</v>
      </c>
      <c r="F25" s="33">
        <v>6</v>
      </c>
      <c r="G25" s="33"/>
      <c r="H25" s="33">
        <v>11</v>
      </c>
      <c r="I25" s="33">
        <v>11</v>
      </c>
      <c r="J25" s="33"/>
      <c r="K25" s="33">
        <v>5</v>
      </c>
      <c r="L25" s="33">
        <v>5</v>
      </c>
    </row>
    <row r="26" spans="2:1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2:12">
      <c r="B27" s="33">
        <v>0.64635920524597168</v>
      </c>
      <c r="C27" s="33">
        <v>0.74805921316146851</v>
      </c>
      <c r="D27" s="33"/>
      <c r="E27" s="33">
        <v>0.40080487728118896</v>
      </c>
      <c r="F27" s="33">
        <v>0.47194588184356689</v>
      </c>
      <c r="G27" s="33"/>
      <c r="H27" s="33">
        <v>0.2869095504283905</v>
      </c>
      <c r="I27" s="33">
        <v>0.33706384897232056</v>
      </c>
      <c r="J27" s="33"/>
      <c r="K27" s="33">
        <v>-0.40000000596046448</v>
      </c>
      <c r="L27" s="33">
        <v>-0.40000000596046448</v>
      </c>
    </row>
    <row r="28" spans="2:12">
      <c r="B28" s="33">
        <v>0.32492539286613464</v>
      </c>
      <c r="C28" s="33">
        <v>8.7188094854354858E-2</v>
      </c>
      <c r="D28" s="33"/>
      <c r="E28" s="33">
        <v>0.15202556550502777</v>
      </c>
      <c r="F28" s="33">
        <v>7.5734935700893402E-2</v>
      </c>
      <c r="G28" s="33"/>
      <c r="H28" s="33">
        <v>0.14896847307682037</v>
      </c>
      <c r="I28" s="33">
        <v>8.5218474268913269E-2</v>
      </c>
      <c r="J28" s="33"/>
      <c r="K28" s="33">
        <v>0.43368005752563477</v>
      </c>
      <c r="L28" s="33">
        <v>0.43368005752563477</v>
      </c>
    </row>
    <row r="29" spans="2:12">
      <c r="B29" s="33">
        <v>4.6673152595758438E-2</v>
      </c>
      <c r="C29" s="33">
        <v>9.5011925575892509E-18</v>
      </c>
      <c r="D29" s="33"/>
      <c r="E29" s="33">
        <v>8.3783306181430817E-3</v>
      </c>
      <c r="F29" s="33">
        <v>4.6184775448487869E-10</v>
      </c>
      <c r="G29" s="33"/>
      <c r="H29" s="33">
        <v>5.4107494652271271E-2</v>
      </c>
      <c r="I29" s="33">
        <v>7.6441618148237467E-5</v>
      </c>
      <c r="J29" s="33"/>
      <c r="K29" s="33">
        <v>0.35635179281234741</v>
      </c>
      <c r="L29" s="33">
        <v>0.35635179281234741</v>
      </c>
    </row>
    <row r="30" spans="2:12">
      <c r="B30" s="33">
        <v>2.3336576297879219E-2</v>
      </c>
      <c r="C30" s="33">
        <v>0</v>
      </c>
      <c r="D30" s="33"/>
      <c r="E30" s="33">
        <v>4.1891653090715408E-3</v>
      </c>
      <c r="F30" s="33">
        <v>2.3092383560907592E-10</v>
      </c>
      <c r="G30" s="33"/>
      <c r="H30" s="33">
        <v>2.7053747326135635E-2</v>
      </c>
      <c r="I30" s="33">
        <v>3.8220809074118733E-5</v>
      </c>
      <c r="J30" s="33"/>
      <c r="K30" s="33">
        <v>0.82182407379150391</v>
      </c>
      <c r="L30" s="33">
        <v>0.82182407379150391</v>
      </c>
    </row>
    <row r="31" spans="2:12">
      <c r="B31" s="33">
        <v>4</v>
      </c>
      <c r="C31" s="33">
        <v>4</v>
      </c>
      <c r="D31" s="33"/>
      <c r="E31" s="33">
        <v>3</v>
      </c>
      <c r="F31" s="33">
        <v>3</v>
      </c>
      <c r="G31" s="33"/>
      <c r="H31" s="33">
        <v>4</v>
      </c>
      <c r="I31" s="33">
        <v>4</v>
      </c>
      <c r="J31" s="33"/>
      <c r="K31" s="33">
        <v>1</v>
      </c>
      <c r="L31" s="33">
        <v>1</v>
      </c>
    </row>
    <row r="32" spans="2:1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2:12">
      <c r="B33" s="33">
        <v>0.19409747421741486</v>
      </c>
      <c r="C33" s="33">
        <v>0.14967446029186249</v>
      </c>
      <c r="D33" s="33"/>
      <c r="E33" s="33">
        <v>0.17417433857917786</v>
      </c>
      <c r="F33" s="33">
        <v>0.21691586077213287</v>
      </c>
      <c r="G33" s="33"/>
      <c r="H33" s="33">
        <v>0.10184415429830551</v>
      </c>
      <c r="I33" s="33">
        <v>0.11135630309581757</v>
      </c>
      <c r="J33" s="33"/>
      <c r="K33" s="33">
        <v>2.3917462676763535E-2</v>
      </c>
      <c r="L33" s="33">
        <v>2.3917462676763535E-2</v>
      </c>
    </row>
    <row r="34" spans="2:12">
      <c r="B34" s="33">
        <v>5.3220059722661972E-2</v>
      </c>
      <c r="C34" s="33">
        <v>1.9726580008864403E-2</v>
      </c>
      <c r="D34" s="33"/>
      <c r="E34" s="33">
        <v>8.9113928377628326E-2</v>
      </c>
      <c r="F34" s="33">
        <v>3.1376652419567108E-2</v>
      </c>
      <c r="G34" s="33"/>
      <c r="H34" s="33">
        <v>4.8395920544862747E-2</v>
      </c>
      <c r="I34" s="33">
        <v>3.3130869269371033E-2</v>
      </c>
      <c r="J34" s="33"/>
      <c r="K34" s="33">
        <v>2.6854366064071655E-2</v>
      </c>
      <c r="L34" s="33">
        <v>2.6854366064071655E-2</v>
      </c>
    </row>
    <row r="35" spans="2:12">
      <c r="B35" s="33">
        <v>2.6524413260631263E-4</v>
      </c>
      <c r="C35" s="33">
        <v>3.2626096377504077E-14</v>
      </c>
      <c r="D35" s="33"/>
      <c r="E35" s="33">
        <v>5.0640568137168884E-2</v>
      </c>
      <c r="F35" s="33">
        <v>4.7354329658910732E-12</v>
      </c>
      <c r="G35" s="33"/>
      <c r="H35" s="33">
        <v>3.5343967378139496E-2</v>
      </c>
      <c r="I35" s="33">
        <v>7.7631528256461024E-4</v>
      </c>
      <c r="J35" s="33"/>
      <c r="K35" s="33">
        <v>0.37312451004981995</v>
      </c>
      <c r="L35" s="33">
        <v>0.37312451004981995</v>
      </c>
    </row>
    <row r="36" spans="2:12">
      <c r="B36" s="33">
        <v>1.3262206630315632E-4</v>
      </c>
      <c r="C36" s="33">
        <v>1.6320278461989801E-14</v>
      </c>
      <c r="D36" s="33"/>
      <c r="E36" s="33">
        <v>2.5320284068584442E-2</v>
      </c>
      <c r="F36" s="33">
        <v>2.3676616223156088E-12</v>
      </c>
      <c r="G36" s="33"/>
      <c r="H36" s="33">
        <v>1.7671983689069748E-2</v>
      </c>
      <c r="I36" s="33">
        <v>3.8815764128230512E-4</v>
      </c>
      <c r="J36" s="33"/>
      <c r="K36" s="33">
        <v>0.18656225502490997</v>
      </c>
      <c r="L36" s="33">
        <v>0.18656225502490997</v>
      </c>
    </row>
    <row r="37" spans="2:12">
      <c r="B37" s="33">
        <v>31</v>
      </c>
      <c r="C37" s="33">
        <v>31</v>
      </c>
      <c r="D37" s="33"/>
      <c r="E37" s="33">
        <v>10</v>
      </c>
      <c r="F37" s="33">
        <v>10</v>
      </c>
      <c r="G37" s="33"/>
      <c r="H37" s="33">
        <v>26</v>
      </c>
      <c r="I37" s="33">
        <v>26</v>
      </c>
      <c r="J37" s="33"/>
      <c r="K37" s="33">
        <v>14</v>
      </c>
      <c r="L37" s="33">
        <v>14</v>
      </c>
    </row>
    <row r="38" spans="2:1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6"/>
  <sheetViews>
    <sheetView workbookViewId="0">
      <selection activeCell="B11" sqref="B11"/>
    </sheetView>
  </sheetViews>
  <sheetFormatPr defaultColWidth="11" defaultRowHeight="15.75"/>
  <sheetData>
    <row r="1" spans="1:5">
      <c r="A1" s="90"/>
      <c r="B1" s="90"/>
      <c r="C1" s="90"/>
      <c r="D1" s="90"/>
      <c r="E1" s="90"/>
    </row>
    <row r="2" spans="1:5">
      <c r="A2" s="90"/>
      <c r="B2" s="90"/>
      <c r="C2" s="90"/>
      <c r="D2" s="90"/>
      <c r="E2" s="90"/>
    </row>
    <row r="3" spans="1:5">
      <c r="A3" s="90"/>
      <c r="B3" s="90">
        <v>0.15448729999999999</v>
      </c>
      <c r="C3" s="90">
        <v>0.1981166</v>
      </c>
      <c r="D3" s="90">
        <v>8.6692199999999997E-2</v>
      </c>
      <c r="E3" s="90">
        <v>6.3642699999999996E-2</v>
      </c>
    </row>
    <row r="4" spans="1:5">
      <c r="A4" s="90"/>
      <c r="B4" s="90">
        <v>3.1428569999999998</v>
      </c>
      <c r="C4" s="90">
        <v>3.5</v>
      </c>
      <c r="D4" s="90">
        <v>3.1875</v>
      </c>
      <c r="E4" s="90">
        <v>2.454545</v>
      </c>
    </row>
    <row r="5" spans="1:5">
      <c r="A5" s="90"/>
      <c r="B5" s="90">
        <v>9.8310099999999997E-2</v>
      </c>
      <c r="C5" s="90">
        <v>0.1132095</v>
      </c>
      <c r="D5" s="90">
        <v>5.4395100000000002E-2</v>
      </c>
      <c r="E5" s="90">
        <v>5.1857E-2</v>
      </c>
    </row>
    <row r="6" spans="1:5">
      <c r="A6" s="90"/>
      <c r="B6" s="90">
        <v>144.5737</v>
      </c>
      <c r="C6" s="90">
        <v>166.4845</v>
      </c>
      <c r="D6" s="90">
        <v>79.992789999999999</v>
      </c>
      <c r="E6" s="90">
        <v>76.260300000000001</v>
      </c>
    </row>
    <row r="7" spans="1:5">
      <c r="A7" s="90"/>
      <c r="B7" s="90">
        <v>258.71080000000001</v>
      </c>
      <c r="C7" s="90">
        <v>297.91969999999998</v>
      </c>
      <c r="D7" s="90">
        <v>143.14500000000001</v>
      </c>
      <c r="E7" s="90">
        <v>136.4658</v>
      </c>
    </row>
    <row r="8" spans="1:5">
      <c r="A8" s="90"/>
      <c r="B8" s="90">
        <v>63.837719999999997</v>
      </c>
      <c r="C8" s="90">
        <v>73.512649999999994</v>
      </c>
      <c r="D8" s="90">
        <v>35.321489999999997</v>
      </c>
      <c r="E8" s="90">
        <v>33.673380000000002</v>
      </c>
    </row>
    <row r="9" spans="1:5">
      <c r="A9" s="90"/>
      <c r="B9" s="90"/>
      <c r="C9" s="90"/>
      <c r="D9" s="90"/>
      <c r="E9" s="90"/>
    </row>
    <row r="10" spans="1:5">
      <c r="A10" s="90"/>
      <c r="B10" s="90"/>
      <c r="C10" s="90"/>
      <c r="D10" s="90"/>
      <c r="E10" s="90"/>
    </row>
    <row r="11" spans="1:5">
      <c r="A11" s="90"/>
      <c r="B11" s="90">
        <v>0.17255409999999999</v>
      </c>
      <c r="C11" s="90">
        <v>0.1981166</v>
      </c>
      <c r="D11" s="90">
        <v>9.4919500000000004E-2</v>
      </c>
      <c r="E11" s="90">
        <v>2.0411499999999999E-2</v>
      </c>
    </row>
    <row r="12" spans="1:5">
      <c r="A12" s="90"/>
      <c r="B12" s="90">
        <v>3.25</v>
      </c>
      <c r="C12" s="90">
        <v>3.5</v>
      </c>
      <c r="D12" s="90">
        <v>3.3636360000000001</v>
      </c>
      <c r="E12" s="90">
        <v>2</v>
      </c>
    </row>
    <row r="13" spans="1:5">
      <c r="A13" s="90"/>
      <c r="B13" s="90">
        <v>0.1061872</v>
      </c>
      <c r="C13" s="90">
        <v>0.1132095</v>
      </c>
      <c r="D13" s="90">
        <v>5.6438599999999998E-2</v>
      </c>
      <c r="E13" s="90">
        <v>2.0411499999999999E-2</v>
      </c>
    </row>
    <row r="14" spans="1:5">
      <c r="A14" s="90"/>
      <c r="B14" s="90">
        <v>156.1576</v>
      </c>
      <c r="C14" s="90">
        <v>166.4845</v>
      </c>
      <c r="D14" s="90">
        <v>82.998000000000005</v>
      </c>
      <c r="E14" s="90">
        <v>30.016850000000002</v>
      </c>
    </row>
    <row r="15" spans="1:5">
      <c r="A15" s="90"/>
      <c r="B15" s="90">
        <v>279.43990000000002</v>
      </c>
      <c r="C15" s="90">
        <v>297.91969999999998</v>
      </c>
      <c r="D15" s="90">
        <v>148.52269999999999</v>
      </c>
      <c r="E15" s="90">
        <v>53.714359999999999</v>
      </c>
    </row>
    <row r="16" spans="1:5">
      <c r="A16" s="90"/>
      <c r="B16" s="90">
        <v>68.952699999999993</v>
      </c>
      <c r="C16" s="90">
        <v>73.512649999999994</v>
      </c>
      <c r="D16" s="90">
        <v>36.648470000000003</v>
      </c>
      <c r="E16" s="90">
        <v>13.254189999999999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M7"/>
  <sheetViews>
    <sheetView workbookViewId="0"/>
  </sheetViews>
  <sheetFormatPr defaultColWidth="11" defaultRowHeight="15.75"/>
  <sheetData>
    <row r="3" spans="2:13">
      <c r="B3" s="33">
        <v>7.8336179256439209E-2</v>
      </c>
      <c r="C3" s="33">
        <v>-3.3824995160102844E-2</v>
      </c>
      <c r="D3" s="33">
        <v>1.5040458180010319E-2</v>
      </c>
      <c r="E3" s="33">
        <v>-1.9796120002865791E-2</v>
      </c>
      <c r="F3" s="33">
        <v>0.11365918070077896</v>
      </c>
      <c r="G3" s="33">
        <v>0.25782772898674011</v>
      </c>
      <c r="H3" s="33">
        <v>2.2311408072710037E-2</v>
      </c>
      <c r="I3" s="33">
        <v>6.753462553024292E-2</v>
      </c>
      <c r="J3" s="33">
        <v>2.3340541869401932E-2</v>
      </c>
      <c r="K3" s="33">
        <v>1.2114143930375576E-2</v>
      </c>
      <c r="L3" s="33">
        <v>4.8801910132169724E-2</v>
      </c>
      <c r="M3" s="33">
        <v>3.06282639503479E-2</v>
      </c>
    </row>
    <row r="4" spans="2:13">
      <c r="B4" s="33">
        <v>9.8412908613681793E-2</v>
      </c>
      <c r="C4" s="33">
        <v>0.10918115079402924</v>
      </c>
      <c r="D4" s="33">
        <v>8.0717295408248901E-2</v>
      </c>
      <c r="E4" s="33">
        <v>3.1067809090018272E-2</v>
      </c>
      <c r="F4" s="33">
        <v>6.4640231430530548E-2</v>
      </c>
      <c r="G4" s="33">
        <v>0.16423788666725159</v>
      </c>
      <c r="H4" s="33">
        <v>2.9452623799443245E-2</v>
      </c>
      <c r="I4" s="33">
        <v>0.130020871758461</v>
      </c>
      <c r="J4" s="33">
        <v>5.6716155260801315E-2</v>
      </c>
      <c r="K4" s="33">
        <v>3.11886016279459E-2</v>
      </c>
      <c r="L4" s="33">
        <v>3.3918730914592743E-2</v>
      </c>
      <c r="M4" s="33">
        <v>2.6925221085548401E-2</v>
      </c>
    </row>
    <row r="5" spans="2:13">
      <c r="B5" s="33">
        <v>0.42603498697280884</v>
      </c>
      <c r="C5" s="33">
        <v>0.75670838356018066</v>
      </c>
      <c r="D5" s="33">
        <v>0.85218203067779541</v>
      </c>
      <c r="E5" s="33">
        <v>0.52400058507919312</v>
      </c>
      <c r="F5" s="33">
        <v>7.8690528869628906E-2</v>
      </c>
      <c r="G5" s="33">
        <v>0.11645159870386124</v>
      </c>
      <c r="H5" s="33">
        <v>0.44872909784317017</v>
      </c>
      <c r="I5" s="33">
        <v>0.60347223281860352</v>
      </c>
      <c r="J5" s="33">
        <v>0.68068212270736694</v>
      </c>
      <c r="K5" s="33">
        <v>0.6977083683013916</v>
      </c>
      <c r="L5" s="33">
        <v>0.1502101868391037</v>
      </c>
      <c r="M5" s="33">
        <v>0.25531652569770813</v>
      </c>
    </row>
    <row r="6" spans="2:13">
      <c r="B6" s="33">
        <v>3</v>
      </c>
      <c r="C6" s="33">
        <v>2.5</v>
      </c>
      <c r="D6" s="33">
        <v>2.875</v>
      </c>
      <c r="E6" s="33">
        <v>4.75</v>
      </c>
      <c r="F6" s="33">
        <v>3.8095238208770752</v>
      </c>
      <c r="G6" s="33">
        <v>3.2999999523162842</v>
      </c>
      <c r="H6" s="33">
        <v>4.2727274894714355</v>
      </c>
      <c r="I6" s="33">
        <v>2.4000000953674316</v>
      </c>
      <c r="J6" s="33">
        <v>4.0625</v>
      </c>
      <c r="K6" s="33">
        <v>3.8333332538604736</v>
      </c>
      <c r="L6" s="33"/>
      <c r="M6" s="33"/>
    </row>
    <row r="7" spans="2:13">
      <c r="B7" s="33">
        <v>0.27599999308586121</v>
      </c>
      <c r="C7" s="33">
        <v>0.3059999942779541</v>
      </c>
      <c r="D7" s="33">
        <v>0.22699999809265137</v>
      </c>
      <c r="E7" s="33">
        <v>8.7999999523162842E-2</v>
      </c>
      <c r="F7" s="33">
        <v>0.18199999630451202</v>
      </c>
      <c r="G7" s="33">
        <v>0.460999995470047</v>
      </c>
      <c r="H7" s="33">
        <v>8.2999996840953827E-2</v>
      </c>
      <c r="I7" s="33">
        <v>0.36500000953674316</v>
      </c>
      <c r="J7" s="33">
        <v>0.15899999439716339</v>
      </c>
      <c r="K7" s="33">
        <v>8.7999999523162842E-2</v>
      </c>
      <c r="L7" s="33">
        <v>9.6000000834465027E-2</v>
      </c>
      <c r="M7" s="33">
        <v>7.5999997556209564E-2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G11"/>
  <sheetViews>
    <sheetView workbookViewId="0"/>
  </sheetViews>
  <sheetFormatPr defaultColWidth="11" defaultRowHeight="15.75"/>
  <sheetData>
    <row r="3" spans="2:7">
      <c r="B3" s="33">
        <v>4.8801910132169724E-2</v>
      </c>
      <c r="C3" s="33">
        <v>6.1337977647781372E-2</v>
      </c>
      <c r="D3" s="33">
        <v>4.5528307557106018E-2</v>
      </c>
      <c r="E3" s="33">
        <v>4.4182628393173218E-2</v>
      </c>
      <c r="F3" s="33">
        <v>0.25033071637153625</v>
      </c>
      <c r="G3" s="33">
        <v>0.1232965961098671</v>
      </c>
    </row>
    <row r="4" spans="2:7">
      <c r="B4" s="33">
        <v>3.3918730914592743E-2</v>
      </c>
      <c r="C4" s="33">
        <v>2.7480281889438629E-2</v>
      </c>
      <c r="D4" s="33">
        <v>2.6666115969419479E-2</v>
      </c>
      <c r="E4" s="33">
        <v>2.1067144349217415E-2</v>
      </c>
      <c r="F4" s="33">
        <v>7.2385162115097046E-2</v>
      </c>
      <c r="G4" s="33">
        <v>3.5103701055049896E-2</v>
      </c>
    </row>
    <row r="5" spans="2:7">
      <c r="B5" s="33">
        <v>0.1502101868391037</v>
      </c>
      <c r="C5" s="33">
        <v>2.5610180571675301E-2</v>
      </c>
      <c r="D5" s="33">
        <v>8.7757617235183716E-2</v>
      </c>
      <c r="E5" s="33">
        <v>3.5973306745290756E-2</v>
      </c>
      <c r="F5" s="33">
        <v>5.4356449982151389E-4</v>
      </c>
      <c r="G5" s="33">
        <v>4.4415745651349425E-4</v>
      </c>
    </row>
    <row r="6" spans="2:7">
      <c r="B6" s="33">
        <v>11</v>
      </c>
      <c r="C6" s="33">
        <v>14</v>
      </c>
      <c r="D6" s="33">
        <v>15</v>
      </c>
      <c r="E6" s="33">
        <v>14</v>
      </c>
      <c r="F6" s="33">
        <v>13</v>
      </c>
      <c r="G6" s="33">
        <v>28</v>
      </c>
    </row>
    <row r="7" spans="2:7">
      <c r="B7" s="33"/>
      <c r="C7" s="33"/>
      <c r="D7" s="33"/>
      <c r="E7" s="33"/>
      <c r="F7" s="33"/>
      <c r="G7" s="33"/>
    </row>
    <row r="8" spans="2:7">
      <c r="B8" s="33">
        <v>3.06282639503479E-2</v>
      </c>
      <c r="C8" s="33">
        <v>2.6277169585227966E-2</v>
      </c>
      <c r="D8" s="33">
        <v>4.3606288731098175E-2</v>
      </c>
      <c r="E8" s="33">
        <v>5.4489623755216599E-2</v>
      </c>
      <c r="F8" s="33">
        <v>0.18046800792217255</v>
      </c>
      <c r="G8" s="33">
        <v>9.4459392130374908E-2</v>
      </c>
    </row>
    <row r="9" spans="2:7">
      <c r="B9" s="33">
        <v>2.6925221085548401E-2</v>
      </c>
      <c r="C9" s="33">
        <v>2.1200351417064667E-2</v>
      </c>
      <c r="D9" s="33">
        <v>2.2768460214138031E-2</v>
      </c>
      <c r="E9" s="33">
        <v>2.9938550665974617E-2</v>
      </c>
      <c r="F9" s="33">
        <v>7.8670576214790344E-2</v>
      </c>
      <c r="G9" s="33">
        <v>3.6239944398403168E-2</v>
      </c>
    </row>
    <row r="10" spans="2:7">
      <c r="B10" s="33">
        <v>0.25531652569770813</v>
      </c>
      <c r="C10" s="33">
        <v>0.21517205238342285</v>
      </c>
      <c r="D10" s="33">
        <v>5.5466253310441971E-2</v>
      </c>
      <c r="E10" s="33">
        <v>6.875157356262207E-2</v>
      </c>
      <c r="F10" s="33">
        <v>2.1792173385620117E-2</v>
      </c>
      <c r="G10" s="33">
        <v>9.1472985222935677E-3</v>
      </c>
    </row>
    <row r="11" spans="2:7">
      <c r="B11" s="33">
        <v>9</v>
      </c>
      <c r="C11" s="33">
        <v>10</v>
      </c>
      <c r="D11" s="33">
        <v>13</v>
      </c>
      <c r="E11" s="33">
        <v>10</v>
      </c>
      <c r="F11" s="33">
        <v>11</v>
      </c>
      <c r="G11" s="33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H20"/>
  <sheetViews>
    <sheetView workbookViewId="0">
      <selection activeCell="J18" sqref="J18"/>
    </sheetView>
  </sheetViews>
  <sheetFormatPr defaultColWidth="11" defaultRowHeight="15.75"/>
  <sheetData>
    <row r="3" spans="2:8">
      <c r="B3" s="33">
        <v>0.26481103897094727</v>
      </c>
      <c r="C3" s="33"/>
      <c r="D3" s="33">
        <v>0.23805798590183258</v>
      </c>
      <c r="E3" s="33"/>
      <c r="F3" s="33">
        <v>0.10263057053089142</v>
      </c>
      <c r="G3" s="33"/>
      <c r="H3" s="33">
        <v>0.1082458421587944</v>
      </c>
    </row>
    <row r="4" spans="2:8">
      <c r="B4" s="33">
        <v>9.1127127408981323E-2</v>
      </c>
      <c r="C4" s="33"/>
      <c r="D4" s="33">
        <v>0.11749546229839325</v>
      </c>
      <c r="E4" s="33"/>
      <c r="F4" s="33">
        <v>5.3287383168935776E-2</v>
      </c>
      <c r="G4" s="33"/>
      <c r="H4" s="33">
        <v>7.4579007923603058E-2</v>
      </c>
    </row>
    <row r="5" spans="2:8">
      <c r="B5" s="33">
        <v>3.6613773554563522E-3</v>
      </c>
      <c r="C5" s="33"/>
      <c r="D5" s="33">
        <v>4.2754154652357101E-2</v>
      </c>
      <c r="E5" s="33"/>
      <c r="F5" s="33">
        <v>5.4106559604406357E-2</v>
      </c>
      <c r="G5" s="33"/>
      <c r="H5" s="33">
        <v>0.14666154980659485</v>
      </c>
    </row>
    <row r="6" spans="2:8">
      <c r="B6" s="33">
        <v>27</v>
      </c>
      <c r="C6" s="33"/>
      <c r="D6" s="33">
        <v>7</v>
      </c>
      <c r="E6" s="33"/>
      <c r="F6" s="33">
        <v>22</v>
      </c>
      <c r="G6" s="33"/>
      <c r="H6" s="33">
        <v>13</v>
      </c>
    </row>
    <row r="7" spans="2:8">
      <c r="B7" s="33"/>
      <c r="C7" s="33"/>
      <c r="D7" s="33"/>
      <c r="E7" s="33"/>
      <c r="F7" s="33"/>
      <c r="G7" s="33"/>
      <c r="H7" s="33"/>
    </row>
    <row r="8" spans="2:8">
      <c r="B8" s="33">
        <v>0.65714085102081299</v>
      </c>
      <c r="C8" s="33"/>
      <c r="D8" s="33">
        <v>0.39641657471656799</v>
      </c>
      <c r="E8" s="33"/>
      <c r="F8" s="33">
        <v>0.28842085599899292</v>
      </c>
      <c r="G8" s="33"/>
      <c r="H8" s="33">
        <v>-0.40000000596046448</v>
      </c>
    </row>
    <row r="9" spans="2:8">
      <c r="B9" s="33">
        <v>0.33570995926856995</v>
      </c>
      <c r="C9" s="33"/>
      <c r="D9" s="33">
        <v>0.16691914200782776</v>
      </c>
      <c r="E9" s="33"/>
      <c r="F9" s="33">
        <v>0.15385954082012177</v>
      </c>
      <c r="G9" s="33"/>
      <c r="H9" s="33">
        <v>0.43368005752563477</v>
      </c>
    </row>
    <row r="10" spans="2:8">
      <c r="B10" s="33">
        <v>5.0292685627937317E-2</v>
      </c>
      <c r="C10" s="33"/>
      <c r="D10" s="33">
        <v>1.7553618177771568E-2</v>
      </c>
      <c r="E10" s="33"/>
      <c r="F10" s="33">
        <v>6.08515664935112E-2</v>
      </c>
      <c r="G10" s="33"/>
      <c r="H10" s="33">
        <v>0.35635179281234741</v>
      </c>
    </row>
    <row r="11" spans="2:8">
      <c r="B11" s="33">
        <v>4</v>
      </c>
      <c r="C11" s="33"/>
      <c r="D11" s="33">
        <v>3</v>
      </c>
      <c r="E11" s="33"/>
      <c r="F11" s="33">
        <v>4</v>
      </c>
      <c r="G11" s="33"/>
      <c r="H11" s="33">
        <v>1</v>
      </c>
    </row>
    <row r="12" spans="2:8">
      <c r="B12" s="33"/>
      <c r="C12" s="33"/>
      <c r="D12" s="33"/>
      <c r="E12" s="33"/>
      <c r="F12" s="33"/>
      <c r="G12" s="33"/>
      <c r="H12" s="33"/>
    </row>
    <row r="13" spans="2:8">
      <c r="B13" s="33">
        <v>0.32706174254417419</v>
      </c>
      <c r="C13" s="33"/>
      <c r="D13" s="33">
        <v>0.27194836735725403</v>
      </c>
      <c r="E13" s="33"/>
      <c r="F13" s="33">
        <v>0.16011303663253784</v>
      </c>
      <c r="G13" s="33"/>
      <c r="H13" s="33">
        <v>9.3647241592407227E-2</v>
      </c>
    </row>
    <row r="14" spans="2:8">
      <c r="B14" s="33">
        <v>9.6484832465648651E-2</v>
      </c>
      <c r="C14" s="33"/>
      <c r="D14" s="33">
        <v>9.919506311416626E-2</v>
      </c>
      <c r="E14" s="33"/>
      <c r="F14" s="33">
        <v>6.2157120555639267E-2</v>
      </c>
      <c r="G14" s="33"/>
      <c r="H14" s="33">
        <v>7.3500119149684906E-2</v>
      </c>
    </row>
    <row r="15" spans="2:8">
      <c r="B15" s="33">
        <v>6.9950323086231947E-4</v>
      </c>
      <c r="C15" s="33"/>
      <c r="D15" s="33">
        <v>6.1149769462645054E-3</v>
      </c>
      <c r="E15" s="33"/>
      <c r="F15" s="33">
        <v>9.9967876449227333E-3</v>
      </c>
      <c r="G15" s="33"/>
      <c r="H15" s="33">
        <v>0.20262441039085388</v>
      </c>
    </row>
    <row r="16" spans="2:8">
      <c r="B16" s="33">
        <v>31</v>
      </c>
      <c r="C16" s="33"/>
      <c r="D16" s="33">
        <v>10</v>
      </c>
      <c r="E16" s="33"/>
      <c r="F16" s="33">
        <v>26</v>
      </c>
      <c r="G16" s="33"/>
      <c r="H16" s="33">
        <v>14</v>
      </c>
    </row>
    <row r="17" spans="2:8">
      <c r="B17" s="33"/>
      <c r="C17" s="33"/>
      <c r="D17" s="33"/>
      <c r="E17" s="33"/>
      <c r="F17" s="33"/>
      <c r="G17" s="33"/>
      <c r="H17" s="33"/>
    </row>
    <row r="18" spans="2:8">
      <c r="B18" s="33">
        <v>-0.4074036180973053</v>
      </c>
      <c r="C18" s="33"/>
      <c r="D18" s="33">
        <v>-0.12709802389144897</v>
      </c>
      <c r="E18" s="33"/>
      <c r="F18" s="33">
        <v>-0.21969889104366302</v>
      </c>
      <c r="G18" s="33"/>
      <c r="H18" s="33">
        <v>0.50824582576751709</v>
      </c>
    </row>
    <row r="19" spans="2:8">
      <c r="B19" s="33">
        <v>0.25149098038673401</v>
      </c>
      <c r="C19" s="33"/>
      <c r="D19" s="33">
        <v>0.22762490808963776</v>
      </c>
      <c r="E19" s="33"/>
      <c r="F19" s="33">
        <v>0.12663707137107849</v>
      </c>
      <c r="G19" s="33"/>
      <c r="H19" s="33">
        <v>0.44004592299461365</v>
      </c>
    </row>
    <row r="20" spans="2:8">
      <c r="B20" s="33">
        <v>0.10524233430624008</v>
      </c>
      <c r="C20" s="33"/>
      <c r="D20" s="33">
        <v>0.57659447193145752</v>
      </c>
      <c r="E20" s="33"/>
      <c r="F20" s="33">
        <v>8.2763783633708954E-2</v>
      </c>
      <c r="G20" s="33"/>
      <c r="H20" s="33">
        <v>0.24809712171554565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G6"/>
  <sheetViews>
    <sheetView workbookViewId="0"/>
  </sheetViews>
  <sheetFormatPr defaultColWidth="11" defaultRowHeight="15.75"/>
  <sheetData>
    <row r="3" spans="2:7">
      <c r="B3" s="33">
        <v>0.14050839841365814</v>
      </c>
      <c r="C3" s="33">
        <v>3.8148148059844971</v>
      </c>
      <c r="D3" s="33">
        <v>7.3664598166942596E-2</v>
      </c>
      <c r="E3" s="33">
        <v>108.33028411865234</v>
      </c>
      <c r="F3" s="33">
        <v>193.85420227050781</v>
      </c>
      <c r="G3" s="33">
        <v>47.834152221679688</v>
      </c>
    </row>
    <row r="4" spans="2:7">
      <c r="B4" s="33">
        <v>0.12709759175777435</v>
      </c>
      <c r="C4" s="33">
        <v>3.5714285373687744</v>
      </c>
      <c r="D4" s="33">
        <v>7.1174651384353638E-2</v>
      </c>
      <c r="E4" s="33">
        <v>104.66860198974609</v>
      </c>
      <c r="F4" s="33">
        <v>187.30171203613281</v>
      </c>
      <c r="G4" s="33">
        <v>46.217304229736328</v>
      </c>
    </row>
    <row r="5" spans="2:7">
      <c r="B5" s="33">
        <v>6.4334921538829803E-2</v>
      </c>
      <c r="C5" s="33">
        <v>4</v>
      </c>
      <c r="D5" s="33">
        <v>3.2167460769414902E-2</v>
      </c>
      <c r="E5" s="33">
        <v>47.305091857910156</v>
      </c>
      <c r="F5" s="33">
        <v>84.651214599609375</v>
      </c>
      <c r="G5" s="33">
        <v>20.887962341308594</v>
      </c>
    </row>
    <row r="6" spans="2:7">
      <c r="B6" s="33">
        <v>2.5549164041876793E-2</v>
      </c>
      <c r="C6" s="33">
        <v>3.923076868057251</v>
      </c>
      <c r="D6" s="33">
        <v>1.3025064021348953E-2</v>
      </c>
      <c r="E6" s="33">
        <v>19.154504776000977</v>
      </c>
      <c r="F6" s="33">
        <v>34.276485443115234</v>
      </c>
      <c r="G6" s="33">
        <v>8.4578332901000977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3"/>
  <sheetViews>
    <sheetView topLeftCell="A17" zoomScale="115" zoomScaleNormal="115" zoomScalePageLayoutView="170" workbookViewId="0">
      <selection activeCell="N15" sqref="N15"/>
    </sheetView>
  </sheetViews>
  <sheetFormatPr defaultColWidth="11" defaultRowHeight="15.75"/>
  <cols>
    <col min="2" max="2" width="12.875" customWidth="1"/>
    <col min="3" max="4" width="7.125" customWidth="1"/>
    <col min="5" max="5" width="0.875" customWidth="1"/>
    <col min="6" max="7" width="7.125" customWidth="1"/>
    <col min="8" max="8" width="0.875" customWidth="1"/>
    <col min="9" max="10" width="7.125" customWidth="1"/>
    <col min="11" max="11" width="0.875" customWidth="1"/>
    <col min="12" max="13" width="7.125" customWidth="1"/>
  </cols>
  <sheetData>
    <row r="1" spans="2:13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3" spans="2:13">
      <c r="B3" s="14"/>
      <c r="C3" s="100" t="s">
        <v>4</v>
      </c>
      <c r="D3" s="100"/>
      <c r="E3" s="14"/>
      <c r="F3" s="100" t="s">
        <v>6</v>
      </c>
      <c r="G3" s="100"/>
      <c r="H3" s="14"/>
      <c r="I3" s="100" t="s">
        <v>7</v>
      </c>
      <c r="J3" s="100"/>
      <c r="K3" s="14"/>
      <c r="L3" s="100" t="s">
        <v>8</v>
      </c>
      <c r="M3" s="100"/>
    </row>
    <row r="4" spans="2:13">
      <c r="B4" s="15"/>
      <c r="C4" s="12">
        <v>1</v>
      </c>
      <c r="D4" s="12">
        <v>2</v>
      </c>
      <c r="E4" s="12"/>
      <c r="F4" s="12">
        <v>3</v>
      </c>
      <c r="G4" s="12">
        <v>4</v>
      </c>
      <c r="H4" s="12"/>
      <c r="I4" s="12">
        <v>5</v>
      </c>
      <c r="J4" s="12">
        <v>6</v>
      </c>
      <c r="K4" s="12"/>
      <c r="L4" s="12">
        <v>7</v>
      </c>
      <c r="M4" s="12">
        <v>8</v>
      </c>
    </row>
    <row r="5" spans="2:13">
      <c r="B5" s="16" t="s">
        <v>12</v>
      </c>
      <c r="C5" s="10" t="s">
        <v>11</v>
      </c>
      <c r="D5" s="10" t="s">
        <v>10</v>
      </c>
      <c r="E5" s="10"/>
      <c r="F5" s="10" t="s">
        <v>11</v>
      </c>
      <c r="G5" s="10" t="s">
        <v>10</v>
      </c>
      <c r="H5" s="10"/>
      <c r="I5" s="10" t="s">
        <v>11</v>
      </c>
      <c r="J5" s="10" t="s">
        <v>10</v>
      </c>
      <c r="K5" s="10"/>
      <c r="L5" s="10" t="s">
        <v>11</v>
      </c>
      <c r="M5" s="10" t="s">
        <v>10</v>
      </c>
    </row>
    <row r="6" spans="2:13" ht="5.0999999999999996" customHeight="1">
      <c r="B6" s="15"/>
      <c r="C6" s="12"/>
      <c r="D6" s="12"/>
      <c r="E6" s="15"/>
      <c r="F6" s="12"/>
      <c r="G6" s="12"/>
      <c r="H6" s="15"/>
      <c r="I6" s="12"/>
      <c r="J6" s="12"/>
      <c r="K6" s="15"/>
      <c r="L6" s="12"/>
      <c r="M6" s="12"/>
    </row>
    <row r="7" spans="2:13">
      <c r="B7" s="101" t="s">
        <v>84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2:13">
      <c r="B8" s="15" t="s">
        <v>13</v>
      </c>
      <c r="C8" s="13">
        <f>t2_raw!B3</f>
        <v>0.14050839841365814</v>
      </c>
      <c r="D8" s="13">
        <f>t2_raw!C3</f>
        <v>0.11739020049571991</v>
      </c>
      <c r="E8" s="13"/>
      <c r="F8" s="13">
        <f>t2_raw!E3</f>
        <v>0.12709759175777435</v>
      </c>
      <c r="G8" s="13">
        <f>t2_raw!F3</f>
        <v>0.16407215595245361</v>
      </c>
      <c r="H8" s="13"/>
      <c r="I8" s="13">
        <f>t2_raw!H3</f>
        <v>6.4334921538829803E-2</v>
      </c>
      <c r="J8" s="13">
        <f>t2_raw!I3</f>
        <v>7.1166910231113434E-2</v>
      </c>
      <c r="K8" s="13"/>
      <c r="L8" s="13">
        <f>t2_raw!K3</f>
        <v>2.5549164041876793E-2</v>
      </c>
      <c r="M8" s="13">
        <f>t2_raw!L3</f>
        <v>2.5549164041876793E-2</v>
      </c>
    </row>
    <row r="9" spans="2:13">
      <c r="B9" s="15" t="s">
        <v>3</v>
      </c>
      <c r="C9" s="13">
        <f>t2_raw!B4</f>
        <v>4.4232558459043503E-2</v>
      </c>
      <c r="D9" s="13">
        <f>t2_raw!C4</f>
        <v>2.0251737907528877E-2</v>
      </c>
      <c r="E9" s="13"/>
      <c r="F9" s="13">
        <f>t2_raw!E4</f>
        <v>9.465799480676651E-2</v>
      </c>
      <c r="G9" s="13">
        <f>t2_raw!F4</f>
        <v>3.4474443644285202E-2</v>
      </c>
      <c r="H9" s="13"/>
      <c r="I9" s="13">
        <f>t2_raw!H4</f>
        <v>4.1868250817060471E-2</v>
      </c>
      <c r="J9" s="13">
        <f>t2_raw!I4</f>
        <v>3.5959731787443161E-2</v>
      </c>
      <c r="K9" s="13"/>
      <c r="L9" s="13">
        <f>t2_raw!K4</f>
        <v>2.6905998587608337E-2</v>
      </c>
      <c r="M9" s="13">
        <f>t2_raw!L4</f>
        <v>2.6905998587608337E-2</v>
      </c>
    </row>
    <row r="10" spans="2:13">
      <c r="B10" s="15" t="s">
        <v>60</v>
      </c>
      <c r="C10" s="13">
        <f>t2_raw!B5</f>
        <v>1.4902109978720546E-3</v>
      </c>
      <c r="D10" s="13">
        <f>t2_raw!C5</f>
        <v>6.7693131100554638E-9</v>
      </c>
      <c r="E10" s="15"/>
      <c r="F10" s="13">
        <f>t2_raw!E5</f>
        <v>0.17936809360980988</v>
      </c>
      <c r="G10" s="13">
        <f>t2_raw!F5</f>
        <v>1.9432325188972754E-6</v>
      </c>
      <c r="H10" s="15"/>
      <c r="I10" s="13">
        <f>t2_raw!H5</f>
        <v>0.12439027428627014</v>
      </c>
      <c r="J10" s="13">
        <f>t2_raw!I5</f>
        <v>4.7807879745960236E-2</v>
      </c>
      <c r="K10" s="15"/>
      <c r="L10" s="13">
        <f>t2_raw!K5</f>
        <v>0.34233012795448303</v>
      </c>
      <c r="M10" s="13">
        <f>t2_raw!L5</f>
        <v>0.34233012795448303</v>
      </c>
    </row>
    <row r="11" spans="2:13" ht="12" customHeight="1">
      <c r="B11" s="15"/>
      <c r="C11" s="13" t="str">
        <f>IF(t2_raw!B6&lt;0.001,"[&lt;0.001]","["&amp;ROUND(t2_raw!B6,3)&amp;"]")</f>
        <v>[&lt;0.001]</v>
      </c>
      <c r="D11" s="13" t="str">
        <f>IF(t2_raw!C6&lt;0.001,"[&lt;0.001]","["&amp;ROUND(t2_raw!C6,3)&amp;"]")</f>
        <v>[&lt;0.001]</v>
      </c>
      <c r="E11" s="15"/>
      <c r="F11" s="13" t="str">
        <f>IF(t2_raw!E6&lt;0.001,"[&lt;0.001]","["&amp;ROUND(t2_raw!E6,3)&amp;"]")</f>
        <v>[0.09]</v>
      </c>
      <c r="G11" s="13" t="str">
        <f>IF(t2_raw!F6&lt;0.001,"[&lt;0.001]","["&amp;ROUND(t2_raw!F6,3)&amp;"]")</f>
        <v>[&lt;0.001]</v>
      </c>
      <c r="H11" s="15"/>
      <c r="I11" s="13" t="str">
        <f>IF(t2_raw!H6&lt;0.001,"[&lt;0.001]","["&amp;ROUND(t2_raw!H6,3)&amp;"]")</f>
        <v>[0.062]</v>
      </c>
      <c r="J11" s="13" t="str">
        <f>IF(t2_raw!I6&lt;0.001,"[&lt;0.001]","["&amp;ROUND(t2_raw!I6,3)&amp;"]")</f>
        <v>[0.024]</v>
      </c>
      <c r="K11" s="15"/>
      <c r="L11" s="13" t="str">
        <f>IF(t2_raw!K6&lt;0.001,"[&lt;0.001]","["&amp;ROUND(t2_raw!K6,3)&amp;"]")</f>
        <v>[0.171]</v>
      </c>
      <c r="M11" s="13" t="str">
        <f>IF(t2_raw!L6&lt;0.001,"[&lt;0.001]","["&amp;ROUND(t2_raw!L6,3)&amp;"]")</f>
        <v>[0.171]</v>
      </c>
    </row>
    <row r="12" spans="2:13">
      <c r="B12" s="15"/>
      <c r="C12" s="99" t="str">
        <f>"N="&amp;t2_raw!B7</f>
        <v>N=27</v>
      </c>
      <c r="D12" s="99"/>
      <c r="E12" s="15"/>
      <c r="F12" s="99" t="str">
        <f>"N="&amp;t2_raw!E7</f>
        <v>N=7</v>
      </c>
      <c r="G12" s="99"/>
      <c r="H12" s="99"/>
      <c r="I12" s="99" t="str">
        <f>"N="&amp;t2_raw!I7</f>
        <v>N=22</v>
      </c>
      <c r="J12" s="99"/>
      <c r="K12" s="15"/>
      <c r="L12" s="99" t="str">
        <f>"N="&amp;t2_raw!L7</f>
        <v>N=13</v>
      </c>
      <c r="M12" s="99"/>
    </row>
    <row r="13" spans="2:13" ht="5.0999999999999996" customHeight="1">
      <c r="B13" s="15"/>
      <c r="C13" s="12"/>
      <c r="D13" s="12"/>
      <c r="E13" s="15"/>
      <c r="F13" s="12"/>
      <c r="G13" s="12"/>
      <c r="H13" s="15"/>
      <c r="I13" s="12"/>
      <c r="J13" s="12"/>
      <c r="K13" s="15"/>
      <c r="L13" s="12"/>
      <c r="M13" s="12"/>
    </row>
    <row r="14" spans="2:13">
      <c r="B14" s="101" t="s">
        <v>85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13" ht="15.95" customHeight="1">
      <c r="B15" s="15" t="s">
        <v>13</v>
      </c>
      <c r="C15" s="13">
        <f>t2_raw!B9</f>
        <v>0.11210243403911591</v>
      </c>
      <c r="D15" s="13">
        <f>t2_raw!C9</f>
        <v>7.5987741351127625E-2</v>
      </c>
      <c r="E15" s="13"/>
      <c r="F15" s="13">
        <f>t2_raw!E9</f>
        <v>-0.34999999403953552</v>
      </c>
      <c r="G15" s="13">
        <f>t2_raw!F9</f>
        <v>-0.34999999403953552</v>
      </c>
      <c r="H15" s="13"/>
      <c r="I15" s="13">
        <f>t2_raw!H9</f>
        <v>-0.10850811749696732</v>
      </c>
      <c r="J15" s="13">
        <f>t2_raw!I9</f>
        <v>-3.4896638244390488E-2</v>
      </c>
      <c r="K15" s="13"/>
      <c r="L15" s="13">
        <f>t2_raw!K9</f>
        <v>-1.0870154947042465E-2</v>
      </c>
      <c r="M15" s="13">
        <f>t2_raw!L9</f>
        <v>-1.0870154947042465E-2</v>
      </c>
    </row>
    <row r="16" spans="2:13">
      <c r="B16" s="15" t="s">
        <v>3</v>
      </c>
      <c r="C16" s="13">
        <f>t2_raw!B10</f>
        <v>0.1112569272518158</v>
      </c>
      <c r="D16" s="13">
        <f>t2_raw!C10</f>
        <v>3.1261023133993149E-2</v>
      </c>
      <c r="E16" s="13"/>
      <c r="F16" s="13">
        <f>t2_raw!E10</f>
        <v>0.15404742956161499</v>
      </c>
      <c r="G16" s="13">
        <f>t2_raw!F10</f>
        <v>0.15404742956161499</v>
      </c>
      <c r="H16" s="13"/>
      <c r="I16" s="13">
        <f>t2_raw!H10</f>
        <v>0.18064612150192261</v>
      </c>
      <c r="J16" s="13">
        <f>t2_raw!I10</f>
        <v>0.10063373297452927</v>
      </c>
      <c r="K16" s="13"/>
      <c r="L16" s="13">
        <f>t2_raw!K10</f>
        <v>3.7630423903465271E-2</v>
      </c>
      <c r="M16" s="13">
        <f>t2_raw!L10</f>
        <v>3.7630423903465271E-2</v>
      </c>
    </row>
    <row r="17" spans="2:13">
      <c r="B17" s="15" t="s">
        <v>60</v>
      </c>
      <c r="C17" s="13">
        <f>t2_raw!B11</f>
        <v>0.31364673376083374</v>
      </c>
      <c r="D17" s="13">
        <f>t2_raw!C11</f>
        <v>1.5067600645124912E-2</v>
      </c>
      <c r="E17" s="13"/>
      <c r="F17" s="13">
        <f>t2_raw!E11</f>
        <v>2.3084850981831551E-2</v>
      </c>
      <c r="G17" s="13">
        <f>t2_raw!F11</f>
        <v>2.3084850981831551E-2</v>
      </c>
      <c r="H17" s="13"/>
      <c r="I17" s="13">
        <f>t2_raw!H11</f>
        <v>0.54806196689605713</v>
      </c>
      <c r="J17" s="13">
        <f>t2_raw!I11</f>
        <v>0.72876501083374023</v>
      </c>
      <c r="K17" s="13"/>
      <c r="L17" s="13">
        <f>t2_raw!K11</f>
        <v>0.77268379926681519</v>
      </c>
      <c r="M17" s="13">
        <f>t2_raw!L11</f>
        <v>0.77268379926681519</v>
      </c>
    </row>
    <row r="18" spans="2:13" ht="12" customHeight="1">
      <c r="B18" s="15"/>
      <c r="C18" s="13" t="str">
        <f>IF(t2_raw!B12&lt;0.001,"[&lt;0.001]","["&amp;ROUND(t2_raw!B12,3)&amp;"]")</f>
        <v>[0.157]</v>
      </c>
      <c r="D18" s="13" t="str">
        <f>IF(t2_raw!C12&lt;0.001,"[&lt;0.001]","["&amp;ROUND(t2_raw!C12,3)&amp;"]")</f>
        <v>[0.008]</v>
      </c>
      <c r="E18" s="15"/>
      <c r="F18" s="13" t="str">
        <f>IF(t2_raw!E12&lt;0.001,"[&lt;0.001]","["&amp;ROUND(t2_raw!E12,3)&amp;"]")</f>
        <v>[0.988]</v>
      </c>
      <c r="G18" s="13" t="str">
        <f>IF(t2_raw!F12&lt;0.001,"[&lt;0.001]","["&amp;ROUND(t2_raw!F12,3)&amp;"]")</f>
        <v>[0.988]</v>
      </c>
      <c r="H18" s="13"/>
      <c r="I18" s="13" t="str">
        <f>IF(t2_raw!H12&lt;0.001,"[&lt;0.001]","["&amp;ROUND(t2_raw!H12,3)&amp;"]")</f>
        <v>[0.726]</v>
      </c>
      <c r="J18" s="13" t="str">
        <f>IF(t2_raw!I12&lt;0.001,"[&lt;0.001]","["&amp;ROUND(t2_raw!I12,3)&amp;"]")</f>
        <v>[0.636]</v>
      </c>
      <c r="K18" s="15"/>
      <c r="L18" s="13" t="str">
        <f>IF(t2_raw!K12&lt;0.001,"[&lt;0.001]","["&amp;ROUND(t2_raw!K12,3)&amp;"]")</f>
        <v>[0.614]</v>
      </c>
      <c r="M18" s="13" t="str">
        <f>IF(t2_raw!L12&lt;0.001,"[&lt;0.001]","["&amp;ROUND(t2_raw!L12,3)&amp;"]")</f>
        <v>[0.614]</v>
      </c>
    </row>
    <row r="19" spans="2:13">
      <c r="B19" s="15"/>
      <c r="C19" s="99" t="str">
        <f>"N="&amp;t2_raw!B13</f>
        <v>N=6</v>
      </c>
      <c r="D19" s="99"/>
      <c r="E19" s="15"/>
      <c r="F19" s="99" t="str">
        <f>"N="&amp;t2_raw!E13</f>
        <v>N=1</v>
      </c>
      <c r="G19" s="99"/>
      <c r="H19" s="99"/>
      <c r="I19" s="99" t="str">
        <f>"N="&amp;t2_raw!I13</f>
        <v>N=6</v>
      </c>
      <c r="J19" s="99"/>
      <c r="K19" s="15"/>
      <c r="L19" s="99" t="str">
        <f>"N="&amp;t2_raw!L13</f>
        <v>N=2</v>
      </c>
      <c r="M19" s="99"/>
    </row>
    <row r="20" spans="2:13" ht="5.0999999999999996" customHeight="1">
      <c r="B20" s="15"/>
      <c r="C20" s="12"/>
      <c r="D20" s="12"/>
      <c r="E20" s="15"/>
      <c r="F20" s="12"/>
      <c r="G20" s="12"/>
      <c r="H20" s="15"/>
      <c r="I20" s="12"/>
      <c r="J20" s="12"/>
      <c r="K20" s="15"/>
      <c r="L20" s="12"/>
      <c r="M20" s="12"/>
    </row>
    <row r="21" spans="2:13">
      <c r="B21" s="101" t="s">
        <v>95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5" t="s">
        <v>13</v>
      </c>
      <c r="C22" s="13">
        <f>t2_raw!B15</f>
        <v>0.15448729693889618</v>
      </c>
      <c r="D22" s="13">
        <f>t2_raw!C15</f>
        <v>0.14733192324638367</v>
      </c>
      <c r="E22" s="13"/>
      <c r="F22" s="13">
        <f>t2_raw!E15</f>
        <v>0.19811658561229706</v>
      </c>
      <c r="G22" s="13">
        <f>t2_raw!F15</f>
        <v>0.19117555022239685</v>
      </c>
      <c r="H22" s="13"/>
      <c r="I22" s="13">
        <f>t2_raw!H15</f>
        <v>8.6692184209823608E-2</v>
      </c>
      <c r="J22" s="13">
        <f>t2_raw!I15</f>
        <v>8.6692184209823608E-2</v>
      </c>
      <c r="K22" s="13"/>
      <c r="L22" s="13">
        <f>t2_raw!K15</f>
        <v>6.3642680644989014E-2</v>
      </c>
      <c r="M22" s="13">
        <f>t2_raw!L15</f>
        <v>6.3642680644989014E-2</v>
      </c>
    </row>
    <row r="23" spans="2:13">
      <c r="B23" s="15" t="s">
        <v>3</v>
      </c>
      <c r="C23" s="13">
        <f>t2_raw!B16</f>
        <v>4.3527562171220779E-2</v>
      </c>
      <c r="D23" s="13">
        <f>t2_raw!C16</f>
        <v>2.6584498584270477E-2</v>
      </c>
      <c r="E23" s="13"/>
      <c r="F23" s="13">
        <f>t2_raw!E16</f>
        <v>8.6214303970336914E-2</v>
      </c>
      <c r="G23" s="13">
        <f>t2_raw!F16</f>
        <v>3.53715680539608E-2</v>
      </c>
      <c r="H23" s="13"/>
      <c r="I23" s="13">
        <f>t2_raw!H16</f>
        <v>3.850172832608223E-2</v>
      </c>
      <c r="J23" s="13">
        <f>t2_raw!I16</f>
        <v>3.850172832608223E-2</v>
      </c>
      <c r="K23" s="13"/>
      <c r="L23" s="13">
        <f>t2_raw!K16</f>
        <v>3.8485642522573471E-2</v>
      </c>
      <c r="M23" s="13">
        <f>t2_raw!L16</f>
        <v>3.8485642522573471E-2</v>
      </c>
    </row>
    <row r="24" spans="2:13">
      <c r="B24" s="15" t="s">
        <v>60</v>
      </c>
      <c r="C24" s="13">
        <f>t2_raw!B17</f>
        <v>3.8642808794975281E-4</v>
      </c>
      <c r="D24" s="13">
        <f>t2_raw!C17</f>
        <v>2.9899592135507191E-8</v>
      </c>
      <c r="E24" s="13"/>
      <c r="F24" s="13">
        <f>t2_raw!E17</f>
        <v>2.1564347669482231E-2</v>
      </c>
      <c r="G24" s="13">
        <f>t2_raw!F17</f>
        <v>6.4887899497989565E-8</v>
      </c>
      <c r="H24" s="13"/>
      <c r="I24" s="13">
        <f>t2_raw!H17</f>
        <v>2.4344773963093758E-2</v>
      </c>
      <c r="J24" s="13">
        <f>t2_raw!I17</f>
        <v>2.4344773963093758E-2</v>
      </c>
      <c r="K24" s="13"/>
      <c r="L24" s="13">
        <f>t2_raw!K17</f>
        <v>9.8193906247615814E-2</v>
      </c>
      <c r="M24" s="13">
        <f>t2_raw!L17</f>
        <v>9.8193906247615814E-2</v>
      </c>
    </row>
    <row r="25" spans="2:13" ht="12" customHeight="1">
      <c r="B25" s="15"/>
      <c r="C25" s="13" t="str">
        <f>IF(t2_raw!B18&lt;0.001,"[&lt;0.001]","["&amp;ROUND(t2_raw!B18,3)&amp;"]")</f>
        <v>[&lt;0.001]</v>
      </c>
      <c r="D25" s="13" t="str">
        <f>IF(t2_raw!C18&lt;0.001,"[&lt;0.001]","["&amp;ROUND(t2_raw!C18,3)&amp;"]")</f>
        <v>[&lt;0.001]</v>
      </c>
      <c r="E25" s="13"/>
      <c r="F25" s="13" t="str">
        <f>IF(t2_raw!E18&lt;0.001,"[&lt;0.001]","["&amp;ROUND(t2_raw!E18,3)&amp;"]")</f>
        <v>[0.011]</v>
      </c>
      <c r="G25" s="13" t="str">
        <f>IF(t2_raw!F18&lt;0.001,"[&lt;0.001]","["&amp;ROUND(t2_raw!F18,3)&amp;"]")</f>
        <v>[&lt;0.001]</v>
      </c>
      <c r="H25" s="13"/>
      <c r="I25" s="13" t="str">
        <f>IF(t2_raw!H18&lt;0.001,"[&lt;0.001]","["&amp;ROUND(t2_raw!H18,3)&amp;"]")</f>
        <v>[0.012]</v>
      </c>
      <c r="J25" s="13" t="str">
        <f>IF(t2_raw!I18&lt;0.001,"[&lt;0.001]","["&amp;ROUND(t2_raw!I18,3)&amp;"]")</f>
        <v>[0.012]</v>
      </c>
      <c r="K25" s="13"/>
      <c r="L25" s="13" t="str">
        <f>IF(t2_raw!K18&lt;0.001,"[&lt;0.001]","["&amp;ROUND(t2_raw!K18,3)&amp;"]")</f>
        <v>[0.049]</v>
      </c>
      <c r="M25" s="13" t="str">
        <f>IF(t2_raw!L18&lt;0.001,"[&lt;0.001]","["&amp;ROUND(t2_raw!L18,3)&amp;"]")</f>
        <v>[0.049]</v>
      </c>
    </row>
    <row r="26" spans="2:13">
      <c r="B26" s="15"/>
      <c r="C26" s="99" t="str">
        <f>"N="&amp;t2_raw!B19</f>
        <v>N=21</v>
      </c>
      <c r="D26" s="99"/>
      <c r="E26" s="15"/>
      <c r="F26" s="99" t="str">
        <f>"N="&amp;t2_raw!E19</f>
        <v>N=6</v>
      </c>
      <c r="G26" s="99"/>
      <c r="H26" s="99"/>
      <c r="I26" s="99" t="str">
        <f>"N="&amp;t2_raw!I19</f>
        <v>N=16</v>
      </c>
      <c r="J26" s="99"/>
      <c r="K26" s="15"/>
      <c r="L26" s="99" t="str">
        <f>"N="&amp;t2_raw!L19</f>
        <v>N=11</v>
      </c>
      <c r="M26" s="99"/>
    </row>
    <row r="27" spans="2:13" ht="5.0999999999999996" customHeight="1">
      <c r="B27" s="15"/>
      <c r="C27" s="12"/>
      <c r="D27" s="12"/>
      <c r="E27" s="15"/>
      <c r="F27" s="12"/>
      <c r="G27" s="12"/>
      <c r="H27" s="15"/>
      <c r="I27" s="12"/>
      <c r="J27" s="12"/>
      <c r="K27" s="15"/>
      <c r="L27" s="12"/>
      <c r="M27" s="12"/>
    </row>
    <row r="28" spans="2:13">
      <c r="B28" s="101" t="s">
        <v>86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 ht="15.95" customHeight="1">
      <c r="B29" s="15" t="s">
        <v>13</v>
      </c>
      <c r="C29" s="13">
        <f>t2_raw!B21</f>
        <v>0.1725541353225708</v>
      </c>
      <c r="D29" s="13">
        <f>t2_raw!C21</f>
        <v>0.15732988715171814</v>
      </c>
      <c r="E29" s="13"/>
      <c r="F29" s="13">
        <f>t2_raw!E21</f>
        <v>0.19811658561229706</v>
      </c>
      <c r="G29" s="13">
        <f>t2_raw!F21</f>
        <v>0.19117555022239685</v>
      </c>
      <c r="H29" s="13"/>
      <c r="I29" s="13">
        <f>t2_raw!H21</f>
        <v>9.491952508687973E-2</v>
      </c>
      <c r="J29" s="13">
        <f>t2_raw!I21</f>
        <v>9.6220515668392181E-2</v>
      </c>
      <c r="K29" s="13"/>
      <c r="L29" s="13">
        <f>t2_raw!K21</f>
        <v>2.0411456003785133E-2</v>
      </c>
      <c r="M29" s="13">
        <f>t2_raw!L21</f>
        <v>2.0411456003785133E-2</v>
      </c>
    </row>
    <row r="30" spans="2:13">
      <c r="B30" s="15" t="s">
        <v>3</v>
      </c>
      <c r="C30" s="13">
        <f>t2_raw!B22</f>
        <v>5.0660673528909683E-2</v>
      </c>
      <c r="D30" s="13">
        <f>t2_raw!C22</f>
        <v>2.9076911509037018E-2</v>
      </c>
      <c r="E30" s="13"/>
      <c r="F30" s="13">
        <f>t2_raw!E22</f>
        <v>8.6214303970336914E-2</v>
      </c>
      <c r="G30" s="13">
        <f>t2_raw!F22</f>
        <v>3.53715680539608E-2</v>
      </c>
      <c r="H30" s="13"/>
      <c r="I30" s="13">
        <f>t2_raw!H22</f>
        <v>4.8319198191165924E-2</v>
      </c>
      <c r="J30" s="13">
        <f>t2_raw!I22</f>
        <v>4.1928902268409729E-2</v>
      </c>
      <c r="K30" s="13"/>
      <c r="L30" s="13">
        <f>t2_raw!K22</f>
        <v>8.2274697721004486E-2</v>
      </c>
      <c r="M30" s="13">
        <f>t2_raw!L22</f>
        <v>8.2274697721004486E-2</v>
      </c>
    </row>
    <row r="31" spans="2:13">
      <c r="B31" s="15" t="s">
        <v>60</v>
      </c>
      <c r="C31" s="13">
        <f>t2_raw!B23</f>
        <v>6.5903679933398962E-4</v>
      </c>
      <c r="D31" s="13">
        <f>t2_raw!C23</f>
        <v>6.2737399275647476E-8</v>
      </c>
      <c r="E31" s="13"/>
      <c r="F31" s="13">
        <f>t2_raw!E23</f>
        <v>2.1564347669482231E-2</v>
      </c>
      <c r="G31" s="13">
        <f>t2_raw!F23</f>
        <v>6.4887899497989565E-8</v>
      </c>
      <c r="H31" s="13"/>
      <c r="I31" s="13">
        <f>t2_raw!H23</f>
        <v>4.9480624496936798E-2</v>
      </c>
      <c r="J31" s="13">
        <f>t2_raw!I23</f>
        <v>2.1741760894656181E-2</v>
      </c>
      <c r="K31" s="13"/>
      <c r="L31" s="13">
        <f>t2_raw!K23</f>
        <v>0.80406546592712402</v>
      </c>
      <c r="M31" s="13">
        <f>t2_raw!L23</f>
        <v>0.80406546592712402</v>
      </c>
    </row>
    <row r="32" spans="2:13" ht="12" customHeight="1">
      <c r="B32" s="15"/>
      <c r="C32" s="13" t="str">
        <f>IF(t2_raw!B24&lt;0.001,"[&lt;0.001]","["&amp;ROUND(t2_raw!B24,3)&amp;"]")</f>
        <v>[&lt;0.001]</v>
      </c>
      <c r="D32" s="13" t="str">
        <f>IF(t2_raw!C24&lt;0.001,"[&lt;0.001]","["&amp;ROUND(t2_raw!C24,3)&amp;"]")</f>
        <v>[&lt;0.001]</v>
      </c>
      <c r="E32" s="13"/>
      <c r="F32" s="13" t="str">
        <f>IF(t2_raw!E24&lt;0.001,"[&lt;0.001]","["&amp;ROUND(t2_raw!E24,3)&amp;"]")</f>
        <v>[0.011]</v>
      </c>
      <c r="G32" s="13" t="str">
        <f>IF(t2_raw!F24&lt;0.001,"[&lt;0.001]","["&amp;ROUND(t2_raw!F24,3)&amp;"]")</f>
        <v>[&lt;0.001]</v>
      </c>
      <c r="H32" s="13"/>
      <c r="I32" s="13" t="str">
        <f>IF(t2_raw!H24&lt;0.001,"[&lt;0.001]","["&amp;ROUND(t2_raw!H24,3)&amp;"]")</f>
        <v>[0.025]</v>
      </c>
      <c r="J32" s="13" t="str">
        <f>IF(t2_raw!I24&lt;0.001,"[&lt;0.001]","["&amp;ROUND(t2_raw!I24,3)&amp;"]")</f>
        <v>[0.011]</v>
      </c>
      <c r="K32" s="13"/>
      <c r="L32" s="13" t="str">
        <f>IF(t2_raw!K24&lt;0.001,"[&lt;0.001]","["&amp;ROUND(t2_raw!K24,3)&amp;"]")</f>
        <v>[0.402]</v>
      </c>
      <c r="M32" s="13" t="str">
        <f>IF(t2_raw!L24&lt;0.001,"[&lt;0.001]","["&amp;ROUND(t2_raw!L24,3)&amp;"]")</f>
        <v>[0.402]</v>
      </c>
    </row>
    <row r="33" spans="2:13">
      <c r="B33" s="16"/>
      <c r="C33" s="102" t="str">
        <f>"N="&amp;t2_raw!B25</f>
        <v>N=16</v>
      </c>
      <c r="D33" s="102"/>
      <c r="E33" s="16"/>
      <c r="F33" s="102" t="str">
        <f>"N="&amp;t2_raw!E25</f>
        <v>N=6</v>
      </c>
      <c r="G33" s="102"/>
      <c r="H33" s="102"/>
      <c r="I33" s="102" t="str">
        <f>"N="&amp;t2_raw!I25</f>
        <v>N=11</v>
      </c>
      <c r="J33" s="102"/>
      <c r="K33" s="16"/>
      <c r="L33" s="102" t="str">
        <f>"N="&amp;t2_raw!L25</f>
        <v>N=5</v>
      </c>
      <c r="M33" s="102"/>
    </row>
  </sheetData>
  <mergeCells count="25">
    <mergeCell ref="F33:H33"/>
    <mergeCell ref="B1:M1"/>
    <mergeCell ref="B28:M28"/>
    <mergeCell ref="C33:D33"/>
    <mergeCell ref="I33:J33"/>
    <mergeCell ref="L33:M33"/>
    <mergeCell ref="B21:M21"/>
    <mergeCell ref="C26:D26"/>
    <mergeCell ref="F26:H26"/>
    <mergeCell ref="I26:J26"/>
    <mergeCell ref="L26:M26"/>
    <mergeCell ref="C12:D12"/>
    <mergeCell ref="F12:H12"/>
    <mergeCell ref="I12:J12"/>
    <mergeCell ref="L12:M12"/>
    <mergeCell ref="C3:D3"/>
    <mergeCell ref="C19:D19"/>
    <mergeCell ref="I19:J19"/>
    <mergeCell ref="L19:M19"/>
    <mergeCell ref="F3:G3"/>
    <mergeCell ref="I3:J3"/>
    <mergeCell ref="L3:M3"/>
    <mergeCell ref="B7:M7"/>
    <mergeCell ref="B14:M14"/>
    <mergeCell ref="F19:H19"/>
  </mergeCells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H26"/>
  <sheetViews>
    <sheetView workbookViewId="0">
      <selection activeCell="B3" sqref="B3"/>
    </sheetView>
  </sheetViews>
  <sheetFormatPr defaultColWidth="11" defaultRowHeight="15.75"/>
  <sheetData>
    <row r="3" spans="2:8">
      <c r="B3" s="33">
        <v>0.15448729693889618</v>
      </c>
      <c r="C3" s="33"/>
      <c r="D3" s="33">
        <v>0.19811658561229706</v>
      </c>
      <c r="E3" s="33"/>
      <c r="F3" s="33">
        <v>8.6692184209823608E-2</v>
      </c>
      <c r="G3" s="33"/>
      <c r="H3" s="33">
        <v>6.3642680644989014E-2</v>
      </c>
    </row>
    <row r="4" spans="2:8">
      <c r="B4" s="33">
        <v>4.3527562171220779E-2</v>
      </c>
      <c r="C4" s="33"/>
      <c r="D4" s="33">
        <v>8.6214303970336914E-2</v>
      </c>
      <c r="E4" s="33"/>
      <c r="F4" s="33">
        <v>3.850172832608223E-2</v>
      </c>
      <c r="G4" s="33"/>
      <c r="H4" s="33">
        <v>3.8485642522573471E-2</v>
      </c>
    </row>
    <row r="5" spans="2:8">
      <c r="B5" s="33">
        <v>3.8642808794975281E-4</v>
      </c>
      <c r="C5" s="33"/>
      <c r="D5" s="33">
        <v>2.1564347669482231E-2</v>
      </c>
      <c r="E5" s="33"/>
      <c r="F5" s="33">
        <v>2.4344773963093758E-2</v>
      </c>
      <c r="G5" s="33"/>
      <c r="H5" s="33">
        <v>9.8193906247615814E-2</v>
      </c>
    </row>
    <row r="6" spans="2:8">
      <c r="B6" s="33">
        <v>21</v>
      </c>
      <c r="C6" s="33"/>
      <c r="D6" s="33">
        <v>6</v>
      </c>
      <c r="E6" s="33"/>
      <c r="F6" s="33">
        <v>16</v>
      </c>
      <c r="G6" s="33"/>
      <c r="H6" s="33">
        <v>11</v>
      </c>
    </row>
    <row r="7" spans="2:8">
      <c r="B7" s="33"/>
      <c r="C7" s="33"/>
      <c r="D7" s="33"/>
      <c r="E7" s="33"/>
      <c r="F7" s="33"/>
      <c r="G7" s="33"/>
      <c r="H7" s="33"/>
    </row>
    <row r="8" spans="2:8">
      <c r="B8" s="33">
        <v>0.14642365276813507</v>
      </c>
      <c r="C8" s="33"/>
      <c r="D8" s="33">
        <v>0.19811658561229706</v>
      </c>
      <c r="E8" s="33"/>
      <c r="F8" s="33">
        <v>9.540192037820816E-2</v>
      </c>
      <c r="G8" s="33"/>
      <c r="H8" s="33">
        <v>8.5881605744361877E-2</v>
      </c>
    </row>
    <row r="9" spans="2:8">
      <c r="B9" s="33">
        <v>5.2712686359882355E-2</v>
      </c>
      <c r="C9" s="33"/>
      <c r="D9" s="33">
        <v>8.6214303970336914E-2</v>
      </c>
      <c r="E9" s="33"/>
      <c r="F9" s="33">
        <v>4.1352547705173492E-2</v>
      </c>
      <c r="G9" s="33"/>
      <c r="H9" s="33">
        <v>5.7166136801242828E-2</v>
      </c>
    </row>
    <row r="10" spans="2:8">
      <c r="B10" s="33">
        <v>5.4733576253056526E-3</v>
      </c>
      <c r="C10" s="33"/>
      <c r="D10" s="33">
        <v>2.1564347669482231E-2</v>
      </c>
      <c r="E10" s="33"/>
      <c r="F10" s="33">
        <v>2.1052669733762741E-2</v>
      </c>
      <c r="G10" s="33"/>
      <c r="H10" s="33">
        <v>0.13301548361778259</v>
      </c>
    </row>
    <row r="11" spans="2:8">
      <c r="B11" s="33">
        <v>16</v>
      </c>
      <c r="C11" s="33"/>
      <c r="D11" s="33">
        <v>6</v>
      </c>
      <c r="E11" s="33"/>
      <c r="F11" s="33">
        <v>12</v>
      </c>
      <c r="G11" s="33"/>
      <c r="H11" s="33">
        <v>7</v>
      </c>
    </row>
    <row r="12" spans="2:8">
      <c r="B12" s="33"/>
      <c r="C12" s="33"/>
      <c r="D12" s="33"/>
      <c r="E12" s="33"/>
      <c r="F12" s="33"/>
      <c r="G12" s="33"/>
      <c r="H12" s="33"/>
    </row>
    <row r="13" spans="2:8">
      <c r="B13" s="33">
        <v>0.13132999837398529</v>
      </c>
      <c r="C13" s="33"/>
      <c r="D13" s="33">
        <v>0.10768940299749374</v>
      </c>
      <c r="E13" s="33"/>
      <c r="F13" s="33">
        <v>9.0840958058834076E-2</v>
      </c>
      <c r="G13" s="33"/>
      <c r="H13" s="33">
        <v>6.3642680644989014E-2</v>
      </c>
    </row>
    <row r="14" spans="2:8">
      <c r="B14" s="33">
        <v>3.5274844616651535E-2</v>
      </c>
      <c r="C14" s="33"/>
      <c r="D14" s="33">
        <v>5.6250669062137604E-2</v>
      </c>
      <c r="E14" s="33"/>
      <c r="F14" s="33">
        <v>3.9734330028295517E-2</v>
      </c>
      <c r="G14" s="33"/>
      <c r="H14" s="33">
        <v>3.8485642522573471E-2</v>
      </c>
    </row>
    <row r="15" spans="2:8">
      <c r="B15" s="33">
        <v>1.968307769857347E-4</v>
      </c>
      <c r="C15" s="33"/>
      <c r="D15" s="33">
        <v>5.5561963468790054E-2</v>
      </c>
      <c r="E15" s="33"/>
      <c r="F15" s="33">
        <v>2.2242069244384766E-2</v>
      </c>
      <c r="G15" s="33"/>
      <c r="H15" s="33">
        <v>9.8193906247615814E-2</v>
      </c>
    </row>
    <row r="16" spans="2:8">
      <c r="B16" s="33">
        <v>19</v>
      </c>
      <c r="C16" s="33"/>
      <c r="D16" s="33">
        <v>5</v>
      </c>
      <c r="E16" s="33"/>
      <c r="F16" s="33">
        <v>14</v>
      </c>
      <c r="G16" s="33"/>
      <c r="H16" s="33">
        <v>11</v>
      </c>
    </row>
    <row r="17" spans="2:8">
      <c r="B17" s="33"/>
      <c r="C17" s="33"/>
      <c r="D17" s="33"/>
      <c r="E17" s="33"/>
      <c r="F17" s="33"/>
      <c r="G17" s="33"/>
      <c r="H17" s="33"/>
    </row>
    <row r="18" spans="2:8">
      <c r="B18" s="33">
        <v>0.14943782985210419</v>
      </c>
      <c r="C18" s="33"/>
      <c r="D18" s="33">
        <v>0.19811658561229706</v>
      </c>
      <c r="E18" s="33"/>
      <c r="F18" s="33">
        <v>6.6436395049095154E-2</v>
      </c>
      <c r="G18" s="33"/>
      <c r="H18" s="33">
        <v>6.3642680644989014E-2</v>
      </c>
    </row>
    <row r="19" spans="2:8">
      <c r="B19" s="33">
        <v>5.3483318537473679E-2</v>
      </c>
      <c r="C19" s="33"/>
      <c r="D19" s="33">
        <v>8.6214303970336914E-2</v>
      </c>
      <c r="E19" s="33"/>
      <c r="F19" s="33">
        <v>4.7971464693546295E-2</v>
      </c>
      <c r="G19" s="33"/>
      <c r="H19" s="33">
        <v>3.8485642522573471E-2</v>
      </c>
    </row>
    <row r="20" spans="2:8">
      <c r="B20" s="33">
        <v>5.2044135518372059E-3</v>
      </c>
      <c r="C20" s="33"/>
      <c r="D20" s="33">
        <v>2.1564347669482231E-2</v>
      </c>
      <c r="E20" s="33"/>
      <c r="F20" s="33">
        <v>0.16607850790023804</v>
      </c>
      <c r="G20" s="33"/>
      <c r="H20" s="33">
        <v>9.8193906247615814E-2</v>
      </c>
    </row>
    <row r="21" spans="2:8">
      <c r="B21" s="33">
        <v>18</v>
      </c>
      <c r="C21" s="33"/>
      <c r="D21" s="33">
        <v>6</v>
      </c>
      <c r="E21" s="33"/>
      <c r="F21" s="33">
        <v>14</v>
      </c>
      <c r="G21" s="33"/>
      <c r="H21" s="33">
        <v>11</v>
      </c>
    </row>
    <row r="22" spans="2:8">
      <c r="B22" s="33"/>
      <c r="C22" s="33"/>
      <c r="D22" s="33"/>
      <c r="E22" s="33"/>
      <c r="F22" s="33"/>
      <c r="G22" s="33"/>
      <c r="H22" s="33"/>
    </row>
    <row r="23" spans="2:8">
      <c r="B23" s="33">
        <v>0.16774550080299377</v>
      </c>
      <c r="C23" s="33"/>
      <c r="D23" s="33">
        <v>0.19811658561229706</v>
      </c>
      <c r="E23" s="33"/>
      <c r="F23" s="33">
        <v>8.6692184209823608E-2</v>
      </c>
      <c r="G23" s="33"/>
      <c r="H23" s="33">
        <v>6.3642680644989014E-2</v>
      </c>
    </row>
    <row r="24" spans="2:8">
      <c r="B24" s="33">
        <v>4.0515772998332977E-2</v>
      </c>
      <c r="C24" s="33"/>
      <c r="D24" s="33">
        <v>8.6214303970336914E-2</v>
      </c>
      <c r="E24" s="33"/>
      <c r="F24" s="33">
        <v>3.850172832608223E-2</v>
      </c>
      <c r="G24" s="33"/>
      <c r="H24" s="33">
        <v>3.8485642522573471E-2</v>
      </c>
    </row>
    <row r="25" spans="2:8">
      <c r="B25" s="33">
        <v>3.4692460758378729E-5</v>
      </c>
      <c r="C25" s="33"/>
      <c r="D25" s="33">
        <v>2.1564347669482231E-2</v>
      </c>
      <c r="E25" s="33"/>
      <c r="F25" s="33">
        <v>2.4344773963093758E-2</v>
      </c>
      <c r="G25" s="33"/>
      <c r="H25" s="33">
        <v>9.8193906247615814E-2</v>
      </c>
    </row>
    <row r="26" spans="2:8">
      <c r="B26" s="33">
        <v>20</v>
      </c>
      <c r="C26" s="33"/>
      <c r="D26" s="33">
        <v>6</v>
      </c>
      <c r="E26" s="33"/>
      <c r="F26" s="33">
        <v>16</v>
      </c>
      <c r="G26" s="33"/>
      <c r="H26" s="33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"/>
  <sheetViews>
    <sheetView workbookViewId="0"/>
  </sheetViews>
  <sheetFormatPr defaultColWidth="11" defaultRowHeight="15.75"/>
  <sheetData>
    <row r="1" spans="1:3">
      <c r="A1" t="s">
        <v>171</v>
      </c>
      <c r="B1" t="s">
        <v>183</v>
      </c>
      <c r="C1" t="s">
        <v>184</v>
      </c>
    </row>
    <row r="2" spans="1:3">
      <c r="A2" t="s">
        <v>185</v>
      </c>
      <c r="B2">
        <v>0.47</v>
      </c>
      <c r="C2">
        <v>0.74</v>
      </c>
    </row>
    <row r="3" spans="1:3">
      <c r="A3" t="s">
        <v>186</v>
      </c>
      <c r="B3">
        <v>0.82</v>
      </c>
      <c r="C3">
        <v>0.66</v>
      </c>
    </row>
    <row r="4" spans="1:3">
      <c r="A4" t="s">
        <v>187</v>
      </c>
      <c r="B4">
        <v>0.76</v>
      </c>
      <c r="C4">
        <v>0.77</v>
      </c>
    </row>
    <row r="5" spans="1:3">
      <c r="A5" t="s">
        <v>188</v>
      </c>
      <c r="B5">
        <v>0.14000000000000001</v>
      </c>
      <c r="C5">
        <v>0.37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"/>
  <sheetViews>
    <sheetView workbookViewId="0"/>
  </sheetViews>
  <sheetFormatPr defaultColWidth="11" defaultRowHeight="15.75"/>
  <sheetData>
    <row r="1" spans="1:3">
      <c r="A1" t="s">
        <v>171</v>
      </c>
      <c r="B1" t="s">
        <v>183</v>
      </c>
      <c r="C1" t="s">
        <v>184</v>
      </c>
    </row>
    <row r="2" spans="1:3">
      <c r="A2" t="s">
        <v>185</v>
      </c>
      <c r="B2">
        <v>0.45</v>
      </c>
      <c r="C2">
        <v>0.64</v>
      </c>
    </row>
    <row r="3" spans="1:3">
      <c r="A3" t="s">
        <v>186</v>
      </c>
      <c r="B3">
        <v>0.87</v>
      </c>
      <c r="C3">
        <v>0.69</v>
      </c>
    </row>
    <row r="4" spans="1:3">
      <c r="A4" t="s">
        <v>187</v>
      </c>
      <c r="B4">
        <v>0.42</v>
      </c>
      <c r="C4">
        <v>0.38</v>
      </c>
    </row>
    <row r="5" spans="1:3">
      <c r="A5" t="s">
        <v>188</v>
      </c>
      <c r="B5">
        <v>0.81</v>
      </c>
      <c r="C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9"/>
  <sheetViews>
    <sheetView workbookViewId="0"/>
  </sheetViews>
  <sheetFormatPr defaultColWidth="11" defaultRowHeight="15.75"/>
  <cols>
    <col min="1" max="1" width="32.5" bestFit="1" customWidth="1"/>
  </cols>
  <sheetData>
    <row r="1" spans="1:4">
      <c r="A1" t="s">
        <v>171</v>
      </c>
      <c r="B1" t="s">
        <v>172</v>
      </c>
      <c r="C1" t="s">
        <v>173</v>
      </c>
      <c r="D1" t="s">
        <v>174</v>
      </c>
    </row>
    <row r="2" spans="1:4">
      <c r="A2" t="s">
        <v>175</v>
      </c>
      <c r="B2">
        <v>0.18331032690580101</v>
      </c>
      <c r="C2">
        <v>0.28439086468269997</v>
      </c>
      <c r="D2">
        <v>1.9518006456503201</v>
      </c>
    </row>
    <row r="3" spans="1:4">
      <c r="A3" t="s">
        <v>176</v>
      </c>
      <c r="B3">
        <v>0.107672371251246</v>
      </c>
      <c r="C3">
        <v>0.120951899344847</v>
      </c>
      <c r="D3">
        <v>1.57088100083528</v>
      </c>
    </row>
    <row r="4" spans="1:4">
      <c r="A4" t="s">
        <v>177</v>
      </c>
      <c r="B4">
        <v>5.4992986068423497E-2</v>
      </c>
      <c r="C4">
        <v>0</v>
      </c>
      <c r="D4">
        <v>0.41914343466916099</v>
      </c>
    </row>
    <row r="5" spans="1:4">
      <c r="A5" t="s">
        <v>178</v>
      </c>
      <c r="B5">
        <v>2.7064688968639901E-2</v>
      </c>
      <c r="C5">
        <v>0</v>
      </c>
      <c r="D5">
        <v>0.28080699022235101</v>
      </c>
    </row>
    <row r="6" spans="1:4">
      <c r="A6" t="s">
        <v>179</v>
      </c>
      <c r="B6">
        <v>2.3489739471329998E-2</v>
      </c>
      <c r="C6">
        <v>0</v>
      </c>
      <c r="D6">
        <v>0.721982798529751</v>
      </c>
    </row>
    <row r="7" spans="1:4">
      <c r="A7" t="s">
        <v>180</v>
      </c>
      <c r="B7">
        <v>1.9720643418836298E-2</v>
      </c>
      <c r="C7">
        <v>0</v>
      </c>
      <c r="D7">
        <v>0.77010060183918205</v>
      </c>
    </row>
    <row r="8" spans="1:4">
      <c r="A8" t="s">
        <v>181</v>
      </c>
      <c r="B8">
        <v>0.111866076946396</v>
      </c>
      <c r="C8">
        <v>0.19020986727037301</v>
      </c>
      <c r="D8">
        <v>0.70257457231103704</v>
      </c>
    </row>
    <row r="9" spans="1:4">
      <c r="A9" t="s">
        <v>182</v>
      </c>
      <c r="B9">
        <v>0.11620596236591201</v>
      </c>
      <c r="C9">
        <v>4.8444612841350897E-2</v>
      </c>
      <c r="D9">
        <v>0.93789438234797895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M24" sqref="M24"/>
    </sheetView>
  </sheetViews>
  <sheetFormatPr defaultColWidth="11" defaultRowHeight="15.75"/>
  <sheetData>
    <row r="1" spans="1:4">
      <c r="A1" t="s">
        <v>171</v>
      </c>
      <c r="B1" t="s">
        <v>172</v>
      </c>
      <c r="C1" t="s">
        <v>173</v>
      </c>
      <c r="D1" t="s">
        <v>174</v>
      </c>
    </row>
    <row r="2" spans="1:4">
      <c r="A2" t="s">
        <v>175</v>
      </c>
      <c r="B2">
        <v>0.28526051153097998</v>
      </c>
      <c r="C2">
        <v>0.38664904912901799</v>
      </c>
      <c r="D2">
        <v>2.7448566640705701</v>
      </c>
    </row>
    <row r="3" spans="1:4">
      <c r="A3" t="s">
        <v>176</v>
      </c>
      <c r="B3">
        <v>0.131854037280627</v>
      </c>
      <c r="C3">
        <v>0.106030535908928</v>
      </c>
      <c r="D3">
        <v>1.80136381666375</v>
      </c>
    </row>
    <row r="4" spans="1:4">
      <c r="A4" t="s">
        <v>177</v>
      </c>
      <c r="B4">
        <v>9.47203540723357E-2</v>
      </c>
      <c r="C4">
        <v>9.4044399375630305E-2</v>
      </c>
      <c r="D4">
        <v>0.73185682291285503</v>
      </c>
    </row>
    <row r="5" spans="1:4">
      <c r="A5" t="s">
        <v>178</v>
      </c>
      <c r="B5">
        <v>5.5083478720206101E-2</v>
      </c>
      <c r="C5">
        <v>0.122443910057253</v>
      </c>
      <c r="D5">
        <v>0.79746619868302204</v>
      </c>
    </row>
    <row r="6" spans="1:4">
      <c r="A6" t="s">
        <v>179</v>
      </c>
      <c r="B6">
        <v>2.2362788626106099E-2</v>
      </c>
      <c r="C6">
        <v>0</v>
      </c>
      <c r="D6">
        <v>0.76687968860626299</v>
      </c>
    </row>
    <row r="7" spans="1:4">
      <c r="A7" t="s">
        <v>180</v>
      </c>
      <c r="B7">
        <v>1.95514607482885E-2</v>
      </c>
      <c r="C7">
        <v>0</v>
      </c>
      <c r="D7">
        <v>0.80672896761908297</v>
      </c>
    </row>
    <row r="8" spans="1:4">
      <c r="A8" t="s">
        <v>181</v>
      </c>
      <c r="B8">
        <v>0.17012024254779901</v>
      </c>
      <c r="C8">
        <v>0.22877748427370601</v>
      </c>
      <c r="D8">
        <v>0.94311851517253698</v>
      </c>
    </row>
    <row r="9" spans="1:4">
      <c r="A9" t="s">
        <v>182</v>
      </c>
      <c r="B9">
        <v>0.117245466393819</v>
      </c>
      <c r="C9">
        <v>3.9155034940079901E-2</v>
      </c>
      <c r="D9">
        <v>0.95530615357622595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1" sqref="B1:E6"/>
    </sheetView>
  </sheetViews>
  <sheetFormatPr defaultRowHeight="15.75"/>
  <sheetData>
    <row r="1" spans="1:5">
      <c r="A1" t="s">
        <v>189</v>
      </c>
      <c r="B1" s="20">
        <v>0.21500000357627869</v>
      </c>
      <c r="C1" s="20">
        <v>0.23100000619888306</v>
      </c>
      <c r="D1" s="20">
        <v>6.8999998271465302E-2</v>
      </c>
      <c r="E1" s="20">
        <v>4.6000000089406967E-2</v>
      </c>
    </row>
    <row r="2" spans="1:5">
      <c r="A2" t="s">
        <v>189</v>
      </c>
      <c r="B2" s="20">
        <v>4.3000001460313797E-2</v>
      </c>
      <c r="C2" s="20">
        <v>0.10999999940395355</v>
      </c>
      <c r="D2" s="20">
        <v>3.7000000476837158E-2</v>
      </c>
      <c r="E2" s="20">
        <v>3.4000001847743988E-2</v>
      </c>
    </row>
    <row r="3" spans="1:5">
      <c r="A3" t="s">
        <v>190</v>
      </c>
      <c r="B3" s="20">
        <v>0.17200000584125519</v>
      </c>
      <c r="C3" s="20">
        <v>0.13699999451637268</v>
      </c>
      <c r="D3" s="20">
        <v>6.4000003039836884E-2</v>
      </c>
      <c r="E3" s="20">
        <v>3.7000000476837158E-2</v>
      </c>
    </row>
    <row r="4" spans="1:5">
      <c r="A4" t="s">
        <v>190</v>
      </c>
      <c r="B4" s="20">
        <v>5.7000000029802322E-2</v>
      </c>
      <c r="C4" s="20">
        <v>0.18799999356269836</v>
      </c>
      <c r="D4" s="20">
        <v>4.5000001788139343E-2</v>
      </c>
      <c r="E4" s="20">
        <v>3.9999999105930328E-2</v>
      </c>
    </row>
    <row r="5" spans="1:5">
      <c r="A5" t="s">
        <v>190</v>
      </c>
      <c r="B5" s="20">
        <v>9.0459995269775391</v>
      </c>
      <c r="C5" s="20">
        <v>0.10499999672174454</v>
      </c>
      <c r="D5" s="20">
        <v>-0.50099998712539673</v>
      </c>
      <c r="E5" s="20">
        <v>1.7999999225139618E-2</v>
      </c>
    </row>
    <row r="6" spans="1:5">
      <c r="A6" t="s">
        <v>190</v>
      </c>
      <c r="B6" s="20">
        <v>5.7779998779296875</v>
      </c>
      <c r="C6" s="20">
        <v>10.01200008392334</v>
      </c>
      <c r="D6" s="20">
        <v>10.413999557495117</v>
      </c>
      <c r="E6" s="20">
        <v>10.375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7"/>
  <sheetViews>
    <sheetView zoomScaleNormal="100" zoomScalePageLayoutView="150" workbookViewId="0">
      <selection activeCell="M14" sqref="M14"/>
    </sheetView>
  </sheetViews>
  <sheetFormatPr defaultColWidth="11" defaultRowHeight="15.75"/>
  <cols>
    <col min="2" max="2" width="6.875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9" width="10.125" customWidth="1"/>
    <col min="10" max="10" width="0.875" customWidth="1"/>
    <col min="11" max="13" width="10.125" customWidth="1"/>
    <col min="14" max="14" width="0.875" customWidth="1"/>
    <col min="15" max="16" width="10.125" customWidth="1"/>
    <col min="17" max="17" width="8.5" customWidth="1"/>
    <col min="18" max="18" width="1" customWidth="1"/>
  </cols>
  <sheetData>
    <row r="1" spans="2:21">
      <c r="B1" s="37"/>
    </row>
    <row r="3" spans="2:21" ht="15.95" customHeight="1">
      <c r="B3" s="30"/>
      <c r="C3" s="104" t="s">
        <v>69</v>
      </c>
      <c r="D3" s="104"/>
      <c r="E3" s="104"/>
      <c r="F3" s="104"/>
      <c r="G3" s="104"/>
      <c r="H3" s="104"/>
      <c r="I3" s="104"/>
      <c r="J3" s="31"/>
      <c r="K3" s="104" t="s">
        <v>170</v>
      </c>
      <c r="L3" s="104"/>
      <c r="M3" s="104"/>
      <c r="N3" s="18"/>
      <c r="O3" s="104" t="s">
        <v>14</v>
      </c>
      <c r="P3" s="104"/>
      <c r="Q3" s="104"/>
      <c r="R3" s="18"/>
      <c r="S3" s="104" t="s">
        <v>63</v>
      </c>
      <c r="T3" s="104"/>
      <c r="U3" s="104"/>
    </row>
    <row r="4" spans="2:21">
      <c r="B4" s="32"/>
      <c r="C4" s="105"/>
      <c r="D4" s="105"/>
      <c r="E4" s="105"/>
      <c r="F4" s="105"/>
      <c r="G4" s="105"/>
      <c r="H4" s="105"/>
      <c r="I4" s="105"/>
      <c r="J4" s="24"/>
      <c r="K4" s="105"/>
      <c r="L4" s="105"/>
      <c r="M4" s="105"/>
      <c r="N4" s="22"/>
      <c r="O4" s="105"/>
      <c r="P4" s="105"/>
      <c r="Q4" s="105"/>
      <c r="R4" s="22"/>
      <c r="S4" s="105"/>
      <c r="T4" s="105"/>
      <c r="U4" s="105"/>
    </row>
    <row r="5" spans="2:21" ht="72.95" customHeight="1">
      <c r="B5" s="32"/>
      <c r="C5" s="22" t="s">
        <v>55</v>
      </c>
      <c r="D5" s="22" t="s">
        <v>54</v>
      </c>
      <c r="E5" s="22" t="s">
        <v>61</v>
      </c>
      <c r="F5" s="22"/>
      <c r="G5" s="22" t="s">
        <v>55</v>
      </c>
      <c r="H5" s="22" t="s">
        <v>54</v>
      </c>
      <c r="I5" s="22" t="s">
        <v>61</v>
      </c>
      <c r="J5" s="22"/>
      <c r="K5" s="22" t="s">
        <v>15</v>
      </c>
      <c r="L5" s="22" t="s">
        <v>65</v>
      </c>
      <c r="M5" s="22" t="s">
        <v>66</v>
      </c>
      <c r="N5" s="22"/>
      <c r="O5" s="22" t="s">
        <v>15</v>
      </c>
      <c r="P5" s="22" t="s">
        <v>67</v>
      </c>
      <c r="Q5" s="22" t="s">
        <v>68</v>
      </c>
      <c r="R5" s="22"/>
      <c r="S5" s="22" t="s">
        <v>15</v>
      </c>
      <c r="T5" s="22" t="s">
        <v>67</v>
      </c>
      <c r="U5" s="22" t="s">
        <v>68</v>
      </c>
    </row>
    <row r="6" spans="2:21">
      <c r="B6" s="33"/>
      <c r="C6" s="34">
        <v>1</v>
      </c>
      <c r="D6" s="34">
        <v>2</v>
      </c>
      <c r="E6" s="34">
        <v>3</v>
      </c>
      <c r="F6" s="34"/>
      <c r="G6" s="34">
        <v>1</v>
      </c>
      <c r="H6" s="34">
        <v>2</v>
      </c>
      <c r="I6" s="34">
        <v>3</v>
      </c>
      <c r="J6" s="34"/>
      <c r="K6" s="34">
        <v>4</v>
      </c>
      <c r="L6" s="34">
        <v>5</v>
      </c>
      <c r="M6" s="34">
        <v>6</v>
      </c>
      <c r="N6" s="34"/>
      <c r="O6" s="34">
        <v>7</v>
      </c>
      <c r="P6" s="34">
        <v>8</v>
      </c>
      <c r="Q6" s="34">
        <v>9</v>
      </c>
      <c r="R6" s="34"/>
      <c r="S6" s="34">
        <v>10</v>
      </c>
      <c r="T6" s="34">
        <v>11</v>
      </c>
      <c r="U6" s="34">
        <v>12</v>
      </c>
    </row>
    <row r="7" spans="2:21">
      <c r="B7" s="29" t="s">
        <v>0</v>
      </c>
      <c r="C7" s="26"/>
      <c r="D7" s="26"/>
      <c r="E7" s="26"/>
      <c r="F7" s="26"/>
      <c r="G7" s="20">
        <f>t3_raw!B$3</f>
        <v>0.15448729999999999</v>
      </c>
      <c r="H7" s="106">
        <f>t3_raw!B$5</f>
        <v>9.8310099999999997E-2</v>
      </c>
      <c r="I7" s="25">
        <f>t3_raw!B$6</f>
        <v>144.5737</v>
      </c>
      <c r="J7" s="26"/>
      <c r="K7" s="20">
        <f>t3_raw!$B$11</f>
        <v>0.17255409999999999</v>
      </c>
      <c r="L7" s="106">
        <f>t3_raw!$B$13</f>
        <v>0.1061872</v>
      </c>
      <c r="M7" s="25">
        <f>t3_raw!$B$14</f>
        <v>156.1576</v>
      </c>
      <c r="N7" s="26"/>
      <c r="O7" s="20">
        <v>0.39</v>
      </c>
      <c r="P7" s="106">
        <v>0.255</v>
      </c>
      <c r="Q7" s="106">
        <v>6.2</v>
      </c>
      <c r="R7" s="20"/>
      <c r="S7" s="20">
        <v>0.12</v>
      </c>
      <c r="T7" s="106">
        <v>0.24</v>
      </c>
      <c r="U7" s="106">
        <v>4.9000000000000004</v>
      </c>
    </row>
    <row r="8" spans="2:21" ht="15.75" customHeight="1">
      <c r="B8" s="22" t="s">
        <v>125</v>
      </c>
      <c r="C8" s="22" t="s">
        <v>47</v>
      </c>
      <c r="D8" s="20">
        <v>7.3490813648293976E-2</v>
      </c>
      <c r="E8" s="25" t="s">
        <v>50</v>
      </c>
      <c r="F8" s="22"/>
      <c r="G8" s="22" t="str">
        <f>"["&amp;ROUND(t3_raw!B$4, 2)&amp;"]"</f>
        <v>[3.14]</v>
      </c>
      <c r="H8" s="107"/>
      <c r="I8" s="25" t="str">
        <f>"["&amp;ROUND(t3_raw!B$8,1)&amp;", "&amp;ROUND(t3_raw!B$7,1)&amp;"]"</f>
        <v>[63.8, 258.7]</v>
      </c>
      <c r="J8" s="22"/>
      <c r="K8" s="22" t="str">
        <f>"["&amp;ROUND(t3_raw!$B$12, 2)&amp;"]"</f>
        <v>[3.25]</v>
      </c>
      <c r="L8" s="107"/>
      <c r="M8" s="25" t="str">
        <f>"["&amp;ROUND(t3_raw!$B$16,1)&amp;", "&amp;ROUND(t3_raw!$B$15,1)&amp;"]"</f>
        <v>[69, 279.4]</v>
      </c>
      <c r="N8" s="22"/>
      <c r="O8" s="22" t="s">
        <v>166</v>
      </c>
      <c r="P8" s="107"/>
      <c r="Q8" s="107"/>
      <c r="R8" s="20"/>
      <c r="S8" s="22" t="s">
        <v>168</v>
      </c>
      <c r="T8" s="107"/>
      <c r="U8" s="107"/>
    </row>
    <row r="9" spans="2:21">
      <c r="B9" s="22"/>
      <c r="C9" s="22"/>
      <c r="D9" s="20"/>
      <c r="E9" s="25"/>
      <c r="F9" s="22"/>
      <c r="G9" s="22"/>
      <c r="H9" s="20"/>
      <c r="I9" s="25"/>
      <c r="J9" s="22"/>
      <c r="K9" s="22"/>
      <c r="L9" s="20"/>
      <c r="M9" s="25"/>
      <c r="N9" s="22"/>
      <c r="O9" s="22"/>
      <c r="P9" s="20"/>
      <c r="Q9" s="20"/>
      <c r="R9" s="20"/>
      <c r="S9" s="22"/>
      <c r="T9" s="20"/>
      <c r="U9" s="20"/>
    </row>
    <row r="10" spans="2:21">
      <c r="B10" s="22" t="s">
        <v>2</v>
      </c>
      <c r="C10" s="22"/>
      <c r="D10" s="20"/>
      <c r="E10" s="25"/>
      <c r="F10" s="22"/>
      <c r="G10" s="20">
        <f>t3_raw!C$3</f>
        <v>0.1981166</v>
      </c>
      <c r="H10" s="107">
        <f>t3_raw!C$5</f>
        <v>0.1132095</v>
      </c>
      <c r="I10" s="25">
        <f>t3_raw!C$6</f>
        <v>166.4845</v>
      </c>
      <c r="J10" s="26"/>
      <c r="K10" s="20">
        <f>t3_raw!$C$11</f>
        <v>0.1981166</v>
      </c>
      <c r="L10" s="107">
        <f>t3_raw!$C$13</f>
        <v>0.1132095</v>
      </c>
      <c r="M10" s="25">
        <f>t3_raw!$C$14</f>
        <v>166.4845</v>
      </c>
      <c r="N10" s="22"/>
      <c r="O10" s="20">
        <v>0.31</v>
      </c>
      <c r="P10" s="107">
        <v>0.13500000000000001</v>
      </c>
      <c r="Q10" s="107">
        <v>3.3</v>
      </c>
      <c r="R10" s="20"/>
      <c r="S10" s="107" t="s">
        <v>5</v>
      </c>
      <c r="T10" s="107" t="s">
        <v>5</v>
      </c>
      <c r="U10" s="107" t="s">
        <v>5</v>
      </c>
    </row>
    <row r="11" spans="2:21" ht="15.75" customHeight="1">
      <c r="B11" s="22" t="s">
        <v>126</v>
      </c>
      <c r="C11" s="22" t="s">
        <v>18</v>
      </c>
      <c r="D11" s="20">
        <v>7.1148459383753512E-2</v>
      </c>
      <c r="E11" s="25" t="s">
        <v>51</v>
      </c>
      <c r="F11" s="22"/>
      <c r="G11" s="22" t="str">
        <f>"["&amp;ROUND(t3_raw!C$4, 2)&amp;"]"</f>
        <v>[3.5]</v>
      </c>
      <c r="H11" s="107"/>
      <c r="I11" s="25" t="str">
        <f>"["&amp;ROUND(t3_raw!C$8,1)&amp;", "&amp;ROUND(t3_raw!B$7,1)&amp;"]"</f>
        <v>[73.5, 258.7]</v>
      </c>
      <c r="J11" s="22"/>
      <c r="K11" s="22" t="str">
        <f>"["&amp;ROUND(t3_raw!$C$12, 2)&amp;"]"</f>
        <v>[3.5]</v>
      </c>
      <c r="L11" s="107"/>
      <c r="M11" s="25" t="str">
        <f>"["&amp;ROUND(t3_raw!$C$16,1)&amp;", "&amp;ROUND(t3_raw!$C$15,1)&amp;"]"</f>
        <v>[73.5, 297.9]</v>
      </c>
      <c r="N11" s="22"/>
      <c r="O11" s="22" t="s">
        <v>167</v>
      </c>
      <c r="P11" s="107"/>
      <c r="Q11" s="107"/>
      <c r="R11" s="20"/>
      <c r="S11" s="107"/>
      <c r="T11" s="107"/>
      <c r="U11" s="107"/>
    </row>
    <row r="12" spans="2:21">
      <c r="B12" s="22"/>
      <c r="C12" s="22"/>
      <c r="D12" s="20"/>
      <c r="E12" s="25"/>
      <c r="F12" s="22"/>
      <c r="G12" s="22"/>
      <c r="H12" s="20"/>
      <c r="I12" s="25"/>
      <c r="J12" s="22"/>
      <c r="K12" s="22"/>
      <c r="L12" s="20"/>
      <c r="M12" s="25"/>
      <c r="N12" s="22"/>
      <c r="O12" s="22"/>
      <c r="P12" s="20"/>
      <c r="Q12" s="20"/>
      <c r="R12" s="20"/>
      <c r="S12" s="22"/>
      <c r="T12" s="20"/>
      <c r="U12" s="20"/>
    </row>
    <row r="13" spans="2:21">
      <c r="B13" s="22" t="s">
        <v>1</v>
      </c>
      <c r="C13" s="22"/>
      <c r="D13" s="20"/>
      <c r="E13" s="25"/>
      <c r="F13" s="22"/>
      <c r="G13" s="20">
        <f>t3_raw!D$3</f>
        <v>8.6692199999999997E-2</v>
      </c>
      <c r="H13" s="107">
        <f>t3_raw!D$5</f>
        <v>5.4395100000000002E-2</v>
      </c>
      <c r="I13" s="25">
        <f>t3_raw!D$6</f>
        <v>79.992789999999999</v>
      </c>
      <c r="J13" s="26"/>
      <c r="K13" s="20">
        <f>t3_raw!$D$11</f>
        <v>9.4919500000000004E-2</v>
      </c>
      <c r="L13" s="107">
        <f>t3_raw!$D$13</f>
        <v>5.6438599999999998E-2</v>
      </c>
      <c r="M13" s="25">
        <f>t3_raw!$D$14</f>
        <v>82.998000000000005</v>
      </c>
      <c r="N13" s="22"/>
      <c r="O13" s="20">
        <v>0.38</v>
      </c>
      <c r="P13" s="107">
        <v>0.248</v>
      </c>
      <c r="Q13" s="107">
        <v>0.248</v>
      </c>
      <c r="R13" s="20"/>
      <c r="S13" s="20">
        <v>0.27</v>
      </c>
      <c r="T13" s="107">
        <v>0.54</v>
      </c>
      <c r="U13" s="107">
        <v>11.1</v>
      </c>
    </row>
    <row r="14" spans="2:21" ht="15.75" customHeight="1">
      <c r="B14" s="22" t="s">
        <v>126</v>
      </c>
      <c r="C14" s="22" t="s">
        <v>48</v>
      </c>
      <c r="D14" s="20">
        <v>3.2000000000000001E-2</v>
      </c>
      <c r="E14" s="25" t="s">
        <v>52</v>
      </c>
      <c r="F14" s="22"/>
      <c r="G14" s="22" t="str">
        <f>"["&amp;ROUND(t3_raw!D$4, 2)&amp;"]"</f>
        <v>[3.19]</v>
      </c>
      <c r="H14" s="107"/>
      <c r="I14" s="25" t="str">
        <f>"["&amp;ROUND(t3_raw!D$8,1)&amp;", "&amp;ROUND(t3_raw!D$7,1)&amp;"]"</f>
        <v>[35.3, 143.1]</v>
      </c>
      <c r="J14" s="22"/>
      <c r="K14" s="22" t="str">
        <f>"["&amp;ROUND(t3_raw!$D$12, 2)&amp;"]"</f>
        <v>[3.36]</v>
      </c>
      <c r="L14" s="107"/>
      <c r="M14" s="25" t="str">
        <f>"["&amp;ROUND(t3_raw!$D$16,1)&amp;", "&amp;ROUND(t3_raw!$D$15,1)&amp;"]"</f>
        <v>[36.6, 148.5]</v>
      </c>
      <c r="N14" s="22"/>
      <c r="O14" s="22" t="s">
        <v>166</v>
      </c>
      <c r="P14" s="107"/>
      <c r="Q14" s="107"/>
      <c r="R14" s="20"/>
      <c r="S14" s="22" t="s">
        <v>168</v>
      </c>
      <c r="T14" s="107"/>
      <c r="U14" s="107"/>
    </row>
    <row r="15" spans="2:21">
      <c r="B15" s="24"/>
      <c r="C15" s="22"/>
      <c r="D15" s="23"/>
      <c r="E15" s="24"/>
      <c r="F15" s="24"/>
      <c r="G15" s="22"/>
      <c r="H15" s="23"/>
      <c r="I15" s="24"/>
      <c r="J15" s="24"/>
      <c r="K15" s="22"/>
      <c r="L15" s="23"/>
      <c r="M15" s="24"/>
      <c r="N15" s="24"/>
      <c r="O15" s="22"/>
      <c r="P15" s="23"/>
      <c r="Q15" s="23"/>
      <c r="R15" s="23"/>
      <c r="S15" s="22"/>
      <c r="T15" s="23"/>
      <c r="U15" s="23"/>
    </row>
    <row r="16" spans="2:21">
      <c r="B16" s="24" t="s">
        <v>88</v>
      </c>
      <c r="C16" s="22"/>
      <c r="D16" s="23"/>
      <c r="E16" s="24"/>
      <c r="F16" s="24"/>
      <c r="G16" s="20">
        <f>t3_raw!E$3</f>
        <v>6.3642699999999996E-2</v>
      </c>
      <c r="H16" s="107">
        <f>t3_raw!E$5</f>
        <v>5.1857E-2</v>
      </c>
      <c r="I16" s="25">
        <f>t3_raw!E$6</f>
        <v>76.260300000000001</v>
      </c>
      <c r="J16" s="26"/>
      <c r="K16" s="20">
        <f>t3_raw!$E$11</f>
        <v>2.0411499999999999E-2</v>
      </c>
      <c r="L16" s="107">
        <f>t3_raw!$E$13</f>
        <v>2.0411499999999999E-2</v>
      </c>
      <c r="M16" s="25">
        <f>t3_raw!$E$14</f>
        <v>30.016850000000002</v>
      </c>
      <c r="N16" s="24"/>
      <c r="O16" s="20">
        <v>-0.4</v>
      </c>
      <c r="P16" s="108">
        <v>-0.17399999999999999</v>
      </c>
      <c r="Q16" s="108">
        <v>-0.17399999999999999</v>
      </c>
      <c r="R16" s="27"/>
      <c r="S16" s="20">
        <v>4.9000000000000002E-2</v>
      </c>
      <c r="T16" s="108">
        <v>7.0000000000000007E-2</v>
      </c>
      <c r="U16" s="108">
        <v>1.4</v>
      </c>
    </row>
    <row r="17" spans="2:21" ht="15.75" customHeight="1">
      <c r="B17" s="19" t="s">
        <v>127</v>
      </c>
      <c r="C17" s="19" t="s">
        <v>49</v>
      </c>
      <c r="D17" s="28">
        <v>1.0204081632653062E-2</v>
      </c>
      <c r="E17" s="36" t="s">
        <v>53</v>
      </c>
      <c r="F17" s="19"/>
      <c r="G17" s="19" t="str">
        <f>"["&amp;ROUND(t3_raw!E$4, 2)&amp;"]"</f>
        <v>[2.45]</v>
      </c>
      <c r="H17" s="110"/>
      <c r="I17" s="36" t="str">
        <f>"["&amp;ROUND(t3_raw!E$8,1)&amp;", "&amp;ROUND(t3_raw!E$7,1)&amp;"]"</f>
        <v>[33.7, 136.5]</v>
      </c>
      <c r="J17" s="19"/>
      <c r="K17" s="19" t="str">
        <f>"["&amp;ROUND(t3_raw!$E$12, 2)&amp;"]"</f>
        <v>[2]</v>
      </c>
      <c r="L17" s="110"/>
      <c r="M17" s="36" t="str">
        <f>"["&amp;ROUND(t3_raw!$E$16,1)&amp;", "&amp;ROUND(t3_raw!$E$15,1)&amp;"]"</f>
        <v>[13.3, 53.7]</v>
      </c>
      <c r="N17" s="35"/>
      <c r="O17" s="19" t="s">
        <v>167</v>
      </c>
      <c r="P17" s="109"/>
      <c r="Q17" s="109"/>
      <c r="R17" s="21"/>
      <c r="S17" s="19" t="s">
        <v>169</v>
      </c>
      <c r="T17" s="109"/>
      <c r="U17" s="109"/>
    </row>
  </sheetData>
  <mergeCells count="29">
    <mergeCell ref="P16:P17"/>
    <mergeCell ref="L13:L14"/>
    <mergeCell ref="L16:L17"/>
    <mergeCell ref="Q13:Q14"/>
    <mergeCell ref="Q16:Q17"/>
    <mergeCell ref="C3:I4"/>
    <mergeCell ref="K3:M4"/>
    <mergeCell ref="O3:Q4"/>
    <mergeCell ref="P10:P11"/>
    <mergeCell ref="H7:H8"/>
    <mergeCell ref="L7:L8"/>
    <mergeCell ref="L10:L11"/>
    <mergeCell ref="P7:P8"/>
    <mergeCell ref="Q7:Q8"/>
    <mergeCell ref="Q10:Q11"/>
    <mergeCell ref="H10:H11"/>
    <mergeCell ref="H13:H14"/>
    <mergeCell ref="H16:H17"/>
    <mergeCell ref="P13:P14"/>
    <mergeCell ref="S3:U4"/>
    <mergeCell ref="T7:T8"/>
    <mergeCell ref="T10:T11"/>
    <mergeCell ref="T13:T14"/>
    <mergeCell ref="T16:T17"/>
    <mergeCell ref="U7:U8"/>
    <mergeCell ref="U10:U11"/>
    <mergeCell ref="U13:U14"/>
    <mergeCell ref="U16:U17"/>
    <mergeCell ref="S10:S11"/>
  </mergeCells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"/>
  <sheetViews>
    <sheetView zoomScale="85" zoomScaleNormal="85" zoomScalePageLayoutView="150" workbookViewId="0">
      <selection activeCell="K21" sqref="K21"/>
    </sheetView>
  </sheetViews>
  <sheetFormatPr defaultColWidth="11" defaultRowHeight="15.75"/>
  <cols>
    <col min="1" max="1" width="14.125" customWidth="1"/>
    <col min="2" max="2" width="13" customWidth="1"/>
    <col min="3" max="3" width="5.125" customWidth="1"/>
    <col min="4" max="4" width="1.125" customWidth="1"/>
    <col min="5" max="5" width="7.125" customWidth="1"/>
    <col min="6" max="6" width="1.125" customWidth="1"/>
    <col min="7" max="7" width="7.5" customWidth="1"/>
    <col min="8" max="8" width="1.125" customWidth="1"/>
    <col min="9" max="9" width="5.375" customWidth="1"/>
    <col min="10" max="10" width="1.125" customWidth="1"/>
    <col min="11" max="11" width="7.625" customWidth="1"/>
    <col min="12" max="12" width="1.125" customWidth="1"/>
    <col min="13" max="13" width="9.125" customWidth="1"/>
    <col min="14" max="14" width="1.125" customWidth="1"/>
    <col min="15" max="15" width="8.375" customWidth="1"/>
    <col min="16" max="16" width="1.125" customWidth="1"/>
    <col min="17" max="17" width="7.125" customWidth="1"/>
    <col min="18" max="18" width="1.125" customWidth="1"/>
    <col min="19" max="19" width="7.5" customWidth="1"/>
    <col min="20" max="20" width="1.125" customWidth="1"/>
    <col min="21" max="21" width="7.125" customWidth="1"/>
    <col min="22" max="22" width="1.125" customWidth="1"/>
    <col min="23" max="23" width="7.5" customWidth="1"/>
    <col min="24" max="24" width="1.125" customWidth="1"/>
    <col min="25" max="25" width="7.5" customWidth="1"/>
  </cols>
  <sheetData>
    <row r="1" spans="1:25">
      <c r="A1" s="41" t="s">
        <v>57</v>
      </c>
      <c r="B1" s="40">
        <v>0.34</v>
      </c>
      <c r="C1" s="25"/>
      <c r="D1" s="20"/>
      <c r="E1" s="25"/>
      <c r="F1" s="22"/>
      <c r="G1" s="20"/>
      <c r="H1" s="25"/>
      <c r="J1" s="25"/>
      <c r="K1" s="25"/>
      <c r="L1" s="25"/>
      <c r="M1" s="25"/>
      <c r="N1" s="25"/>
      <c r="O1" s="25"/>
      <c r="P1" s="20"/>
      <c r="Q1" s="25"/>
      <c r="R1" s="22"/>
      <c r="S1" s="20"/>
      <c r="T1" s="25"/>
      <c r="V1" s="25"/>
      <c r="W1" s="25"/>
      <c r="X1" s="20"/>
      <c r="Y1" s="25"/>
    </row>
    <row r="2" spans="1:25">
      <c r="B2" s="40"/>
      <c r="C2" s="20"/>
      <c r="D2" s="20"/>
      <c r="E2" s="25"/>
      <c r="F2" s="22"/>
      <c r="G2" s="20"/>
      <c r="H2" s="25"/>
      <c r="J2" s="25"/>
      <c r="K2" s="20"/>
      <c r="L2" s="20"/>
      <c r="M2" s="20"/>
      <c r="N2" s="20"/>
      <c r="O2" s="20"/>
      <c r="P2" s="20"/>
      <c r="Q2" s="25"/>
      <c r="R2" s="22"/>
      <c r="S2" s="20"/>
      <c r="T2" s="25"/>
      <c r="V2" s="25"/>
      <c r="W2" s="20"/>
      <c r="X2" s="20"/>
      <c r="Y2" s="25"/>
    </row>
    <row r="3" spans="1:25" ht="25.5" customHeight="1">
      <c r="A3" s="22" t="s">
        <v>16</v>
      </c>
      <c r="B3" s="26">
        <v>8</v>
      </c>
      <c r="C3" s="20">
        <v>0.255</v>
      </c>
      <c r="D3" s="20"/>
      <c r="E3" s="20">
        <v>0.13500000000000001</v>
      </c>
      <c r="G3" s="20">
        <v>0.248</v>
      </c>
      <c r="H3" s="23"/>
      <c r="I3" s="20">
        <v>-0.17399999999999999</v>
      </c>
      <c r="J3" s="23"/>
      <c r="K3" s="20">
        <v>0.255</v>
      </c>
      <c r="L3" s="20"/>
      <c r="M3" s="20">
        <v>0.255</v>
      </c>
      <c r="N3" s="20"/>
      <c r="O3" s="20">
        <v>0.255</v>
      </c>
      <c r="P3" s="20"/>
      <c r="Q3" s="20">
        <v>0.13500000000000001</v>
      </c>
      <c r="S3" s="20">
        <v>0.248</v>
      </c>
      <c r="T3" s="23"/>
      <c r="U3" s="20">
        <v>-0.17399999999999999</v>
      </c>
      <c r="V3" s="23"/>
      <c r="W3" s="20">
        <v>0.255</v>
      </c>
      <c r="X3" s="20"/>
      <c r="Y3" s="20">
        <v>0.248</v>
      </c>
    </row>
    <row r="4" spans="1:25" ht="25.5" customHeight="1">
      <c r="A4" s="22" t="s">
        <v>17</v>
      </c>
      <c r="B4" s="26">
        <v>11</v>
      </c>
      <c r="C4" s="20">
        <v>0.24</v>
      </c>
      <c r="D4" s="20"/>
      <c r="E4" s="20" t="s">
        <v>5</v>
      </c>
      <c r="G4" s="20">
        <v>0.54</v>
      </c>
      <c r="H4" s="23"/>
      <c r="I4" s="22">
        <v>7.0000000000000007E-2</v>
      </c>
      <c r="J4" s="23"/>
      <c r="K4" s="20">
        <v>0.24</v>
      </c>
      <c r="L4" s="20"/>
      <c r="M4" s="20">
        <v>0.24</v>
      </c>
      <c r="N4" s="20"/>
      <c r="O4" s="20">
        <v>0.24</v>
      </c>
      <c r="P4" s="20"/>
      <c r="Q4" s="20" t="s">
        <v>5</v>
      </c>
      <c r="S4" s="20">
        <v>0.54</v>
      </c>
      <c r="T4" s="23"/>
      <c r="U4" s="22">
        <v>7.0000000000000007E-2</v>
      </c>
      <c r="V4" s="23"/>
      <c r="W4" s="20">
        <v>0.24</v>
      </c>
      <c r="X4" s="20"/>
      <c r="Y4" s="20">
        <v>0.54</v>
      </c>
    </row>
    <row r="5" spans="1:25">
      <c r="A5" s="22"/>
      <c r="B5" s="26"/>
      <c r="C5" s="20"/>
      <c r="D5" s="20"/>
      <c r="E5" s="20"/>
      <c r="G5" s="20"/>
      <c r="H5" s="23"/>
      <c r="I5" s="22"/>
      <c r="J5" s="23"/>
      <c r="K5" s="20"/>
      <c r="L5" s="20"/>
      <c r="M5" s="20"/>
      <c r="N5" s="20"/>
      <c r="O5" s="20"/>
      <c r="P5" s="20"/>
      <c r="Q5" s="20"/>
      <c r="S5" s="20"/>
      <c r="T5" s="23"/>
      <c r="U5" s="22"/>
      <c r="V5" s="23"/>
      <c r="W5" s="20"/>
      <c r="X5" s="20"/>
      <c r="Y5" s="20"/>
    </row>
    <row r="6" spans="1:25"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</row>
    <row r="7" spans="1:25">
      <c r="B7" s="46"/>
      <c r="C7" s="113" t="s">
        <v>46</v>
      </c>
      <c r="D7" s="113"/>
      <c r="E7" s="113"/>
      <c r="F7" s="113"/>
      <c r="G7" s="113"/>
      <c r="H7" s="113"/>
      <c r="I7" s="113"/>
      <c r="J7" s="47"/>
      <c r="K7" s="113" t="s">
        <v>96</v>
      </c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47"/>
      <c r="W7" s="113" t="s">
        <v>56</v>
      </c>
      <c r="X7" s="113"/>
      <c r="Y7" s="113"/>
    </row>
    <row r="8" spans="1:25" ht="63.75" customHeight="1">
      <c r="B8" s="38"/>
      <c r="C8" s="48" t="s">
        <v>4</v>
      </c>
      <c r="D8" s="48"/>
      <c r="E8" s="48" t="s">
        <v>6</v>
      </c>
      <c r="F8" s="48"/>
      <c r="G8" s="48" t="s">
        <v>7</v>
      </c>
      <c r="H8" s="48"/>
      <c r="I8" s="48" t="s">
        <v>44</v>
      </c>
      <c r="J8" s="44"/>
      <c r="K8" s="48" t="s">
        <v>4</v>
      </c>
      <c r="L8" s="45"/>
      <c r="M8" s="48" t="s">
        <v>98</v>
      </c>
      <c r="N8" s="48"/>
      <c r="O8" s="48" t="s">
        <v>99</v>
      </c>
      <c r="P8" s="48"/>
      <c r="Q8" s="48" t="s">
        <v>6</v>
      </c>
      <c r="R8" s="48"/>
      <c r="S8" s="48" t="s">
        <v>7</v>
      </c>
      <c r="T8" s="48"/>
      <c r="U8" s="48" t="s">
        <v>44</v>
      </c>
      <c r="V8" s="44"/>
      <c r="W8" s="48" t="s">
        <v>43</v>
      </c>
      <c r="X8" s="48"/>
      <c r="Y8" s="48" t="s">
        <v>62</v>
      </c>
    </row>
    <row r="9" spans="1:25" ht="15" customHeight="1">
      <c r="B9" s="49"/>
      <c r="C9" s="50">
        <v>1</v>
      </c>
      <c r="D9" s="50"/>
      <c r="E9" s="50">
        <v>2</v>
      </c>
      <c r="F9" s="50"/>
      <c r="G9" s="50">
        <v>3</v>
      </c>
      <c r="H9" s="50"/>
      <c r="I9" s="50">
        <v>4</v>
      </c>
      <c r="J9" s="50"/>
      <c r="K9" s="50">
        <v>5</v>
      </c>
      <c r="L9" s="50"/>
      <c r="M9" s="50">
        <v>6</v>
      </c>
      <c r="N9" s="50"/>
      <c r="O9" s="50">
        <v>7</v>
      </c>
      <c r="P9" s="50"/>
      <c r="Q9" s="50">
        <v>8</v>
      </c>
      <c r="R9" s="50"/>
      <c r="S9" s="50">
        <v>9</v>
      </c>
      <c r="T9" s="50"/>
      <c r="U9" s="50">
        <v>10</v>
      </c>
      <c r="V9" s="50"/>
      <c r="W9" s="50">
        <v>11</v>
      </c>
      <c r="X9" s="50"/>
      <c r="Y9" s="50">
        <v>12</v>
      </c>
    </row>
    <row r="10" spans="1:25" ht="15.95" customHeight="1">
      <c r="B10" s="112" t="s">
        <v>100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</row>
    <row r="11" spans="1:25">
      <c r="B11" s="38" t="s">
        <v>26</v>
      </c>
      <c r="C11" s="43">
        <f>ts2_raw!B3</f>
        <v>7.8336179256439209E-2</v>
      </c>
      <c r="D11" s="43"/>
      <c r="E11" s="43">
        <f>ts2_raw!C3</f>
        <v>-3.3824995160102844E-2</v>
      </c>
      <c r="F11" s="43"/>
      <c r="G11" s="43">
        <f>ts2_raw!D3</f>
        <v>1.5040458180010319E-2</v>
      </c>
      <c r="H11" s="43"/>
      <c r="I11" s="43">
        <f>ts2_raw!E3</f>
        <v>-1.9796120002865791E-2</v>
      </c>
      <c r="J11" s="43"/>
      <c r="K11" s="43">
        <f>ts2_raw!F3</f>
        <v>0.11365918070077896</v>
      </c>
      <c r="L11" s="43"/>
      <c r="M11" s="43">
        <f>ts2_raw!G3</f>
        <v>0.25782772898674011</v>
      </c>
      <c r="N11" s="43"/>
      <c r="O11" s="43">
        <f>ts2_raw!H3</f>
        <v>2.2311408072710037E-2</v>
      </c>
      <c r="P11" s="43"/>
      <c r="Q11" s="43">
        <f>ts2_raw!I3</f>
        <v>6.753462553024292E-2</v>
      </c>
      <c r="R11" s="43"/>
      <c r="S11" s="43">
        <f>ts2_raw!J3</f>
        <v>2.3340541869401932E-2</v>
      </c>
      <c r="T11" s="43"/>
      <c r="U11" s="43">
        <f>ts2_raw!K3</f>
        <v>1.2114143930375576E-2</v>
      </c>
      <c r="V11" s="43"/>
      <c r="W11" s="43">
        <f>ts2_raw!L3</f>
        <v>4.8801910132169724E-2</v>
      </c>
      <c r="X11" s="43"/>
      <c r="Y11" s="43">
        <f>ts2_raw!M3</f>
        <v>3.06282639503479E-2</v>
      </c>
    </row>
    <row r="12" spans="1:25">
      <c r="B12" s="38" t="s">
        <v>21</v>
      </c>
      <c r="C12" s="43">
        <f>ts2_raw!B4</f>
        <v>9.8412908613681793E-2</v>
      </c>
      <c r="D12" s="43"/>
      <c r="E12" s="43">
        <f>ts2_raw!C4</f>
        <v>0.10918115079402924</v>
      </c>
      <c r="F12" s="43"/>
      <c r="G12" s="43">
        <f>ts2_raw!D4</f>
        <v>8.0717295408248901E-2</v>
      </c>
      <c r="H12" s="43"/>
      <c r="I12" s="43">
        <f>ts2_raw!E4</f>
        <v>3.1067809090018272E-2</v>
      </c>
      <c r="J12" s="43"/>
      <c r="K12" s="43">
        <f>ts2_raw!F4</f>
        <v>6.4640231430530548E-2</v>
      </c>
      <c r="L12" s="43"/>
      <c r="M12" s="43">
        <f>ts2_raw!G4</f>
        <v>0.16423788666725159</v>
      </c>
      <c r="N12" s="43"/>
      <c r="O12" s="43">
        <f>ts2_raw!H4</f>
        <v>2.9452623799443245E-2</v>
      </c>
      <c r="P12" s="43"/>
      <c r="Q12" s="43">
        <f>ts2_raw!I4</f>
        <v>0.130020871758461</v>
      </c>
      <c r="R12" s="43"/>
      <c r="S12" s="43">
        <f>ts2_raw!J4</f>
        <v>5.6716155260801315E-2</v>
      </c>
      <c r="T12" s="43"/>
      <c r="U12" s="43">
        <f>ts2_raw!K4</f>
        <v>3.11886016279459E-2</v>
      </c>
      <c r="V12" s="43"/>
      <c r="W12" s="43">
        <f>ts2_raw!L4</f>
        <v>3.3918730914592743E-2</v>
      </c>
      <c r="X12" s="43"/>
      <c r="Y12" s="43">
        <f>ts2_raw!M4</f>
        <v>2.6925221085548401E-2</v>
      </c>
    </row>
    <row r="13" spans="1:25">
      <c r="B13" s="38" t="s">
        <v>22</v>
      </c>
      <c r="C13" s="43">
        <f>ts2_raw!B5</f>
        <v>0.42603498697280884</v>
      </c>
      <c r="D13" s="43"/>
      <c r="E13" s="43">
        <f>ts2_raw!C5</f>
        <v>0.75670838356018066</v>
      </c>
      <c r="F13" s="43"/>
      <c r="G13" s="43">
        <f>ts2_raw!D5</f>
        <v>0.85218203067779541</v>
      </c>
      <c r="H13" s="43"/>
      <c r="I13" s="43">
        <f>ts2_raw!E5</f>
        <v>0.52400058507919312</v>
      </c>
      <c r="J13" s="43"/>
      <c r="K13" s="43">
        <f>ts2_raw!F5</f>
        <v>7.8690528869628906E-2</v>
      </c>
      <c r="L13" s="43"/>
      <c r="M13" s="43">
        <f>ts2_raw!G5</f>
        <v>0.11645159870386124</v>
      </c>
      <c r="N13" s="43"/>
      <c r="O13" s="43">
        <f>ts2_raw!H5</f>
        <v>0.44872909784317017</v>
      </c>
      <c r="P13" s="43"/>
      <c r="Q13" s="43">
        <f>ts2_raw!I5</f>
        <v>0.60347223281860352</v>
      </c>
      <c r="R13" s="43"/>
      <c r="S13" s="43">
        <f>ts2_raw!J5</f>
        <v>0.68068212270736694</v>
      </c>
      <c r="T13" s="43"/>
      <c r="U13" s="43">
        <f>ts2_raw!K5</f>
        <v>0.6977083683013916</v>
      </c>
      <c r="V13" s="43"/>
      <c r="W13" s="43">
        <f>ts2_raw!L5</f>
        <v>0.1502101868391037</v>
      </c>
      <c r="X13" s="43"/>
      <c r="Y13" s="43">
        <f>ts2_raw!M5</f>
        <v>0.25531652569770813</v>
      </c>
    </row>
    <row r="14" spans="1:25">
      <c r="B14" s="38" t="s">
        <v>24</v>
      </c>
      <c r="C14" s="42">
        <f>ts2_raw!B6</f>
        <v>3</v>
      </c>
      <c r="D14" s="42"/>
      <c r="E14" s="42">
        <f>ts2_raw!C6</f>
        <v>2.5</v>
      </c>
      <c r="F14" s="42"/>
      <c r="G14" s="42">
        <f>ts2_raw!D6</f>
        <v>2.875</v>
      </c>
      <c r="H14" s="42"/>
      <c r="I14" s="42">
        <f>ts2_raw!E6</f>
        <v>4.75</v>
      </c>
      <c r="J14" s="42"/>
      <c r="K14" s="42">
        <f>ts2_raw!F6</f>
        <v>3.8095238208770752</v>
      </c>
      <c r="L14" s="42"/>
      <c r="M14" s="42">
        <f>ts2_raw!G6</f>
        <v>3.2999999523162842</v>
      </c>
      <c r="N14" s="42"/>
      <c r="O14" s="42">
        <f>ts2_raw!H6</f>
        <v>4.2727274894714355</v>
      </c>
      <c r="P14" s="42"/>
      <c r="Q14" s="42">
        <f>ts2_raw!I6</f>
        <v>2.4000000953674316</v>
      </c>
      <c r="R14" s="42"/>
      <c r="S14" s="42">
        <f>ts2_raw!J6</f>
        <v>4.0625</v>
      </c>
      <c r="T14" s="42"/>
      <c r="U14" s="42">
        <f>ts2_raw!K6</f>
        <v>3.8333332538604736</v>
      </c>
      <c r="V14" s="42"/>
      <c r="W14" s="42">
        <v>2.1818179999999998</v>
      </c>
      <c r="X14" s="43"/>
      <c r="Y14" s="51">
        <v>2</v>
      </c>
    </row>
    <row r="15" spans="1:25" ht="22.5" customHeight="1">
      <c r="B15" s="38" t="s">
        <v>25</v>
      </c>
      <c r="C15" s="52">
        <v>0.45284849999999999</v>
      </c>
      <c r="D15" s="52"/>
      <c r="E15" s="52">
        <v>0.54249999999999998</v>
      </c>
      <c r="F15" s="52"/>
      <c r="G15" s="52">
        <v>0.35458329999999999</v>
      </c>
      <c r="H15" s="52"/>
      <c r="I15" s="52">
        <v>0.40222219999999997</v>
      </c>
      <c r="J15" s="52"/>
      <c r="K15" s="52">
        <v>0.45284849999999999</v>
      </c>
      <c r="L15" s="52"/>
      <c r="M15" s="52"/>
      <c r="N15" s="52"/>
      <c r="O15" s="52"/>
      <c r="P15" s="52"/>
      <c r="Q15" s="52">
        <v>0.54249999999999998</v>
      </c>
      <c r="R15" s="52"/>
      <c r="S15" s="52">
        <v>0.35458329999999999</v>
      </c>
      <c r="T15" s="52"/>
      <c r="U15" s="52">
        <v>0.40222219999999997</v>
      </c>
      <c r="V15" s="52"/>
      <c r="W15" s="52"/>
      <c r="X15" s="52"/>
      <c r="Y15" s="52"/>
    </row>
    <row r="16" spans="1:25" ht="6.95" customHeight="1">
      <c r="B16" s="38"/>
      <c r="C16" s="43"/>
      <c r="D16" s="43"/>
      <c r="E16" s="42"/>
      <c r="F16" s="44"/>
      <c r="G16" s="43"/>
      <c r="H16" s="42"/>
      <c r="I16" s="45"/>
      <c r="J16" s="42"/>
      <c r="K16" s="43"/>
      <c r="L16" s="43"/>
      <c r="M16" s="43"/>
      <c r="N16" s="43"/>
      <c r="O16" s="43"/>
      <c r="P16" s="43"/>
      <c r="Q16" s="42"/>
      <c r="R16" s="44"/>
      <c r="S16" s="43"/>
      <c r="T16" s="42"/>
      <c r="U16" s="45"/>
      <c r="V16" s="42"/>
      <c r="W16" s="43"/>
      <c r="X16" s="43"/>
      <c r="Y16" s="42"/>
    </row>
    <row r="17" spans="2:25" ht="30" customHeight="1">
      <c r="B17" s="112" t="s">
        <v>101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</row>
    <row r="18" spans="2:25" ht="27" customHeight="1">
      <c r="B18" s="38" t="s">
        <v>23</v>
      </c>
      <c r="C18" s="43">
        <f>ts2_raw!B7</f>
        <v>0.27599999308586121</v>
      </c>
      <c r="D18" s="43"/>
      <c r="E18" s="43">
        <f>ts2_raw!C7</f>
        <v>0.3059999942779541</v>
      </c>
      <c r="F18" s="43"/>
      <c r="G18" s="43">
        <f>ts2_raw!D7</f>
        <v>0.22699999809265137</v>
      </c>
      <c r="H18" s="43"/>
      <c r="I18" s="43">
        <f>ts2_raw!E7</f>
        <v>8.7999999523162842E-2</v>
      </c>
      <c r="J18" s="43"/>
      <c r="K18" s="43">
        <f>ts2_raw!F7</f>
        <v>0.18199999630451202</v>
      </c>
      <c r="L18" s="43"/>
      <c r="M18" s="43">
        <f>ts2_raw!G7</f>
        <v>0.460999995470047</v>
      </c>
      <c r="N18" s="43"/>
      <c r="O18" s="43">
        <f>ts2_raw!H7</f>
        <v>8.2999996840953827E-2</v>
      </c>
      <c r="P18" s="43"/>
      <c r="Q18" s="43">
        <f>ts2_raw!I7</f>
        <v>0.36500000953674316</v>
      </c>
      <c r="R18" s="43"/>
      <c r="S18" s="43">
        <f>ts2_raw!J7</f>
        <v>0.15899999439716339</v>
      </c>
      <c r="T18" s="43"/>
      <c r="U18" s="43">
        <f>ts2_raw!K7</f>
        <v>8.7999999523162842E-2</v>
      </c>
      <c r="V18" s="43"/>
      <c r="W18" s="43" t="s">
        <v>58</v>
      </c>
      <c r="X18" s="43"/>
      <c r="Y18" s="43" t="s">
        <v>59</v>
      </c>
    </row>
    <row r="19" spans="2:25" ht="6.95" customHeight="1">
      <c r="B19" s="38"/>
      <c r="C19" s="38"/>
      <c r="D19" s="45"/>
      <c r="E19" s="53"/>
      <c r="F19" s="45"/>
      <c r="G19" s="38"/>
      <c r="H19" s="45"/>
      <c r="I19" s="38"/>
      <c r="J19" s="45"/>
      <c r="K19" s="38"/>
      <c r="L19" s="38"/>
      <c r="M19" s="38"/>
      <c r="N19" s="38"/>
      <c r="O19" s="38"/>
      <c r="P19" s="45"/>
      <c r="Q19" s="53"/>
      <c r="R19" s="45"/>
      <c r="S19" s="38"/>
      <c r="T19" s="45"/>
      <c r="U19" s="38"/>
      <c r="V19" s="45"/>
      <c r="W19" s="38"/>
      <c r="X19" s="45"/>
      <c r="Y19" s="53"/>
    </row>
    <row r="20" spans="2:25" ht="24.95" customHeight="1">
      <c r="B20" s="112" t="s">
        <v>102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</row>
    <row r="21" spans="2:25" ht="15.95" customHeight="1">
      <c r="B21" s="38" t="s">
        <v>20</v>
      </c>
      <c r="C21" s="43">
        <f>C3*$B$1*C14/41</f>
        <v>6.3439024390243917E-3</v>
      </c>
      <c r="D21" s="43"/>
      <c r="E21" s="43">
        <f>E3*$B$1*E14/41</f>
        <v>2.7987804878048784E-3</v>
      </c>
      <c r="F21" s="43"/>
      <c r="G21" s="43">
        <f>G3*$B$1*G14/41</f>
        <v>5.9126829268292685E-3</v>
      </c>
      <c r="H21" s="43"/>
      <c r="I21" s="43" t="s">
        <v>9</v>
      </c>
      <c r="J21" s="43"/>
      <c r="K21" s="43">
        <f>K3*$B$1*K14/41</f>
        <v>8.0557491529278658E-3</v>
      </c>
      <c r="L21" s="43"/>
      <c r="M21" s="43">
        <f>M3*$B$1*M14/41</f>
        <v>6.9782925820932162E-3</v>
      </c>
      <c r="N21" s="43"/>
      <c r="O21" s="43">
        <f>O3*$B$1*O14/41</f>
        <v>9.0352554472481351E-3</v>
      </c>
      <c r="P21" s="43"/>
      <c r="Q21" s="43">
        <f>Q3*$B$1*Q14/41</f>
        <v>2.6868293750576858E-3</v>
      </c>
      <c r="R21" s="43"/>
      <c r="S21" s="43">
        <f>S3*$B$1*S14/41</f>
        <v>8.3548780487804879E-3</v>
      </c>
      <c r="T21" s="43"/>
      <c r="U21" s="43" t="s">
        <v>9</v>
      </c>
      <c r="V21" s="43"/>
      <c r="W21" s="43">
        <f>W3*B1*W14/41</f>
        <v>4.6137468439024394E-3</v>
      </c>
      <c r="X21" s="43"/>
      <c r="Y21" s="43">
        <f>Y3*B1*Y14/41</f>
        <v>4.1131707317073173E-3</v>
      </c>
    </row>
    <row r="22" spans="2:25" ht="15.95" customHeight="1">
      <c r="B22" s="49" t="s">
        <v>64</v>
      </c>
      <c r="C22" s="54">
        <f>C4*$B$1*C14/48.71</f>
        <v>5.0256620817080684E-3</v>
      </c>
      <c r="D22" s="54"/>
      <c r="E22" s="54" t="s">
        <v>5</v>
      </c>
      <c r="F22" s="54"/>
      <c r="G22" s="54">
        <f>G4*$B$1*G14/48.71</f>
        <v>1.0836583863683023E-2</v>
      </c>
      <c r="H22" s="54"/>
      <c r="I22" s="54">
        <f>I4*$B$1*I14/48.71</f>
        <v>2.3208786696776846E-3</v>
      </c>
      <c r="J22" s="54"/>
      <c r="K22" s="54">
        <f>K4*$B$1*K14/48.71</f>
        <v>6.3817931386485191E-3</v>
      </c>
      <c r="L22" s="54"/>
      <c r="M22" s="54">
        <f>M4*$B$1*M14/48.71</f>
        <v>5.5282282099981279E-3</v>
      </c>
      <c r="N22" s="54"/>
      <c r="O22" s="54">
        <f>O4*$B$1*O14/48.71</f>
        <v>7.1577615097694345E-3</v>
      </c>
      <c r="P22" s="54"/>
      <c r="Q22" s="54" t="s">
        <v>5</v>
      </c>
      <c r="R22" s="54"/>
      <c r="S22" s="54">
        <f>S4*$B$1*S14/48.71</f>
        <v>1.5312564155204272E-2</v>
      </c>
      <c r="T22" s="54"/>
      <c r="U22" s="54">
        <f>U4*$B$1*U14/48.71</f>
        <v>1.8729897647686163E-3</v>
      </c>
      <c r="V22" s="54"/>
      <c r="W22" s="54">
        <f>W4*B1*W14/48.71</f>
        <v>3.6550266639293776E-3</v>
      </c>
      <c r="X22" s="54"/>
      <c r="Y22" s="54">
        <f>Y4*B1*Y14/48.71</f>
        <v>7.5384931225621022E-3</v>
      </c>
    </row>
    <row r="23" spans="2:25">
      <c r="B23" s="39" t="s">
        <v>19</v>
      </c>
    </row>
  </sheetData>
  <mergeCells count="7">
    <mergeCell ref="B6:Y6"/>
    <mergeCell ref="B10:Y10"/>
    <mergeCell ref="C7:I7"/>
    <mergeCell ref="W7:Y7"/>
    <mergeCell ref="B20:Y20"/>
    <mergeCell ref="B17:Y17"/>
    <mergeCell ref="K7:U7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zoomScale="85" zoomScaleNormal="85" zoomScalePageLayoutView="170" workbookViewId="0">
      <selection activeCell="F9" sqref="F9"/>
    </sheetView>
  </sheetViews>
  <sheetFormatPr defaultColWidth="11" defaultRowHeight="15.75"/>
  <cols>
    <col min="2" max="2" width="16.875" customWidth="1"/>
    <col min="3" max="3" width="12.5" customWidth="1"/>
    <col min="4" max="4" width="0.625" customWidth="1"/>
    <col min="5" max="7" width="8.375" customWidth="1"/>
    <col min="8" max="8" width="9.125" customWidth="1"/>
    <col min="9" max="9" width="11.625" customWidth="1"/>
  </cols>
  <sheetData>
    <row r="1" spans="1:9">
      <c r="A1" s="11"/>
    </row>
    <row r="3" spans="1:9">
      <c r="B3" s="14"/>
      <c r="C3" s="17" t="s">
        <v>35</v>
      </c>
      <c r="D3" s="55"/>
      <c r="E3" s="100" t="s">
        <v>38</v>
      </c>
      <c r="F3" s="100"/>
      <c r="G3" s="100"/>
      <c r="H3" s="100"/>
      <c r="I3" s="100"/>
    </row>
    <row r="4" spans="1:9" ht="54.95" customHeight="1">
      <c r="B4" s="15"/>
      <c r="C4" s="56" t="s">
        <v>39</v>
      </c>
      <c r="D4" s="56"/>
      <c r="E4" s="56" t="s">
        <v>41</v>
      </c>
      <c r="F4" s="56" t="s">
        <v>40</v>
      </c>
      <c r="G4" s="56" t="s">
        <v>37</v>
      </c>
      <c r="H4" s="56" t="s">
        <v>36</v>
      </c>
      <c r="I4" s="56" t="s">
        <v>45</v>
      </c>
    </row>
    <row r="5" spans="1:9">
      <c r="B5" s="16"/>
      <c r="C5" s="10">
        <v>1</v>
      </c>
      <c r="D5" s="10"/>
      <c r="E5" s="10">
        <v>2</v>
      </c>
      <c r="F5" s="10">
        <v>3</v>
      </c>
      <c r="G5" s="10">
        <v>4</v>
      </c>
      <c r="H5" s="10">
        <v>5</v>
      </c>
      <c r="I5" s="10">
        <v>6</v>
      </c>
    </row>
    <row r="6" spans="1:9">
      <c r="B6" s="15" t="s">
        <v>33</v>
      </c>
      <c r="C6" s="12"/>
      <c r="D6" s="12"/>
      <c r="E6" s="12"/>
      <c r="F6" s="12"/>
      <c r="G6" s="12"/>
      <c r="H6" s="12"/>
      <c r="I6" s="12"/>
    </row>
    <row r="7" spans="1:9">
      <c r="B7" s="40" t="s">
        <v>26</v>
      </c>
      <c r="C7" s="13">
        <f>ts3_raw!B3</f>
        <v>4.8801910132169724E-2</v>
      </c>
      <c r="D7" s="13">
        <f>ts3_raw!C3</f>
        <v>6.1337977647781372E-2</v>
      </c>
      <c r="E7" s="13">
        <f>ts3_raw!C3</f>
        <v>6.1337977647781372E-2</v>
      </c>
      <c r="F7" s="13">
        <f>ts3_raw!D3</f>
        <v>4.5528307557106018E-2</v>
      </c>
      <c r="G7" s="13">
        <f>ts3_raw!E3</f>
        <v>4.4182628393173218E-2</v>
      </c>
      <c r="H7" s="13">
        <f>ts3_raw!F3</f>
        <v>0.25033071637153625</v>
      </c>
      <c r="I7" s="13">
        <f>ts3_raw!G3</f>
        <v>0.1232965961098671</v>
      </c>
    </row>
    <row r="8" spans="1:9">
      <c r="B8" s="40" t="s">
        <v>21</v>
      </c>
      <c r="C8" s="13">
        <f>ts3_raw!B4</f>
        <v>3.3918730914592743E-2</v>
      </c>
      <c r="D8" s="13">
        <f>ts3_raw!C4</f>
        <v>2.7480281889438629E-2</v>
      </c>
      <c r="E8" s="13">
        <f>ts3_raw!C4</f>
        <v>2.7480281889438629E-2</v>
      </c>
      <c r="F8" s="13">
        <f>ts3_raw!D4</f>
        <v>2.6666115969419479E-2</v>
      </c>
      <c r="G8" s="13">
        <f>ts3_raw!E4</f>
        <v>2.1067144349217415E-2</v>
      </c>
      <c r="H8" s="13">
        <f>ts3_raw!F4</f>
        <v>7.2385162115097046E-2</v>
      </c>
      <c r="I8" s="13">
        <f>ts3_raw!G4</f>
        <v>3.5103701055049896E-2</v>
      </c>
    </row>
    <row r="9" spans="1:9">
      <c r="B9" s="40" t="s">
        <v>22</v>
      </c>
      <c r="C9" s="13">
        <f>ts3_raw!B5</f>
        <v>0.1502101868391037</v>
      </c>
      <c r="D9" s="13">
        <f>ts3_raw!C5</f>
        <v>2.5610180571675301E-2</v>
      </c>
      <c r="E9" s="13">
        <f>ts3_raw!C5</f>
        <v>2.5610180571675301E-2</v>
      </c>
      <c r="F9" s="13">
        <f>ts3_raw!D5</f>
        <v>8.7757617235183716E-2</v>
      </c>
      <c r="G9" s="13">
        <f>ts3_raw!E5</f>
        <v>3.5973306745290756E-2</v>
      </c>
      <c r="H9" s="13">
        <f>ts3_raw!F5</f>
        <v>5.4356449982151389E-4</v>
      </c>
      <c r="I9" s="13">
        <f>ts3_raw!G5</f>
        <v>4.4415745651349425E-4</v>
      </c>
    </row>
    <row r="10" spans="1:9">
      <c r="B10" s="15" t="s">
        <v>29</v>
      </c>
      <c r="C10" s="59">
        <f>ts3_raw!B6</f>
        <v>11</v>
      </c>
      <c r="D10" s="59">
        <f>ts3_raw!C6</f>
        <v>14</v>
      </c>
      <c r="E10" s="59">
        <f>ts3_raw!C6</f>
        <v>14</v>
      </c>
      <c r="F10" s="59">
        <f>ts3_raw!D6</f>
        <v>15</v>
      </c>
      <c r="G10" s="59">
        <f>ts3_raw!E6</f>
        <v>14</v>
      </c>
      <c r="H10" s="59">
        <f>ts3_raw!F6</f>
        <v>13</v>
      </c>
      <c r="I10" s="59">
        <f>ts3_raw!G6</f>
        <v>28</v>
      </c>
    </row>
    <row r="11" spans="1:9" ht="3.95" customHeight="1">
      <c r="B11" s="15"/>
      <c r="C11" s="57"/>
      <c r="D11" s="57"/>
      <c r="E11" s="57"/>
      <c r="F11" s="57"/>
      <c r="G11" s="57"/>
      <c r="H11" s="57"/>
      <c r="I11" s="57"/>
    </row>
    <row r="12" spans="1:9">
      <c r="B12" s="15" t="s">
        <v>34</v>
      </c>
      <c r="C12" s="57"/>
      <c r="D12" s="57"/>
      <c r="E12" s="57"/>
      <c r="F12" s="57"/>
      <c r="G12" s="57"/>
      <c r="H12" s="57"/>
      <c r="I12" s="57"/>
    </row>
    <row r="13" spans="1:9">
      <c r="B13" s="40" t="s">
        <v>26</v>
      </c>
      <c r="C13" s="13">
        <f>ts3_raw!B8</f>
        <v>3.06282639503479E-2</v>
      </c>
      <c r="D13" s="13">
        <f>ts3_raw!C8</f>
        <v>2.6277169585227966E-2</v>
      </c>
      <c r="E13" s="13">
        <f>ts3_raw!C8</f>
        <v>2.6277169585227966E-2</v>
      </c>
      <c r="F13" s="13">
        <f>ts3_raw!D8</f>
        <v>4.3606288731098175E-2</v>
      </c>
      <c r="G13" s="13">
        <f>ts3_raw!E8</f>
        <v>5.4489623755216599E-2</v>
      </c>
      <c r="H13" s="13">
        <f>ts3_raw!F8</f>
        <v>0.18046800792217255</v>
      </c>
      <c r="I13" s="13">
        <f>ts3_raw!G8</f>
        <v>9.4459392130374908E-2</v>
      </c>
    </row>
    <row r="14" spans="1:9">
      <c r="B14" s="40" t="s">
        <v>21</v>
      </c>
      <c r="C14" s="13">
        <f>ts3_raw!B9</f>
        <v>2.6925221085548401E-2</v>
      </c>
      <c r="D14" s="13">
        <f>ts3_raw!C9</f>
        <v>2.1200351417064667E-2</v>
      </c>
      <c r="E14" s="13">
        <f>ts3_raw!C9</f>
        <v>2.1200351417064667E-2</v>
      </c>
      <c r="F14" s="13">
        <f>ts3_raw!D9</f>
        <v>2.2768460214138031E-2</v>
      </c>
      <c r="G14" s="13">
        <f>ts3_raw!E9</f>
        <v>2.9938550665974617E-2</v>
      </c>
      <c r="H14" s="13">
        <f>ts3_raw!F9</f>
        <v>7.8670576214790344E-2</v>
      </c>
      <c r="I14" s="13">
        <f>ts3_raw!G9</f>
        <v>3.6239944398403168E-2</v>
      </c>
    </row>
    <row r="15" spans="1:9">
      <c r="B15" s="40" t="s">
        <v>22</v>
      </c>
      <c r="C15" s="13">
        <f>ts3_raw!B10</f>
        <v>0.25531652569770813</v>
      </c>
      <c r="D15" s="13">
        <f>ts3_raw!C10</f>
        <v>0.21517205238342285</v>
      </c>
      <c r="E15" s="13">
        <f>ts3_raw!C10</f>
        <v>0.21517205238342285</v>
      </c>
      <c r="F15" s="13">
        <f>ts3_raw!D10</f>
        <v>5.5466253310441971E-2</v>
      </c>
      <c r="G15" s="13">
        <f>ts3_raw!E10</f>
        <v>6.875157356262207E-2</v>
      </c>
      <c r="H15" s="13">
        <f>ts3_raw!F10</f>
        <v>2.1792173385620117E-2</v>
      </c>
      <c r="I15" s="13">
        <f>ts3_raw!G10</f>
        <v>9.1472985222935677E-3</v>
      </c>
    </row>
    <row r="16" spans="1:9">
      <c r="B16" s="16" t="s">
        <v>29</v>
      </c>
      <c r="C16" s="58">
        <f>ts3_raw!B11</f>
        <v>9</v>
      </c>
      <c r="D16" s="58">
        <f>ts3_raw!C11</f>
        <v>10</v>
      </c>
      <c r="E16" s="60">
        <f>ts3_raw!C11</f>
        <v>10</v>
      </c>
      <c r="F16" s="60">
        <f>ts3_raw!D11</f>
        <v>13</v>
      </c>
      <c r="G16" s="60">
        <f>ts3_raw!E11</f>
        <v>10</v>
      </c>
      <c r="H16" s="60">
        <f>ts3_raw!F11</f>
        <v>11</v>
      </c>
      <c r="I16" s="60">
        <f>ts3_raw!G11</f>
        <v>23</v>
      </c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5"/>
  <sheetViews>
    <sheetView workbookViewId="0">
      <selection activeCell="M7" sqref="M7"/>
    </sheetView>
  </sheetViews>
  <sheetFormatPr defaultColWidth="11" defaultRowHeight="15.75"/>
  <cols>
    <col min="3" max="3" width="18.125" customWidth="1"/>
    <col min="5" max="5" width="1.5" customWidth="1"/>
    <col min="7" max="7" width="1.125" customWidth="1"/>
    <col min="9" max="9" width="1.125" customWidth="1"/>
  </cols>
  <sheetData>
    <row r="1" spans="2:10">
      <c r="B1" s="66"/>
      <c r="C1" s="39"/>
      <c r="D1" s="39"/>
      <c r="E1" s="39"/>
      <c r="F1" s="39"/>
      <c r="G1" s="39"/>
      <c r="H1" s="39"/>
      <c r="I1" s="39"/>
      <c r="J1" s="39"/>
    </row>
    <row r="2" spans="2:10">
      <c r="B2" s="64"/>
      <c r="C2" s="74"/>
      <c r="D2" s="55" t="s">
        <v>4</v>
      </c>
      <c r="E2" s="74"/>
      <c r="F2" s="55" t="s">
        <v>6</v>
      </c>
      <c r="G2" s="74"/>
      <c r="H2" s="55" t="s">
        <v>7</v>
      </c>
      <c r="I2" s="74"/>
      <c r="J2" s="55" t="s">
        <v>8</v>
      </c>
    </row>
    <row r="3" spans="2:10">
      <c r="B3" s="70"/>
      <c r="C3" s="72"/>
      <c r="D3" s="10">
        <v>1</v>
      </c>
      <c r="E3" s="63"/>
      <c r="F3" s="10">
        <v>2</v>
      </c>
      <c r="G3" s="63"/>
      <c r="H3" s="10">
        <v>3</v>
      </c>
      <c r="I3" s="63"/>
      <c r="J3" s="10">
        <v>4</v>
      </c>
    </row>
    <row r="4" spans="2:10">
      <c r="B4" s="15" t="s">
        <v>27</v>
      </c>
      <c r="C4" s="15"/>
      <c r="D4" s="12"/>
      <c r="E4" s="12"/>
      <c r="F4" s="12"/>
      <c r="G4" s="12"/>
      <c r="H4" s="12"/>
      <c r="I4" s="62"/>
      <c r="J4" s="62"/>
    </row>
    <row r="5" spans="2:10">
      <c r="B5" s="67" t="s">
        <v>28</v>
      </c>
      <c r="C5" s="61"/>
      <c r="D5" s="71">
        <f>ts4_raw!B3</f>
        <v>0.26481103897094727</v>
      </c>
      <c r="E5" s="71"/>
      <c r="F5" s="71">
        <f>ts4_raw!D3</f>
        <v>0.23805798590183258</v>
      </c>
      <c r="G5" s="71">
        <f>ts4_raw!$B$3</f>
        <v>0.26481103897094727</v>
      </c>
      <c r="H5" s="71">
        <f>ts4_raw!F3</f>
        <v>0.10263057053089142</v>
      </c>
      <c r="I5" s="71">
        <f>ts4_raw!$B$3</f>
        <v>0.26481103897094727</v>
      </c>
      <c r="J5" s="71">
        <f>ts4_raw!H3</f>
        <v>0.1082458421587944</v>
      </c>
    </row>
    <row r="6" spans="2:10">
      <c r="B6" s="67" t="s">
        <v>21</v>
      </c>
      <c r="C6" s="61"/>
      <c r="D6" s="71">
        <f>ts4_raw!B4</f>
        <v>9.1127127408981323E-2</v>
      </c>
      <c r="E6" s="71"/>
      <c r="F6" s="71">
        <f>ts4_raw!D4</f>
        <v>0.11749546229839325</v>
      </c>
      <c r="G6" s="71">
        <f>ts4_raw!$B$3</f>
        <v>0.26481103897094727</v>
      </c>
      <c r="H6" s="71">
        <f>ts4_raw!F4</f>
        <v>5.3287383168935776E-2</v>
      </c>
      <c r="I6" s="71">
        <f>ts4_raw!$B$3</f>
        <v>0.26481103897094727</v>
      </c>
      <c r="J6" s="71">
        <f>ts4_raw!H4</f>
        <v>7.4579007923603058E-2</v>
      </c>
    </row>
    <row r="7" spans="2:10">
      <c r="B7" s="67" t="s">
        <v>22</v>
      </c>
      <c r="C7" s="61"/>
      <c r="D7" s="71">
        <f>ts4_raw!B5</f>
        <v>3.6613773554563522E-3</v>
      </c>
      <c r="E7" s="71"/>
      <c r="F7" s="71">
        <f>ts4_raw!D5</f>
        <v>4.2754154652357101E-2</v>
      </c>
      <c r="G7" s="71">
        <f>ts4_raw!$B$3</f>
        <v>0.26481103897094727</v>
      </c>
      <c r="H7" s="71">
        <f>ts4_raw!F5</f>
        <v>5.4106559604406357E-2</v>
      </c>
      <c r="I7" s="71">
        <f>ts4_raw!$B$3</f>
        <v>0.26481103897094727</v>
      </c>
      <c r="J7" s="71">
        <f>ts4_raw!H5</f>
        <v>0.14666154980659485</v>
      </c>
    </row>
    <row r="8" spans="2:10">
      <c r="B8" s="67" t="s">
        <v>29</v>
      </c>
      <c r="C8" s="12"/>
      <c r="D8" s="75">
        <f>ts4_raw!B6</f>
        <v>27</v>
      </c>
      <c r="E8" s="75"/>
      <c r="F8" s="75">
        <f>ts4_raw!D6</f>
        <v>7</v>
      </c>
      <c r="G8" s="75">
        <f>ts4_raw!$B$3</f>
        <v>0.26481103897094727</v>
      </c>
      <c r="H8" s="75">
        <f>ts4_raw!F6</f>
        <v>22</v>
      </c>
      <c r="I8" s="75">
        <f>ts4_raw!$B$3</f>
        <v>0.26481103897094727</v>
      </c>
      <c r="J8" s="75">
        <f>ts4_raw!H6</f>
        <v>13</v>
      </c>
    </row>
    <row r="9" spans="2:10">
      <c r="B9" s="67"/>
      <c r="C9" s="12"/>
      <c r="D9" s="69"/>
      <c r="E9" s="69"/>
      <c r="F9" s="69"/>
      <c r="G9" s="69"/>
      <c r="H9" s="69"/>
      <c r="I9" s="69"/>
      <c r="J9" s="69"/>
    </row>
    <row r="10" spans="2:10">
      <c r="B10" s="15" t="s">
        <v>30</v>
      </c>
      <c r="C10" s="15"/>
      <c r="D10" s="69"/>
      <c r="E10" s="69"/>
      <c r="F10" s="69"/>
      <c r="G10" s="69"/>
      <c r="H10" s="69"/>
      <c r="I10" s="69"/>
      <c r="J10" s="69"/>
    </row>
    <row r="11" spans="2:10">
      <c r="B11" s="67" t="s">
        <v>28</v>
      </c>
      <c r="C11" s="15"/>
      <c r="D11" s="71">
        <f>ts4_raw!B8</f>
        <v>0.65714085102081299</v>
      </c>
      <c r="E11" s="71"/>
      <c r="F11" s="71">
        <f>ts4_raw!D8</f>
        <v>0.39641657471656799</v>
      </c>
      <c r="G11" s="71"/>
      <c r="H11" s="71">
        <f>ts4_raw!F8</f>
        <v>0.28842085599899292</v>
      </c>
      <c r="I11" s="71"/>
      <c r="J11" s="71">
        <f>ts4_raw!H8</f>
        <v>-0.40000000596046448</v>
      </c>
    </row>
    <row r="12" spans="2:10">
      <c r="B12" s="67" t="s">
        <v>21</v>
      </c>
      <c r="C12" s="15"/>
      <c r="D12" s="71">
        <f>ts4_raw!B9</f>
        <v>0.33570995926856995</v>
      </c>
      <c r="E12" s="71"/>
      <c r="F12" s="71">
        <f>ts4_raw!D9</f>
        <v>0.16691914200782776</v>
      </c>
      <c r="G12" s="71"/>
      <c r="H12" s="71">
        <f>ts4_raw!F9</f>
        <v>0.15385954082012177</v>
      </c>
      <c r="I12" s="71"/>
      <c r="J12" s="71">
        <f>ts4_raw!H9</f>
        <v>0.43368005752563477</v>
      </c>
    </row>
    <row r="13" spans="2:10">
      <c r="B13" s="67" t="s">
        <v>22</v>
      </c>
      <c r="C13" s="15"/>
      <c r="D13" s="71">
        <f>ts4_raw!B10</f>
        <v>5.0292685627937317E-2</v>
      </c>
      <c r="E13" s="71"/>
      <c r="F13" s="71">
        <f>ts4_raw!D10</f>
        <v>1.7553618177771568E-2</v>
      </c>
      <c r="G13" s="71"/>
      <c r="H13" s="71">
        <f>ts4_raw!F10</f>
        <v>6.08515664935112E-2</v>
      </c>
      <c r="I13" s="71"/>
      <c r="J13" s="71">
        <f>ts4_raw!H10</f>
        <v>0.35635179281234741</v>
      </c>
    </row>
    <row r="14" spans="2:10">
      <c r="B14" s="67" t="s">
        <v>29</v>
      </c>
      <c r="C14" s="15"/>
      <c r="D14" s="75">
        <f>ts4_raw!B11</f>
        <v>4</v>
      </c>
      <c r="E14" s="75"/>
      <c r="F14" s="75">
        <f>ts4_raw!D11</f>
        <v>3</v>
      </c>
      <c r="G14" s="75"/>
      <c r="H14" s="75">
        <f>ts4_raw!F11</f>
        <v>4</v>
      </c>
      <c r="I14" s="75"/>
      <c r="J14" s="75">
        <f>ts4_raw!H11</f>
        <v>1</v>
      </c>
    </row>
    <row r="15" spans="2:10">
      <c r="B15" s="67"/>
      <c r="C15" s="12"/>
      <c r="D15" s="69"/>
      <c r="E15" s="69"/>
      <c r="F15" s="69"/>
      <c r="G15" s="69"/>
      <c r="H15" s="69"/>
      <c r="I15" s="69"/>
      <c r="J15" s="69"/>
    </row>
    <row r="16" spans="2:10">
      <c r="B16" s="15" t="s">
        <v>31</v>
      </c>
      <c r="C16" s="15"/>
      <c r="D16" s="69"/>
      <c r="E16" s="69"/>
      <c r="F16" s="69"/>
      <c r="G16" s="69"/>
      <c r="H16" s="69"/>
      <c r="I16" s="69"/>
      <c r="J16" s="69"/>
    </row>
    <row r="17" spans="2:10">
      <c r="B17" s="67" t="s">
        <v>28</v>
      </c>
      <c r="C17" s="15"/>
      <c r="D17" s="71">
        <f>ts4_raw!B13</f>
        <v>0.32706174254417419</v>
      </c>
      <c r="E17" s="71"/>
      <c r="F17" s="71">
        <f>ts4_raw!D13</f>
        <v>0.27194836735725403</v>
      </c>
      <c r="G17" s="71"/>
      <c r="H17" s="71">
        <f>ts4_raw!F13</f>
        <v>0.16011303663253784</v>
      </c>
      <c r="I17" s="71"/>
      <c r="J17" s="71">
        <f>ts4_raw!H13</f>
        <v>9.3647241592407227E-2</v>
      </c>
    </row>
    <row r="18" spans="2:10">
      <c r="B18" s="67" t="s">
        <v>21</v>
      </c>
      <c r="C18" s="15"/>
      <c r="D18" s="71">
        <f>ts4_raw!B14</f>
        <v>9.6484832465648651E-2</v>
      </c>
      <c r="E18" s="71"/>
      <c r="F18" s="71">
        <f>ts4_raw!D14</f>
        <v>9.919506311416626E-2</v>
      </c>
      <c r="G18" s="71"/>
      <c r="H18" s="71">
        <f>ts4_raw!F14</f>
        <v>6.2157120555639267E-2</v>
      </c>
      <c r="I18" s="71"/>
      <c r="J18" s="71">
        <f>ts4_raw!H14</f>
        <v>7.3500119149684906E-2</v>
      </c>
    </row>
    <row r="19" spans="2:10">
      <c r="B19" s="67" t="s">
        <v>22</v>
      </c>
      <c r="C19" s="15"/>
      <c r="D19" s="71">
        <f>ts4_raw!B15</f>
        <v>6.9950323086231947E-4</v>
      </c>
      <c r="E19" s="71"/>
      <c r="F19" s="71">
        <f>ts4_raw!D15</f>
        <v>6.1149769462645054E-3</v>
      </c>
      <c r="G19" s="71"/>
      <c r="H19" s="71">
        <f>ts4_raw!F15</f>
        <v>9.9967876449227333E-3</v>
      </c>
      <c r="I19" s="71"/>
      <c r="J19" s="71">
        <f>ts4_raw!H15</f>
        <v>0.20262441039085388</v>
      </c>
    </row>
    <row r="20" spans="2:10">
      <c r="B20" s="67" t="s">
        <v>29</v>
      </c>
      <c r="C20" s="15"/>
      <c r="D20" s="75">
        <f>ts4_raw!B16</f>
        <v>31</v>
      </c>
      <c r="E20" s="75"/>
      <c r="F20" s="75">
        <f>ts4_raw!D16</f>
        <v>10</v>
      </c>
      <c r="G20" s="75"/>
      <c r="H20" s="75">
        <f>ts4_raw!F16</f>
        <v>26</v>
      </c>
      <c r="I20" s="75"/>
      <c r="J20" s="75">
        <f>ts4_raw!H16</f>
        <v>14</v>
      </c>
    </row>
    <row r="21" spans="2:10">
      <c r="B21" s="67"/>
      <c r="C21" s="12"/>
      <c r="D21" s="69"/>
      <c r="E21" s="69"/>
      <c r="F21" s="69"/>
      <c r="G21" s="69"/>
      <c r="H21" s="69"/>
      <c r="I21" s="68"/>
      <c r="J21" s="68"/>
    </row>
    <row r="22" spans="2:10" ht="25.5" customHeight="1">
      <c r="B22" s="114" t="s">
        <v>42</v>
      </c>
      <c r="C22" s="114"/>
      <c r="D22" s="114"/>
      <c r="E22" s="114"/>
      <c r="F22" s="114"/>
      <c r="G22" s="114"/>
      <c r="H22" s="114"/>
      <c r="I22" s="114"/>
      <c r="J22" s="114"/>
    </row>
    <row r="23" spans="2:10">
      <c r="B23" s="67" t="s">
        <v>32</v>
      </c>
      <c r="C23" s="15"/>
      <c r="D23" s="71">
        <f>ts4_raw!B18</f>
        <v>-0.4074036180973053</v>
      </c>
      <c r="E23" s="71"/>
      <c r="F23" s="71">
        <f>ts4_raw!D18</f>
        <v>-0.12709802389144897</v>
      </c>
      <c r="G23" s="71"/>
      <c r="H23" s="61">
        <f>ts4_raw!F18</f>
        <v>-0.21969889104366302</v>
      </c>
      <c r="I23" s="71"/>
      <c r="J23" s="71">
        <f>ts4_raw!H18</f>
        <v>0.50824582576751709</v>
      </c>
    </row>
    <row r="24" spans="2:10">
      <c r="B24" s="67" t="s">
        <v>21</v>
      </c>
      <c r="C24" s="15"/>
      <c r="D24" s="61">
        <f>ts4_raw!B19</f>
        <v>0.25149098038673401</v>
      </c>
      <c r="E24" s="61"/>
      <c r="F24" s="61">
        <f>ts4_raw!D19</f>
        <v>0.22762490808963776</v>
      </c>
      <c r="G24" s="61"/>
      <c r="H24" s="61">
        <f>ts4_raw!F19</f>
        <v>0.12663707137107849</v>
      </c>
      <c r="I24" s="61"/>
      <c r="J24" s="61">
        <f>ts4_raw!H19</f>
        <v>0.44004592299461365</v>
      </c>
    </row>
    <row r="25" spans="2:10">
      <c r="B25" s="65" t="s">
        <v>22</v>
      </c>
      <c r="C25" s="16"/>
      <c r="D25" s="73">
        <f>ts4_raw!B20</f>
        <v>0.10524233430624008</v>
      </c>
      <c r="E25" s="73"/>
      <c r="F25" s="73">
        <f>ts4_raw!D20</f>
        <v>0.57659447193145752</v>
      </c>
      <c r="G25" s="73"/>
      <c r="H25" s="73">
        <f>ts4_raw!F20</f>
        <v>8.2763783633708954E-2</v>
      </c>
      <c r="I25" s="73"/>
      <c r="J25" s="73">
        <f>ts4_raw!H20</f>
        <v>0.24809712171554565</v>
      </c>
    </row>
  </sheetData>
  <mergeCells count="1">
    <mergeCell ref="B22:J22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6"/>
  <sheetViews>
    <sheetView zoomScaleNormal="100" zoomScalePageLayoutView="150" workbookViewId="0">
      <selection activeCell="E7" sqref="E7"/>
    </sheetView>
  </sheetViews>
  <sheetFormatPr defaultColWidth="11" defaultRowHeight="15.75"/>
  <cols>
    <col min="2" max="2" width="7" customWidth="1"/>
    <col min="3" max="3" width="11.875" customWidth="1"/>
    <col min="4" max="4" width="13.5" customWidth="1"/>
    <col min="5" max="5" width="16" customWidth="1"/>
  </cols>
  <sheetData>
    <row r="2" spans="2:5" ht="15.95" customHeight="1">
      <c r="B2" s="30"/>
      <c r="C2" s="115" t="s">
        <v>70</v>
      </c>
      <c r="D2" s="115"/>
      <c r="E2" s="115"/>
    </row>
    <row r="3" spans="2:5" ht="53.1" customHeight="1">
      <c r="B3" s="32"/>
      <c r="C3" s="22" t="s">
        <v>55</v>
      </c>
      <c r="D3" s="22" t="s">
        <v>54</v>
      </c>
      <c r="E3" s="22" t="s">
        <v>61</v>
      </c>
    </row>
    <row r="4" spans="2:5">
      <c r="B4" s="33"/>
      <c r="C4" s="34">
        <v>1</v>
      </c>
      <c r="D4" s="34">
        <v>2</v>
      </c>
      <c r="E4" s="34">
        <v>3</v>
      </c>
    </row>
    <row r="5" spans="2:5">
      <c r="B5" s="22" t="s">
        <v>0</v>
      </c>
      <c r="C5" s="61">
        <f>ts5_raw!B3</f>
        <v>0.14050839841365814</v>
      </c>
      <c r="D5" s="116">
        <f>ts5_raw!D3</f>
        <v>7.3664598166942596E-2</v>
      </c>
      <c r="E5" s="76">
        <f>ts5_raw!E3</f>
        <v>108.33028411865234</v>
      </c>
    </row>
    <row r="6" spans="2:5">
      <c r="B6" s="22" t="s">
        <v>125</v>
      </c>
      <c r="C6" s="12" t="str">
        <f>"["&amp;ROUND(ts5_raw!C3, 2)&amp;"]"</f>
        <v>[3.81]</v>
      </c>
      <c r="D6" s="117"/>
      <c r="E6" s="12" t="str">
        <f>"["&amp;ROUND(ts5_raw!G3,1)&amp;", "&amp;ROUND(ts5_raw!F3, 1)&amp;"]"</f>
        <v>[47.8, 193.9]</v>
      </c>
    </row>
    <row r="7" spans="2:5">
      <c r="B7" s="22"/>
      <c r="C7" s="12"/>
      <c r="D7" s="61"/>
      <c r="E7" s="12"/>
    </row>
    <row r="8" spans="2:5">
      <c r="B8" s="22" t="s">
        <v>2</v>
      </c>
      <c r="C8" s="61">
        <f>ts5_raw!B4</f>
        <v>0.12709759175777435</v>
      </c>
      <c r="D8" s="61">
        <f>ts5_raw!D4</f>
        <v>7.1174651384353638E-2</v>
      </c>
      <c r="E8" s="76">
        <f>ts5_raw!E4</f>
        <v>104.66860198974609</v>
      </c>
    </row>
    <row r="9" spans="2:5">
      <c r="B9" s="22" t="s">
        <v>126</v>
      </c>
      <c r="C9" s="12" t="str">
        <f>"["&amp;ROUND(ts5_raw!C4, 2)&amp;"]"</f>
        <v>[3.57]</v>
      </c>
      <c r="D9" s="61"/>
      <c r="E9" s="12" t="str">
        <f>"["&amp;ROUND(ts5_raw!G4,1)&amp;", "&amp;ROUND(ts5_raw!F4, 1)&amp;"]"</f>
        <v>[46.2, 187.3]</v>
      </c>
    </row>
    <row r="10" spans="2:5">
      <c r="B10" s="22"/>
      <c r="C10" s="12"/>
      <c r="D10" s="61"/>
      <c r="E10" s="12"/>
    </row>
    <row r="11" spans="2:5">
      <c r="B11" s="22" t="s">
        <v>1</v>
      </c>
      <c r="C11" s="61">
        <f>ts5_raw!B5</f>
        <v>6.4334921538829803E-2</v>
      </c>
      <c r="D11" s="61">
        <f>ts5_raw!D5</f>
        <v>3.2167460769414902E-2</v>
      </c>
      <c r="E11" s="76">
        <f>ts5_raw!E5</f>
        <v>47.305091857910156</v>
      </c>
    </row>
    <row r="12" spans="2:5">
      <c r="B12" s="22" t="s">
        <v>126</v>
      </c>
      <c r="C12" s="12" t="str">
        <f>"["&amp;ROUND(ts5_raw!C5, 2)&amp;"]"</f>
        <v>[4]</v>
      </c>
      <c r="D12" s="61"/>
      <c r="E12" s="12" t="str">
        <f>"["&amp;ROUND(ts5_raw!G5,1)&amp;", "&amp;ROUND(ts5_raw!F5, 1)&amp;"]"</f>
        <v>[20.9, 84.7]</v>
      </c>
    </row>
    <row r="13" spans="2:5">
      <c r="B13" s="24"/>
      <c r="C13" s="12"/>
      <c r="D13" s="61"/>
      <c r="E13" s="12"/>
    </row>
    <row r="14" spans="2:5">
      <c r="B14" s="24" t="s">
        <v>88</v>
      </c>
      <c r="C14" s="61">
        <f>ts5_raw!B6</f>
        <v>2.5549164041876793E-2</v>
      </c>
      <c r="D14" s="61">
        <f>ts5_raw!D6</f>
        <v>1.3025064021348953E-2</v>
      </c>
      <c r="E14" s="76">
        <f>ts5_raw!E6</f>
        <v>19.154504776000977</v>
      </c>
    </row>
    <row r="15" spans="2:5">
      <c r="B15" s="19" t="s">
        <v>127</v>
      </c>
      <c r="C15" s="10" t="str">
        <f>"["&amp;ROUND(ts5_raw!C6, 2)&amp;"]"</f>
        <v>[3.92]</v>
      </c>
      <c r="D15" s="77"/>
      <c r="E15" s="10" t="str">
        <f>"["&amp;ROUND(ts5_raw!G6,1)&amp;", "&amp;ROUND(ts5_raw!F6, 1)&amp;"]"</f>
        <v>[8.5, 34.3]</v>
      </c>
    </row>
    <row r="16" spans="2:5">
      <c r="B16" s="22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34"/>
  <sheetViews>
    <sheetView topLeftCell="A15" zoomScale="115" zoomScaleNormal="115" zoomScalePageLayoutView="150" workbookViewId="0">
      <selection activeCell="G34" sqref="G34"/>
    </sheetView>
  </sheetViews>
  <sheetFormatPr defaultColWidth="11" defaultRowHeight="15.75"/>
  <cols>
    <col min="2" max="2" width="10.625" customWidth="1"/>
    <col min="3" max="3" width="12.875" customWidth="1"/>
    <col min="4" max="4" width="1.375" customWidth="1"/>
    <col min="5" max="5" width="12.875" customWidth="1"/>
    <col min="6" max="6" width="1.375" customWidth="1"/>
    <col min="7" max="7" width="12.875" customWidth="1"/>
    <col min="8" max="8" width="1.375" customWidth="1"/>
    <col min="9" max="9" width="12.875" customWidth="1"/>
  </cols>
  <sheetData>
    <row r="2" spans="2:9">
      <c r="B2" s="118"/>
      <c r="C2" s="118"/>
      <c r="D2" s="118"/>
      <c r="E2" s="118"/>
      <c r="F2" s="118"/>
      <c r="G2" s="118"/>
      <c r="H2" s="118"/>
      <c r="I2" s="118"/>
    </row>
    <row r="3" spans="2:9">
      <c r="B3" s="14"/>
      <c r="C3" s="55" t="s">
        <v>0</v>
      </c>
      <c r="D3" s="55"/>
      <c r="E3" s="55" t="s">
        <v>2</v>
      </c>
      <c r="F3" s="55"/>
      <c r="G3" s="55" t="s">
        <v>1</v>
      </c>
      <c r="H3" s="55"/>
      <c r="I3" s="55" t="s">
        <v>88</v>
      </c>
    </row>
    <row r="4" spans="2:9">
      <c r="B4" s="16"/>
      <c r="C4" s="10">
        <v>1</v>
      </c>
      <c r="D4" s="10"/>
      <c r="E4" s="10">
        <v>2</v>
      </c>
      <c r="F4" s="10"/>
      <c r="G4" s="10">
        <v>3</v>
      </c>
      <c r="H4" s="10"/>
      <c r="I4" s="10">
        <v>4</v>
      </c>
    </row>
    <row r="5" spans="2:9">
      <c r="B5" s="120" t="s">
        <v>87</v>
      </c>
      <c r="C5" s="120"/>
      <c r="D5" s="120"/>
      <c r="E5" s="120"/>
      <c r="F5" s="120"/>
      <c r="G5" s="120"/>
      <c r="H5" s="120"/>
      <c r="I5" s="120"/>
    </row>
    <row r="6" spans="2:9">
      <c r="B6" s="15" t="s">
        <v>13</v>
      </c>
      <c r="C6" s="61" t="str">
        <f>IF(C8&lt;=0.01, ROUND(ts6_raw!B3,3)&amp;"***", IF(C8&lt;=0.05,ROUND(ts6_raw!B3,3)&amp;"**", IF(C8&lt;=0.1,ROUND(ts6_raw!B3,3)&amp;"*",ROUND(ts6_raw!B3,3))))</f>
        <v>0.154***</v>
      </c>
      <c r="D6" s="61"/>
      <c r="E6" s="61" t="str">
        <f>IF(E8&lt;=0.01, ROUND(ts6_raw!D3,3)&amp;"***", IF(E8&lt;=0.05,ROUND(ts6_raw!D3,3)&amp;"**", IF(E8&lt;=0.1,ROUND(ts6_raw!D3,3)&amp;"*",ROUND(ts6_raw!D3,3))))</f>
        <v>0.198**</v>
      </c>
      <c r="F6" s="61"/>
      <c r="G6" s="61" t="str">
        <f>IF(G8&lt;=0.01, ROUND(ts6_raw!F3,3)&amp;"***", IF(G8&lt;=0.05,ROUND(ts6_raw!F3,3)&amp;"**", IF(G8&lt;=0.1,ROUND(ts6_raw!F3,3)&amp;"*",ROUND(ts6_raw!F3,3))))</f>
        <v>0.087**</v>
      </c>
      <c r="H6" s="61"/>
      <c r="I6" s="61" t="str">
        <f>IF(I8&lt;=0.01, ROUND(ts6_raw!H3,3)&amp;"***", IF(I8&lt;=0.05,ROUND(ts6_raw!H3,3)&amp;"**", IF(I8&lt;=0.1,ROUND(ts6_raw!H3,3)&amp;"*",ROUND(ts6_raw!H3,3))))</f>
        <v>0.064*</v>
      </c>
    </row>
    <row r="7" spans="2:9">
      <c r="B7" s="15" t="s">
        <v>3</v>
      </c>
      <c r="C7" s="61">
        <f>ts6_raw!B4</f>
        <v>4.3527562171220779E-2</v>
      </c>
      <c r="D7" s="61"/>
      <c r="E7" s="61">
        <f>ts6_raw!D4</f>
        <v>8.6214303970336914E-2</v>
      </c>
      <c r="F7" s="61"/>
      <c r="G7" s="61">
        <f>ts6_raw!F4</f>
        <v>3.850172832608223E-2</v>
      </c>
      <c r="H7" s="61"/>
      <c r="I7" s="61">
        <f>ts6_raw!H4</f>
        <v>3.8485642522573471E-2</v>
      </c>
    </row>
    <row r="8" spans="2:9">
      <c r="B8" s="15" t="s">
        <v>91</v>
      </c>
      <c r="C8" s="61">
        <f>ts6_raw!B5</f>
        <v>3.8642808794975281E-4</v>
      </c>
      <c r="D8" s="61"/>
      <c r="E8" s="61">
        <f>ts6_raw!D5</f>
        <v>2.1564347669482231E-2</v>
      </c>
      <c r="F8" s="61"/>
      <c r="G8" s="61">
        <f>ts6_raw!F5</f>
        <v>2.4344773963093758E-2</v>
      </c>
      <c r="H8" s="61"/>
      <c r="I8" s="61">
        <f>ts6_raw!H5</f>
        <v>9.8193906247615814E-2</v>
      </c>
    </row>
    <row r="9" spans="2:9">
      <c r="B9" s="15" t="s">
        <v>92</v>
      </c>
      <c r="C9" s="78">
        <f>ROUND(ts6_raw!B6,0)</f>
        <v>21</v>
      </c>
      <c r="D9" s="78"/>
      <c r="E9" s="78">
        <f>ROUND(ts6_raw!D6,0)</f>
        <v>6</v>
      </c>
      <c r="F9" s="78"/>
      <c r="G9" s="78">
        <f>ROUND(ts6_raw!F6,0)</f>
        <v>16</v>
      </c>
      <c r="H9" s="78"/>
      <c r="I9" s="78">
        <f>ROUND(ts6_raw!H6,0)</f>
        <v>11</v>
      </c>
    </row>
    <row r="10" spans="2:9" ht="5.0999999999999996" customHeight="1"/>
    <row r="11" spans="2:9">
      <c r="B11" s="101" t="s">
        <v>89</v>
      </c>
      <c r="C11" s="101"/>
      <c r="D11" s="101"/>
      <c r="E11" s="101"/>
      <c r="F11" s="101"/>
      <c r="G11" s="101"/>
      <c r="H11" s="101"/>
      <c r="I11" s="101"/>
    </row>
    <row r="12" spans="2:9">
      <c r="B12" s="119" t="s">
        <v>90</v>
      </c>
      <c r="C12" s="119"/>
      <c r="D12" s="119"/>
      <c r="E12" s="119"/>
      <c r="F12" s="119"/>
      <c r="G12" s="119"/>
      <c r="H12" s="119"/>
      <c r="I12" s="119"/>
    </row>
    <row r="13" spans="2:9">
      <c r="B13" s="15" t="s">
        <v>13</v>
      </c>
      <c r="C13" s="61" t="str">
        <f>IF(C15&lt;=0.01, ROUND(ts6_raw!B8,3)&amp;"***", IF(C15&lt;=0.05,ROUND(ts6_raw!B8,3)&amp;"**", IF(C15&lt;=0.1,ROUND(ts6_raw!B8,3)&amp;"*",ROUND(ts6_raw!B8,3))))</f>
        <v>0.146***</v>
      </c>
      <c r="D13" s="61"/>
      <c r="E13" s="61" t="str">
        <f>IF(E15&lt;=0.01, ROUND(ts6_raw!D8,3)&amp;"***", IF(E15&lt;=0.05,ROUND(ts6_raw!D8,3)&amp;"**", IF(E15&lt;=0.1,ROUND(ts6_raw!D8,3)&amp;"*",ROUND(ts6_raw!D8,3))))</f>
        <v>0.198**</v>
      </c>
      <c r="F13" s="61"/>
      <c r="G13" s="61" t="str">
        <f>IF(G15&lt;=0.01, ROUND(ts6_raw!F8,3)&amp;"***", IF(G15&lt;=0.05,ROUND(ts6_raw!F8,3)&amp;"**", IF(G15&lt;=0.1,ROUND(ts6_raw!F8,3)&amp;"*",ROUND(ts6_raw!F8,3))))</f>
        <v>0.095**</v>
      </c>
      <c r="H13" s="61"/>
      <c r="I13" s="61">
        <f>IF(I15&lt;=0.01, ROUND(ts6_raw!H8,3)&amp;"***", IF(I15&lt;=0.05,ROUND(ts6_raw!H8,3)&amp;"**", IF(I15&lt;=0.1,ROUND(ts6_raw!H8,3)&amp;"*",ROUND(ts6_raw!H8,3))))</f>
        <v>8.5999999999999993E-2</v>
      </c>
    </row>
    <row r="14" spans="2:9">
      <c r="B14" s="15" t="s">
        <v>3</v>
      </c>
      <c r="C14" s="61">
        <f>ts6_raw!B9</f>
        <v>5.2712686359882355E-2</v>
      </c>
      <c r="D14" s="61"/>
      <c r="E14" s="61">
        <f>ts6_raw!D9</f>
        <v>8.6214303970336914E-2</v>
      </c>
      <c r="F14" s="61"/>
      <c r="G14" s="61">
        <f>ts6_raw!F9</f>
        <v>4.1352547705173492E-2</v>
      </c>
      <c r="H14" s="61"/>
      <c r="I14" s="61">
        <f>ts6_raw!H9</f>
        <v>5.7166136801242828E-2</v>
      </c>
    </row>
    <row r="15" spans="2:9">
      <c r="B15" s="15" t="s">
        <v>91</v>
      </c>
      <c r="C15" s="61">
        <f>ts6_raw!B10</f>
        <v>5.4733576253056526E-3</v>
      </c>
      <c r="D15" s="61"/>
      <c r="E15" s="61">
        <f>ts6_raw!D10</f>
        <v>2.1564347669482231E-2</v>
      </c>
      <c r="F15" s="61"/>
      <c r="G15" s="61">
        <f>ts6_raw!F10</f>
        <v>2.1052669733762741E-2</v>
      </c>
      <c r="H15" s="61"/>
      <c r="I15" s="61">
        <f>ts6_raw!H10</f>
        <v>0.13301548361778259</v>
      </c>
    </row>
    <row r="16" spans="2:9">
      <c r="B16" s="15" t="s">
        <v>92</v>
      </c>
      <c r="C16" s="78">
        <f>ts6_raw!B11</f>
        <v>16</v>
      </c>
      <c r="D16" s="78"/>
      <c r="E16" s="78">
        <f>ts6_raw!D11</f>
        <v>6</v>
      </c>
      <c r="F16" s="78"/>
      <c r="G16" s="78">
        <f>ts6_raw!F11</f>
        <v>12</v>
      </c>
      <c r="H16" s="78"/>
      <c r="I16" s="78">
        <f>ts6_raw!H11</f>
        <v>7</v>
      </c>
    </row>
    <row r="17" spans="2:9" ht="5.0999999999999996" customHeight="1"/>
    <row r="18" spans="2:9">
      <c r="B18" s="101" t="s">
        <v>97</v>
      </c>
      <c r="C18" s="101"/>
      <c r="D18" s="101"/>
      <c r="E18" s="101"/>
      <c r="F18" s="101"/>
      <c r="G18" s="101"/>
      <c r="H18" s="101"/>
      <c r="I18" s="101"/>
    </row>
    <row r="19" spans="2:9">
      <c r="B19" s="15" t="s">
        <v>13</v>
      </c>
      <c r="C19" s="61" t="str">
        <f>IF(C21&lt;=0.01, ROUND(ts6_raw!B13,3)&amp;"***", IF(C21&lt;=0.05,ROUND(ts6_raw!B13,3)&amp;"**", IF(C21&lt;=0.1,ROUND(ts6_raw!B13,3)&amp;"*",ROUND(ts6_raw!B13,3))))</f>
        <v>0.131***</v>
      </c>
      <c r="D19" s="61"/>
      <c r="E19" s="61" t="str">
        <f>IF(E21&lt;=0.01, ROUND(ts6_raw!D13,3)&amp;"***", IF(E21&lt;=0.05,ROUND(ts6_raw!D13,3)&amp;"**", IF(E21&lt;=0.1,ROUND(ts6_raw!D13,3)&amp;"*",ROUND(ts6_raw!D13,3))))</f>
        <v>0.108*</v>
      </c>
      <c r="F19" s="61"/>
      <c r="G19" s="61" t="str">
        <f>IF(G21&lt;=0.01, ROUND(ts6_raw!F13,3)&amp;"***", IF(G21&lt;=0.05,ROUND(ts6_raw!F13,3)&amp;"**", IF(G21&lt;=0.1,ROUND(ts6_raw!F13,3)&amp;"*",ROUND(ts6_raw!F13,3))))</f>
        <v>0.091**</v>
      </c>
      <c r="H19" s="61"/>
      <c r="I19" s="61" t="str">
        <f>IF(I21&lt;=0.01, ROUND(ts6_raw!H13,3)&amp;"***", IF(I21&lt;=0.05,ROUND(ts6_raw!H13,3)&amp;"**", IF(I21&lt;=0.1,ROUND(ts6_raw!H13,3)&amp;"*",ROUND(ts6_raw!H13,3))))</f>
        <v>0.064*</v>
      </c>
    </row>
    <row r="20" spans="2:9">
      <c r="B20" s="15" t="s">
        <v>3</v>
      </c>
      <c r="C20" s="61">
        <f>ts6_raw!B14</f>
        <v>3.5274844616651535E-2</v>
      </c>
      <c r="D20" s="61"/>
      <c r="E20" s="61">
        <f>ts6_raw!D14</f>
        <v>5.6250669062137604E-2</v>
      </c>
      <c r="F20" s="61"/>
      <c r="G20" s="61">
        <f>ts6_raw!F14</f>
        <v>3.9734330028295517E-2</v>
      </c>
      <c r="H20" s="61"/>
      <c r="I20" s="61">
        <f>ts6_raw!H14</f>
        <v>3.8485642522573471E-2</v>
      </c>
    </row>
    <row r="21" spans="2:9">
      <c r="B21" s="15" t="s">
        <v>91</v>
      </c>
      <c r="C21" s="61">
        <f>ts6_raw!B15</f>
        <v>1.968307769857347E-4</v>
      </c>
      <c r="D21" s="61"/>
      <c r="E21" s="61">
        <f>ts6_raw!D15</f>
        <v>5.5561963468790054E-2</v>
      </c>
      <c r="F21" s="61"/>
      <c r="G21" s="61">
        <f>ts6_raw!F15</f>
        <v>2.2242069244384766E-2</v>
      </c>
      <c r="H21" s="61"/>
      <c r="I21" s="61">
        <f>ts6_raw!H15</f>
        <v>9.8193906247615814E-2</v>
      </c>
    </row>
    <row r="22" spans="2:9">
      <c r="B22" s="15" t="s">
        <v>92</v>
      </c>
      <c r="C22" s="78">
        <f>ts6_raw!B16</f>
        <v>19</v>
      </c>
      <c r="D22" s="78"/>
      <c r="E22" s="78">
        <f>ts6_raw!D16</f>
        <v>5</v>
      </c>
      <c r="F22" s="78"/>
      <c r="G22" s="78">
        <f>ts6_raw!F16</f>
        <v>14</v>
      </c>
      <c r="H22" s="78"/>
      <c r="I22" s="78">
        <f>ts6_raw!H16</f>
        <v>11</v>
      </c>
    </row>
    <row r="23" spans="2:9" ht="5.0999999999999996" customHeight="1"/>
    <row r="24" spans="2:9" ht="26.1" customHeight="1">
      <c r="B24" s="119" t="s">
        <v>93</v>
      </c>
      <c r="C24" s="119"/>
      <c r="D24" s="119"/>
      <c r="E24" s="119"/>
      <c r="F24" s="119"/>
      <c r="G24" s="119"/>
      <c r="H24" s="119"/>
      <c r="I24" s="119"/>
    </row>
    <row r="25" spans="2:9">
      <c r="B25" s="15" t="s">
        <v>13</v>
      </c>
      <c r="C25" s="61" t="str">
        <f>IF(C27&lt;=0.01, ROUND(ts6_raw!B18,3)&amp;"***", IF(C27&lt;=0.05,ROUND(ts6_raw!B18,3)&amp;"**", IF(C27&lt;=0.1,ROUND(ts6_raw!B18,3)&amp;"*",ROUND(ts6_raw!B18,3))))</f>
        <v>0.149***</v>
      </c>
      <c r="D25" s="61"/>
      <c r="E25" s="61" t="str">
        <f>IF(E27&lt;=0.01, ROUND(ts6_raw!D18,3)&amp;"***", IF(E27&lt;=0.05,ROUND(ts6_raw!D18,3)&amp;"**", IF(E27&lt;=0.1,ROUND(ts6_raw!D18,3)&amp;"*",ROUND(ts6_raw!D18,3))))</f>
        <v>0.198**</v>
      </c>
      <c r="F25" s="61"/>
      <c r="G25" s="61">
        <f>IF(G27&lt;=0.01, ROUND(ts6_raw!F18,3)&amp;"***", IF(G27&lt;=0.05,ROUND(ts6_raw!F18,3)&amp;"**", IF(G27&lt;=0.1,ROUND(ts6_raw!F18,3)&amp;"*",ROUND(ts6_raw!F18,3))))</f>
        <v>6.6000000000000003E-2</v>
      </c>
      <c r="H25" s="61"/>
      <c r="I25" s="61" t="str">
        <f>IF(I27&lt;=0.01, ROUND(ts6_raw!H18,3)&amp;"***", IF(I27&lt;=0.05,ROUND(ts6_raw!H18,3)&amp;"**", IF(I27&lt;=0.1,ROUND(ts6_raw!H18,3)&amp;"*",ROUND(ts6_raw!H18,3))))</f>
        <v>0.064*</v>
      </c>
    </row>
    <row r="26" spans="2:9">
      <c r="B26" s="15" t="s">
        <v>3</v>
      </c>
      <c r="C26" s="61">
        <f>ts6_raw!B19</f>
        <v>5.3483318537473679E-2</v>
      </c>
      <c r="D26" s="61"/>
      <c r="E26" s="61">
        <f>ts6_raw!D19</f>
        <v>8.6214303970336914E-2</v>
      </c>
      <c r="F26" s="61"/>
      <c r="G26" s="61">
        <f>ts6_raw!F19</f>
        <v>4.7971464693546295E-2</v>
      </c>
      <c r="H26" s="61"/>
      <c r="I26" s="61">
        <f>ts6_raw!H19</f>
        <v>3.8485642522573471E-2</v>
      </c>
    </row>
    <row r="27" spans="2:9">
      <c r="B27" s="15" t="s">
        <v>91</v>
      </c>
      <c r="C27" s="61">
        <f>ts6_raw!B20</f>
        <v>5.2044135518372059E-3</v>
      </c>
      <c r="D27" s="61"/>
      <c r="E27" s="61">
        <f>ts6_raw!D20</f>
        <v>2.1564347669482231E-2</v>
      </c>
      <c r="F27" s="61"/>
      <c r="G27" s="61">
        <f>ts6_raw!F20</f>
        <v>0.16607850790023804</v>
      </c>
      <c r="H27" s="61"/>
      <c r="I27" s="61">
        <f>ts6_raw!H20</f>
        <v>9.8193906247615814E-2</v>
      </c>
    </row>
    <row r="28" spans="2:9">
      <c r="B28" s="15" t="s">
        <v>92</v>
      </c>
      <c r="C28" s="78">
        <f>ts6_raw!B21</f>
        <v>18</v>
      </c>
      <c r="D28" s="78"/>
      <c r="E28" s="78">
        <f>ts6_raw!D21</f>
        <v>6</v>
      </c>
      <c r="F28" s="78"/>
      <c r="G28" s="78">
        <f>ts6_raw!F21</f>
        <v>14</v>
      </c>
      <c r="H28" s="78"/>
      <c r="I28" s="78">
        <f>ts6_raw!H21</f>
        <v>11</v>
      </c>
    </row>
    <row r="29" spans="2:9" ht="5.0999999999999996" customHeight="1"/>
    <row r="30" spans="2:9" ht="26.1" customHeight="1">
      <c r="B30" s="119" t="s">
        <v>94</v>
      </c>
      <c r="C30" s="119"/>
      <c r="D30" s="119"/>
      <c r="E30" s="119"/>
      <c r="F30" s="119"/>
      <c r="G30" s="119"/>
      <c r="H30" s="119"/>
      <c r="I30" s="119"/>
    </row>
    <row r="31" spans="2:9">
      <c r="B31" s="15" t="s">
        <v>13</v>
      </c>
      <c r="C31" s="61" t="str">
        <f>IF(C33&lt;=0.01, ROUND(ts6_raw!B23,3)&amp;"***", IF(C33&lt;=0.05,ROUND(ts6_raw!B23,3)&amp;"**", IF(C33&lt;=0.1,ROUND(ts6_raw!B23,3)&amp;"*",ROUND(ts6_raw!B23,3))))</f>
        <v>0.168***</v>
      </c>
      <c r="D31" s="61"/>
      <c r="E31" s="61" t="str">
        <f>IF(E33&lt;=0.01, ROUND(ts6_raw!D23,3)&amp;"***", IF(E33&lt;=0.05,ROUND(ts6_raw!D23,3)&amp;"**", IF(E33&lt;=0.1,ROUND(ts6_raw!D23,3)&amp;"*",ROUND(ts6_raw!D23,3))))</f>
        <v>0.198**</v>
      </c>
      <c r="F31" s="61"/>
      <c r="G31" s="61" t="str">
        <f>IF(G33&lt;=0.01, ROUND(ts6_raw!F23,3)&amp;"***", IF(G33&lt;=0.05,ROUND(ts6_raw!F23,3)&amp;"**", IF(G33&lt;=0.1,ROUND(ts6_raw!F23,3)&amp;"*",ROUND(ts6_raw!F23,3))))</f>
        <v>0.087**</v>
      </c>
      <c r="H31" s="61"/>
      <c r="I31" s="61" t="str">
        <f>IF(I33&lt;=0.01, ROUND(ts6_raw!H23,3)&amp;"***", IF(I33&lt;=0.05,ROUND(ts6_raw!H23,3)&amp;"**", IF(I33&lt;=0.1,ROUND(ts6_raw!H23,3)&amp;"*",ROUND(ts6_raw!H23,3))))</f>
        <v>0.064*</v>
      </c>
    </row>
    <row r="32" spans="2:9">
      <c r="B32" s="15" t="s">
        <v>3</v>
      </c>
      <c r="C32" s="61">
        <f>ts6_raw!B24</f>
        <v>4.0515772998332977E-2</v>
      </c>
      <c r="D32" s="61"/>
      <c r="E32" s="61">
        <f>ts6_raw!D24</f>
        <v>8.6214303970336914E-2</v>
      </c>
      <c r="F32" s="61"/>
      <c r="G32" s="61">
        <f>ts6_raw!F24</f>
        <v>3.850172832608223E-2</v>
      </c>
      <c r="H32" s="61"/>
      <c r="I32" s="61">
        <f>ts6_raw!H24</f>
        <v>3.8485642522573471E-2</v>
      </c>
    </row>
    <row r="33" spans="2:9">
      <c r="B33" s="15" t="s">
        <v>91</v>
      </c>
      <c r="C33" s="61">
        <f>ts6_raw!B25</f>
        <v>3.4692460758378729E-5</v>
      </c>
      <c r="D33" s="61"/>
      <c r="E33" s="61">
        <f>ts6_raw!D25</f>
        <v>2.1564347669482231E-2</v>
      </c>
      <c r="F33" s="61"/>
      <c r="G33" s="61">
        <f>ts6_raw!F25</f>
        <v>2.4344773963093758E-2</v>
      </c>
      <c r="H33" s="61"/>
      <c r="I33" s="61">
        <f>ts6_raw!H25</f>
        <v>9.8193906247615814E-2</v>
      </c>
    </row>
    <row r="34" spans="2:9">
      <c r="B34" s="16" t="s">
        <v>92</v>
      </c>
      <c r="C34" s="78">
        <f>ts6_raw!B26</f>
        <v>20</v>
      </c>
      <c r="D34" s="78"/>
      <c r="E34" s="78">
        <f>ts6_raw!D26</f>
        <v>6</v>
      </c>
      <c r="F34" s="78"/>
      <c r="G34" s="78">
        <f>ts6_raw!F26</f>
        <v>16</v>
      </c>
      <c r="H34" s="78"/>
      <c r="I34" s="78">
        <f>ts6_raw!H26</f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14"/>
  <sheetViews>
    <sheetView topLeftCell="A4" zoomScaleNormal="100" zoomScalePageLayoutView="150" workbookViewId="0">
      <selection activeCell="S13" sqref="S13"/>
    </sheetView>
  </sheetViews>
  <sheetFormatPr defaultColWidth="11" defaultRowHeight="15.75"/>
  <cols>
    <col min="2" max="2" width="5.5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7" width="7.125" customWidth="1"/>
    <col min="8" max="8" width="7.375" customWidth="1"/>
    <col min="9" max="9" width="7.125" hidden="1" customWidth="1"/>
    <col min="10" max="10" width="0.125" customWidth="1"/>
    <col min="11" max="11" width="9.875" customWidth="1"/>
    <col min="12" max="12" width="0.875" customWidth="1"/>
    <col min="13" max="13" width="7" customWidth="1"/>
    <col min="14" max="14" width="12.625" customWidth="1"/>
    <col min="15" max="15" width="14.5" customWidth="1"/>
    <col min="16" max="16" width="0.875" customWidth="1"/>
    <col min="17" max="17" width="7" customWidth="1"/>
    <col min="18" max="18" width="12.625" customWidth="1"/>
    <col min="19" max="19" width="14.5" customWidth="1"/>
    <col min="20" max="20" width="11" customWidth="1"/>
  </cols>
  <sheetData>
    <row r="1" spans="2:20">
      <c r="T1" s="39"/>
    </row>
    <row r="2" spans="2:20"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spans="2:20" ht="15.95" customHeight="1">
      <c r="B3" s="30"/>
      <c r="C3" s="80"/>
      <c r="D3" s="80"/>
      <c r="E3" s="80"/>
      <c r="F3" s="80"/>
      <c r="G3" s="80"/>
      <c r="H3" s="80"/>
      <c r="I3" s="80"/>
      <c r="J3" s="80"/>
      <c r="K3" s="80"/>
      <c r="L3" s="31"/>
      <c r="M3" s="80"/>
      <c r="N3" s="80"/>
      <c r="O3" s="80"/>
      <c r="P3" s="31"/>
      <c r="Q3" s="80"/>
      <c r="R3" s="80"/>
      <c r="S3" s="80"/>
      <c r="T3" s="39"/>
    </row>
    <row r="4" spans="2:20" ht="15.95" customHeight="1">
      <c r="B4" s="32"/>
      <c r="C4" s="81"/>
      <c r="D4" s="81"/>
      <c r="E4" s="81"/>
      <c r="F4" s="81"/>
      <c r="G4" s="105" t="s">
        <v>72</v>
      </c>
      <c r="H4" s="105"/>
      <c r="I4" s="105"/>
      <c r="J4" s="105"/>
      <c r="K4" s="105"/>
      <c r="L4" s="24"/>
      <c r="M4" s="105" t="s">
        <v>14</v>
      </c>
      <c r="N4" s="105"/>
      <c r="O4" s="105"/>
      <c r="P4" s="79"/>
      <c r="Q4" s="105" t="s">
        <v>63</v>
      </c>
      <c r="R4" s="105"/>
      <c r="S4" s="105"/>
      <c r="T4" s="39"/>
    </row>
    <row r="5" spans="2:20" ht="75.95" customHeight="1">
      <c r="B5" s="32"/>
      <c r="C5" s="22" t="s">
        <v>55</v>
      </c>
      <c r="D5" s="22" t="s">
        <v>54</v>
      </c>
      <c r="E5" s="22" t="s">
        <v>61</v>
      </c>
      <c r="F5" s="22"/>
      <c r="G5" s="22" t="s">
        <v>79</v>
      </c>
      <c r="H5" s="22" t="s">
        <v>73</v>
      </c>
      <c r="I5" s="22" t="s">
        <v>75</v>
      </c>
      <c r="J5" s="22" t="s">
        <v>74</v>
      </c>
      <c r="K5" s="22" t="s">
        <v>77</v>
      </c>
      <c r="L5" s="22"/>
      <c r="M5" s="18" t="s">
        <v>71</v>
      </c>
      <c r="N5" s="18" t="s">
        <v>76</v>
      </c>
      <c r="O5" s="18" t="s">
        <v>80</v>
      </c>
      <c r="P5" s="22"/>
      <c r="Q5" s="18" t="s">
        <v>71</v>
      </c>
      <c r="R5" s="18" t="s">
        <v>78</v>
      </c>
      <c r="S5" s="18" t="s">
        <v>81</v>
      </c>
      <c r="T5" s="39"/>
    </row>
    <row r="6" spans="2:20">
      <c r="B6" s="33"/>
      <c r="C6" s="34">
        <v>1</v>
      </c>
      <c r="D6" s="34">
        <v>2</v>
      </c>
      <c r="E6" s="34">
        <v>3</v>
      </c>
      <c r="F6" s="34"/>
      <c r="G6" s="34">
        <v>1</v>
      </c>
      <c r="H6" s="34">
        <v>2</v>
      </c>
      <c r="I6" s="34">
        <v>3</v>
      </c>
      <c r="J6" s="34">
        <v>4</v>
      </c>
      <c r="K6" s="34">
        <v>3</v>
      </c>
      <c r="L6" s="34"/>
      <c r="M6" s="34">
        <v>4</v>
      </c>
      <c r="N6" s="34">
        <v>5</v>
      </c>
      <c r="O6" s="34">
        <v>6</v>
      </c>
      <c r="P6" s="34"/>
      <c r="Q6" s="34">
        <v>7</v>
      </c>
      <c r="R6" s="34">
        <v>8</v>
      </c>
      <c r="S6" s="34">
        <v>9</v>
      </c>
      <c r="T6" s="39"/>
    </row>
    <row r="7" spans="2:20" ht="25.5" customHeight="1">
      <c r="B7" s="22" t="s">
        <v>4</v>
      </c>
      <c r="C7" s="22" t="s">
        <v>47</v>
      </c>
      <c r="D7" s="20">
        <v>7.3490813648293976E-2</v>
      </c>
      <c r="E7" s="25" t="s">
        <v>50</v>
      </c>
      <c r="F7" s="22"/>
      <c r="G7" s="25">
        <f>t3_raw!$B$6</f>
        <v>144.5737</v>
      </c>
      <c r="H7" s="20">
        <f>'Table 2'!C16</f>
        <v>0.1112569272518158</v>
      </c>
      <c r="I7" s="26">
        <v>21</v>
      </c>
      <c r="J7" s="20">
        <f>1/(I7*(H7^2))</f>
        <v>3.8470389448821569</v>
      </c>
      <c r="K7" s="25">
        <f>1/(H7^2)</f>
        <v>80.7878178425253</v>
      </c>
      <c r="L7" s="22"/>
      <c r="M7" s="25">
        <v>6.2171209947393589</v>
      </c>
      <c r="N7" s="25">
        <f>((G7/M7)-1)*K7</f>
        <v>1797.8620830203986</v>
      </c>
      <c r="O7" s="25">
        <f>((G7/M7)-1)</f>
        <v>22.254123592307693</v>
      </c>
      <c r="P7" s="22"/>
      <c r="Q7" s="25">
        <v>4.9271978865884378</v>
      </c>
      <c r="R7" s="25">
        <f>((G7/Q7)-1)*K7</f>
        <v>2289.6860314444411</v>
      </c>
      <c r="S7" s="25">
        <f>((G7/Q7)-1)</f>
        <v>28.341971507481297</v>
      </c>
      <c r="T7" s="39"/>
    </row>
    <row r="8" spans="2:20">
      <c r="B8" s="22"/>
      <c r="C8" s="22"/>
      <c r="D8" s="20"/>
      <c r="E8" s="25"/>
      <c r="F8" s="22"/>
      <c r="G8" s="25"/>
      <c r="H8" s="20"/>
      <c r="I8" s="26"/>
      <c r="J8" s="20"/>
      <c r="K8" s="25"/>
      <c r="L8" s="22"/>
      <c r="M8" s="25"/>
      <c r="N8" s="25"/>
      <c r="O8" s="25"/>
      <c r="P8" s="22"/>
      <c r="Q8" s="25"/>
      <c r="R8" s="25"/>
      <c r="S8" s="20"/>
      <c r="T8" s="39"/>
    </row>
    <row r="9" spans="2:20" ht="25.5" customHeight="1">
      <c r="B9" s="22" t="s">
        <v>6</v>
      </c>
      <c r="C9" s="22" t="s">
        <v>18</v>
      </c>
      <c r="D9" s="20">
        <v>7.1148459383753512E-2</v>
      </c>
      <c r="E9" s="25" t="s">
        <v>51</v>
      </c>
      <c r="F9" s="22"/>
      <c r="G9" s="25">
        <f>t3_raw!$C$6</f>
        <v>166.4845</v>
      </c>
      <c r="H9" s="20">
        <f>'Table 2'!F16</f>
        <v>0.15404742956161499</v>
      </c>
      <c r="I9" s="26">
        <v>6</v>
      </c>
      <c r="J9" s="20">
        <f>1/(I9*(H9^2))</f>
        <v>7.0232776473918346</v>
      </c>
      <c r="K9" s="25">
        <f>1/(H9^2)</f>
        <v>42.139665884351004</v>
      </c>
      <c r="L9" s="22"/>
      <c r="M9" s="25">
        <v>3.2873806998939559</v>
      </c>
      <c r="N9" s="25">
        <f>((G9/M9)-1)*K9</f>
        <v>2091.9609587100394</v>
      </c>
      <c r="O9" s="25">
        <f>((G9/M9)-1)</f>
        <v>49.643510806451609</v>
      </c>
      <c r="P9" s="22"/>
      <c r="Q9" s="25" t="s">
        <v>5</v>
      </c>
      <c r="R9" s="25" t="s">
        <v>5</v>
      </c>
      <c r="S9" s="20" t="s">
        <v>5</v>
      </c>
      <c r="T9" s="39"/>
    </row>
    <row r="10" spans="2:20">
      <c r="B10" s="22"/>
      <c r="C10" s="22"/>
      <c r="D10" s="20"/>
      <c r="E10" s="25"/>
      <c r="F10" s="22"/>
      <c r="G10" s="25"/>
      <c r="H10" s="20"/>
      <c r="I10" s="26"/>
      <c r="J10" s="20"/>
      <c r="K10" s="25"/>
      <c r="L10" s="22"/>
      <c r="M10" s="25"/>
      <c r="N10" s="25"/>
      <c r="O10" s="25"/>
      <c r="P10" s="22"/>
      <c r="Q10" s="25"/>
      <c r="R10" s="25"/>
      <c r="S10" s="20"/>
      <c r="T10" s="39"/>
    </row>
    <row r="11" spans="2:20" ht="25.5" customHeight="1">
      <c r="B11" s="22" t="s">
        <v>7</v>
      </c>
      <c r="C11" s="22" t="s">
        <v>48</v>
      </c>
      <c r="D11" s="20">
        <v>3.2000000000000001E-2</v>
      </c>
      <c r="E11" s="25" t="s">
        <v>52</v>
      </c>
      <c r="F11" s="22"/>
      <c r="G11" s="25">
        <f>t3_raw!$D$6</f>
        <v>79.992789999999999</v>
      </c>
      <c r="H11" s="20">
        <f>'Table 2'!I16</f>
        <v>0.18064612150192261</v>
      </c>
      <c r="I11" s="26">
        <v>16</v>
      </c>
      <c r="J11" s="20">
        <f>1/(I11*(H11^2))</f>
        <v>1.9152379300322153</v>
      </c>
      <c r="K11" s="25">
        <f>1/(H11^2)</f>
        <v>30.643806880515445</v>
      </c>
      <c r="L11" s="22"/>
      <c r="M11" s="25">
        <v>6.057707635899888</v>
      </c>
      <c r="N11" s="25">
        <f>((G11/M11)-1)*K11</f>
        <v>374.01151092758516</v>
      </c>
      <c r="O11" s="25">
        <f>((G11/M11)-1)</f>
        <v>12.205125570263158</v>
      </c>
      <c r="P11" s="22"/>
      <c r="Q11" s="25">
        <v>11.086195244823985</v>
      </c>
      <c r="R11" s="25">
        <f>((G11/Q11)-1)*K11</f>
        <v>190.46754417007179</v>
      </c>
      <c r="S11" s="25">
        <f>((G11/Q11)-1)</f>
        <v>6.2155314094208922</v>
      </c>
      <c r="T11" s="39"/>
    </row>
    <row r="12" spans="2:20">
      <c r="B12" s="32"/>
      <c r="C12" s="22"/>
      <c r="D12" s="23"/>
      <c r="E12" s="24"/>
      <c r="F12" s="24"/>
      <c r="G12" s="24"/>
      <c r="H12" s="20"/>
      <c r="I12" s="26"/>
      <c r="J12" s="20"/>
      <c r="K12" s="25"/>
      <c r="L12" s="24"/>
      <c r="M12" s="24"/>
      <c r="N12" s="20"/>
      <c r="O12" s="20"/>
      <c r="P12" s="24"/>
      <c r="Q12" s="24"/>
      <c r="R12" s="25"/>
      <c r="S12" s="25"/>
      <c r="T12" s="39"/>
    </row>
    <row r="13" spans="2:20" ht="25.5" customHeight="1">
      <c r="B13" s="19" t="s">
        <v>8</v>
      </c>
      <c r="C13" s="19" t="s">
        <v>49</v>
      </c>
      <c r="D13" s="28">
        <v>1.0204081632653062E-2</v>
      </c>
      <c r="E13" s="36" t="s">
        <v>53</v>
      </c>
      <c r="F13" s="19"/>
      <c r="G13" s="36">
        <f>t3_raw!$E$6</f>
        <v>76.260300000000001</v>
      </c>
      <c r="H13" s="28">
        <f>'Table 2'!L16</f>
        <v>3.7630423903465271E-2</v>
      </c>
      <c r="I13" s="34">
        <v>11</v>
      </c>
      <c r="J13" s="28">
        <f>1/(I13*(H13^2))</f>
        <v>64.199122732617255</v>
      </c>
      <c r="K13" s="36">
        <f>1/(H13^2)</f>
        <v>706.19035005878982</v>
      </c>
      <c r="L13" s="19"/>
      <c r="M13" s="28" t="s">
        <v>9</v>
      </c>
      <c r="N13" s="28" t="s">
        <v>9</v>
      </c>
      <c r="O13" s="28" t="s">
        <v>9</v>
      </c>
      <c r="P13" s="19"/>
      <c r="Q13" s="36">
        <v>1.4370993835882944</v>
      </c>
      <c r="R13" s="36">
        <f>((G13/Q13)-1)*K13</f>
        <v>36768.105838225361</v>
      </c>
      <c r="S13" s="36">
        <f>((G13/Q13)-1)</f>
        <v>52.065432266476662</v>
      </c>
      <c r="T13" s="39"/>
    </row>
    <row r="14" spans="2:20">
      <c r="T14" s="39"/>
    </row>
  </sheetData>
  <mergeCells count="4">
    <mergeCell ref="G4:K4"/>
    <mergeCell ref="M4:O4"/>
    <mergeCell ref="Q4:S4"/>
    <mergeCell ref="B2:S2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1</vt:lpstr>
      <vt:lpstr>Table 2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</vt:lpstr>
      <vt:lpstr>Table F2</vt:lpstr>
      <vt:lpstr>t1_raw</vt:lpstr>
      <vt:lpstr>t2_raw</vt:lpstr>
      <vt:lpstr>t3_raw</vt:lpstr>
      <vt:lpstr>ts2_raw</vt:lpstr>
      <vt:lpstr>ts3_raw</vt:lpstr>
      <vt:lpstr>ts4_raw</vt:lpstr>
      <vt:lpstr>ts5_raw</vt:lpstr>
      <vt:lpstr>ts6_raw</vt:lpstr>
      <vt:lpstr>tF1_raw</vt:lpstr>
      <vt:lpstr>tF2_raw</vt:lpstr>
      <vt:lpstr>tF1_2_raw</vt:lpstr>
      <vt:lpstr>tF2_2_raw</vt:lpstr>
      <vt:lpstr>ts8_raw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2023-08-11T18:07:22Z</dcterms:modified>
</cp:coreProperties>
</file>