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showInkAnnotation="false" autoCompressPictures="false"/>
  <bookViews>
    <workbookView xWindow="0" yWindow="0" windowWidth="13125" windowHeight="6105" firstSheet="0" activeTab="30"/>
  </bookViews>
  <sheets>
    <sheet name="Table 1" sheetId="39" state="visible" r:id="rId1"/>
    <sheet name="Table 2" sheetId="18" state="visible" r:id="rId2"/>
    <sheet name="t2_raw" sheetId="41" state="hidden" r:id="rId3"/>
    <sheet name="Table 3" sheetId="12" state="visible" r:id="rId4"/>
    <sheet name="Table S2" sheetId="19" state="visible" r:id="rId5"/>
    <sheet name="Table S3" sheetId="4" state="visible" r:id="rId6"/>
    <sheet name="Table S4" sheetId="35" state="visible" r:id="rId7"/>
    <sheet name="Table S5" sheetId="24" state="visible" r:id="rId8"/>
    <sheet name="Table S6" sheetId="31" state="visible" r:id="rId9"/>
    <sheet name="Table S7" sheetId="25" state="visible" r:id="rId10"/>
    <sheet name="Table S8" sheetId="36" state="visible" r:id="rId11"/>
    <sheet name="Table F1A" sheetId="37" state="visible" r:id="rId12"/>
    <sheet name="Table F1B" sheetId="68" state="visible" r:id="rId13"/>
    <sheet name="Table F1C" sheetId="69" state="visible" r:id="rId14"/>
    <sheet name="Table F2A" sheetId="38" state="visible" r:id="rId15"/>
    <sheet name="Table F2B" sheetId="66" state="visible" r:id="rId16"/>
    <sheet name="Table F2C" sheetId="67" state="visible" r:id="rId17"/>
    <sheet name="t1_raw" sheetId="40" state="hidden" r:id="rId18"/>
    <sheet name="t3_raw" sheetId="43" state="hidden" r:id="rId19"/>
    <sheet name="ts2_raw" sheetId="44" state="hidden" r:id="rId20"/>
    <sheet name="ts3_raw" sheetId="45" state="hidden" r:id="rId21"/>
    <sheet name="ts4_raw" sheetId="46" state="hidden" r:id="rId22"/>
    <sheet name="ts5_raw" sheetId="47" state="hidden" r:id="rId23"/>
    <sheet name="ts6_raw" sheetId="48" state="hidden" r:id="rId24"/>
    <sheet name="ts8_raw" sheetId="65" state="hidden" r:id="rId25"/>
    <sheet name="Table F" sheetId="75" state="visible" r:id="rId26"/>
    <sheet name="tF1_raw" sheetId="112" state="visible" r:id="rId27"/>
    <sheet name="tF2_raw" sheetId="113" state="visible" r:id="rId28"/>
    <sheet name="tF1_2_raw" sheetId="114" state="visible" r:id="rId29"/>
    <sheet name="tF2_2_raw" sheetId="115" state="visible" r:id="rId30"/>
    <sheet name="tF_raw" sheetId="116" state="visible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<sst xmlns="http://schemas.openxmlformats.org/spreadsheetml/2006/main" count="333" uniqueCount="332">
  <si>
    <t>Weight</t>
  </si>
  <si>
    <t>Height</t>
  </si>
  <si>
    <t>MUAC</t>
  </si>
  <si>
    <t>Weight (kg)</t>
  </si>
  <si>
    <t>NA</t>
  </si>
  <si>
    <t>MUAC (cm)</t>
  </si>
  <si>
    <t>Height (cm)</t>
  </si>
  <si>
    <t>Hb (g/dl)</t>
  </si>
  <si>
    <t>--</t>
  </si>
  <si>
    <t>FE</t>
  </si>
  <si>
    <t>RE</t>
  </si>
  <si>
    <t>Est. Method</t>
  </si>
  <si>
    <t>Point estimate</t>
  </si>
  <si>
    <t>School feeding</t>
  </si>
  <si>
    <t>Average effect [average duration in months]</t>
  </si>
  <si>
    <t>Average effect per 10 months</t>
  </si>
  <si>
    <t>Average effect per 12 months</t>
  </si>
  <si>
    <t>0.127 [3.57]</t>
  </si>
  <si>
    <t xml:space="preserve">   School feeding</t>
  </si>
  <si>
    <t xml:space="preserve">  p-val</t>
  </si>
  <si>
    <t xml:space="preserve">  MDE</t>
  </si>
  <si>
    <t xml:space="preserve">  Point estimate</t>
  </si>
  <si>
    <r>
      <rPr>
        <i/>
        <sz val="10"/>
        <color theme="1"/>
        <rFont val="Calibri"/>
        <family val="2"/>
        <scheme val="minor"/>
      </rPr>
      <t>Panel A:</t>
    </r>
    <r>
      <rPr>
        <sz val="10"/>
        <color theme="1"/>
        <rFont val="Calibri"/>
        <family val="2"/>
        <scheme val="minor"/>
      </rPr>
      <t xml:space="preserve"> MDA trials</t>
    </r>
  </si>
  <si>
    <t xml:space="preserve">  RE estimate</t>
  </si>
  <si>
    <t xml:space="preserve">  N</t>
  </si>
  <si>
    <r>
      <rPr>
        <i/>
        <sz val="10"/>
        <color theme="1"/>
        <rFont val="Calibri"/>
        <family val="2"/>
        <scheme val="minor"/>
      </rPr>
      <t>Panel B:</t>
    </r>
    <r>
      <rPr>
        <sz val="10"/>
        <color theme="1"/>
        <rFont val="Calibri"/>
        <family val="2"/>
        <scheme val="minor"/>
      </rPr>
      <t xml:space="preserve"> Test-and-treat trials</t>
    </r>
  </si>
  <si>
    <r>
      <rPr>
        <i/>
        <sz val="10"/>
        <color theme="1"/>
        <rFont val="Calibri"/>
        <family val="2"/>
        <scheme val="minor"/>
      </rPr>
      <t>Panel C:</t>
    </r>
    <r>
      <rPr>
        <sz val="10"/>
        <color theme="1"/>
        <rFont val="Calibri"/>
        <family val="2"/>
        <scheme val="minor"/>
      </rPr>
      <t xml:space="preserve"> MDA and test-and-treat trials</t>
    </r>
  </si>
  <si>
    <t xml:space="preserve">  Difference</t>
  </si>
  <si>
    <t>Panel A: Weight or WAZ</t>
  </si>
  <si>
    <t>Panel B: Height or HAZ</t>
  </si>
  <si>
    <t>Main Comparison</t>
  </si>
  <si>
    <t>Koroma 1996; Stephenson 1989</t>
  </si>
  <si>
    <t>Vitamin A; Hygiene educ.</t>
  </si>
  <si>
    <t>Including additional studies</t>
  </si>
  <si>
    <t>Alb. (std.)</t>
  </si>
  <si>
    <t>Alb. (other freq.)</t>
  </si>
  <si>
    <t>Other STH drugs (std.)</t>
  </si>
  <si>
    <r>
      <rPr>
        <i/>
        <sz val="10"/>
        <color theme="1"/>
        <rFont val="Calibri"/>
        <family val="2"/>
        <scheme val="minor"/>
      </rPr>
      <t>Panel D:</t>
    </r>
    <r>
      <rPr>
        <sz val="10"/>
        <color theme="1"/>
        <rFont val="Calibri"/>
        <family val="2"/>
        <scheme val="minor"/>
      </rPr>
      <t xml:space="preserve"> Test of the hypothesis that the average effect of deworming of infected children is the same between MDA and test-and-treat trials</t>
    </r>
  </si>
  <si>
    <t>Other STH drugs (all freq.); Alb. (other freq.); (4); (5)</t>
  </si>
  <si>
    <t>Taylor-Robinson et al. (2015)</t>
  </si>
  <si>
    <t>0.140 [3.81]</t>
  </si>
  <si>
    <t>0.064 [4.00]</t>
  </si>
  <si>
    <t>0.020 [3.92]</t>
  </si>
  <si>
    <t>108.1      [47.7, 193.4]</t>
  </si>
  <si>
    <t>104.6       [46.2, 187.2]</t>
  </si>
  <si>
    <t>47.1        [20.8, 84.2]</t>
  </si>
  <si>
    <t>15.0           [6.6, 26.9]</t>
  </si>
  <si>
    <t>Average effect per 2 doses = 2*( (1) / av. no. doses)</t>
  </si>
  <si>
    <t>Average effect [average no. doses]</t>
  </si>
  <si>
    <t>Welch et al. (2016)</t>
  </si>
  <si>
    <t>Cost per treatment</t>
  </si>
  <si>
    <t>~0.294 kg (0.095 s.d.)</t>
  </si>
  <si>
    <t>~0.195 cm (0.075 s.d.)</t>
  </si>
  <si>
    <t>p-val†</t>
  </si>
  <si>
    <t>Gain per $1,000 spent  = (2)*(1,000 / cost of 2 treatments)†</t>
  </si>
  <si>
    <t>Preschool feeding</t>
  </si>
  <si>
    <t xml:space="preserve">   Preschool feeding</t>
  </si>
  <si>
    <t>Average effect per 10 months = 10*((4) / av. duration)</t>
  </si>
  <si>
    <t>Gain per $1,000 spent =  (5) *(1,000 / 41)</t>
  </si>
  <si>
    <t>Average effect per 12 months = 12*((7) / av. duration)</t>
  </si>
  <si>
    <t>Gain per $1,000 spent  = (8) *(1,000 / 48.7)</t>
  </si>
  <si>
    <t>Deworming MDA                                                (≥20% Prevalence settings)</t>
  </si>
  <si>
    <t>Deworming MDA (full sample)</t>
  </si>
  <si>
    <t>Gain per $1,000 spent</t>
  </si>
  <si>
    <t>MDA (&gt;20% prevalence)</t>
  </si>
  <si>
    <t>Standard error of RE estimate</t>
  </si>
  <si>
    <t>Informational value of average study</t>
  </si>
  <si>
    <t>Number of estimates</t>
  </si>
  <si>
    <t>Minimum pessimism (MDA) that leads to indifference = ((1)/(4) - 1)*(3)</t>
  </si>
  <si>
    <t>Gain per $1,000 spent†</t>
  </si>
  <si>
    <t>Half-normal</t>
  </si>
  <si>
    <t>Skew-normal</t>
  </si>
  <si>
    <t>Panel A: Full Sample of MDA trials</t>
  </si>
  <si>
    <t>Panel A: MDA trials with ≥20% prevalence</t>
  </si>
  <si>
    <t>Hb</t>
  </si>
  <si>
    <t>Panel B: Robustness Analysis</t>
  </si>
  <si>
    <t>B1. To dropping studies not mentioned by Taylor-Robinson et al. (2015)</t>
  </si>
  <si>
    <t>p-val</t>
  </si>
  <si>
    <t>N</t>
  </si>
  <si>
    <t>B3. To dropping studies not included in Taylor-Robinson et al. (2015) likely because standard errors are not directly reported or because only adjusted estimates are available</t>
  </si>
  <si>
    <t>B4. To dropping studies not included in Taylor-Robinson et al. (2015) likely because only estimates on "related" measures were presented (e.g. weight-for-age Z score instead of weight)</t>
  </si>
  <si>
    <t>Taylor-Robinson et al. (2019)</t>
  </si>
  <si>
    <t>B2. To dropping studies erroneously not classified as MDA by Taylor-Robinson et al. (2015)</t>
  </si>
  <si>
    <r>
      <rPr>
        <i/>
        <sz val="8"/>
        <color rgb="FF000000"/>
        <rFont val="Calibri"/>
        <family val="2"/>
        <scheme val="minor"/>
      </rPr>
      <t>Panel A</t>
    </r>
    <r>
      <rPr>
        <sz val="8"/>
        <color rgb="FF000000"/>
        <rFont val="Calibri"/>
        <family val="2"/>
        <scheme val="minor"/>
      </rPr>
      <t>: Estimates of the child nutrition effects of deworming MDA</t>
    </r>
  </si>
  <si>
    <r>
      <rPr>
        <i/>
        <sz val="8"/>
        <color rgb="FF000000"/>
        <rFont val="Calibri"/>
        <family val="2"/>
        <scheme val="minor"/>
      </rPr>
      <t>Panel B</t>
    </r>
    <r>
      <rPr>
        <sz val="8"/>
        <color rgb="FF000000"/>
        <rFont val="Calibri"/>
        <family val="2"/>
        <scheme val="minor"/>
      </rPr>
      <t>: Minimum detectable effect (in absolute units) to reject the hypothesis that the effect of deworming MDA is zero at the 95% confidence level, with 80% power</t>
    </r>
  </si>
  <si>
    <r>
      <rPr>
        <i/>
        <sz val="8"/>
        <color rgb="FF000000"/>
        <rFont val="Calibri"/>
        <family val="2"/>
        <scheme val="minor"/>
      </rPr>
      <t>Panel C:</t>
    </r>
    <r>
      <rPr>
        <sz val="8"/>
        <color rgb="FF000000"/>
        <rFont val="Calibri"/>
        <family val="2"/>
        <scheme val="minor"/>
      </rPr>
      <t xml:space="preserve"> Minimum average effect (in absolute units) that renders deworming MDA cost effective relative to</t>
    </r>
  </si>
  <si>
    <t>Panel A: Posterior mean effect across settings (s.d.)</t>
  </si>
  <si>
    <t>Panel B: Posterior mean for skewness parameter (s.d.)</t>
  </si>
  <si>
    <t>beta_p</t>
  </si>
  <si>
    <t>Meta-analysis estimates</t>
  </si>
  <si>
    <t>Mid-upper arm circumference  (cm)</t>
  </si>
  <si>
    <t>Theta</t>
  </si>
  <si>
    <t>Hyper-SD</t>
  </si>
  <si>
    <t>Study</t>
  </si>
  <si>
    <t>Hemoglobin (g/dL)</t>
  </si>
  <si>
    <t>Panel B: Test-and-treat trials</t>
  </si>
  <si>
    <t>(kg)</t>
  </si>
  <si>
    <t>(cm)</t>
  </si>
  <si>
    <t>(g/dl)</t>
  </si>
  <si>
    <t>Alderman 2006</t>
  </si>
  <si>
    <t>Awasthi 1995/2008</t>
  </si>
  <si>
    <t>Awasthi 2000</t>
  </si>
  <si>
    <t>Awasthi 2001</t>
  </si>
  <si>
    <t>Carmona-Fonseca 2015a</t>
  </si>
  <si>
    <t>Carmona-Fonseca 2015b</t>
  </si>
  <si>
    <t>Donnen 1998</t>
  </si>
  <si>
    <t>Dossa 2001a</t>
  </si>
  <si>
    <t>Dossa 2001b</t>
  </si>
  <si>
    <t>Gateff 1972</t>
  </si>
  <si>
    <t>Gupta 1982a</t>
  </si>
  <si>
    <t>Gupta 1982b</t>
  </si>
  <si>
    <t>Hall 2006</t>
  </si>
  <si>
    <t>Joseph 2015</t>
  </si>
  <si>
    <t>Kirwan 2010</t>
  </si>
  <si>
    <t>Kruger 1996a</t>
  </si>
  <si>
    <t>Kruger 1996b</t>
  </si>
  <si>
    <t>Le Huong 2007a</t>
  </si>
  <si>
    <t>Le Huong 2007b</t>
  </si>
  <si>
    <t>Liu 2017</t>
  </si>
  <si>
    <t>Miguel 2004</t>
  </si>
  <si>
    <t>Ndibazza 2012</t>
  </si>
  <si>
    <t>Ostwald 1984</t>
  </si>
  <si>
    <t>Rousham 1994</t>
  </si>
  <si>
    <t>Stephenson 1993</t>
  </si>
  <si>
    <t>Stoltzfus 1997a</t>
  </si>
  <si>
    <t>Stoltzfus 1997b</t>
  </si>
  <si>
    <t>Sur 2005</t>
  </si>
  <si>
    <t>Watkins 1996</t>
  </si>
  <si>
    <t>Willett 1979</t>
  </si>
  <si>
    <t>Wiria 2013</t>
  </si>
  <si>
    <t>Freij 1979a</t>
  </si>
  <si>
    <t>Freij 1979b</t>
  </si>
  <si>
    <t>Sarkar 2002</t>
  </si>
  <si>
    <t>Stephenson 1989</t>
  </si>
  <si>
    <t>Tee 2013</t>
  </si>
  <si>
    <t>Yap 2014</t>
  </si>
  <si>
    <t>[15.3]</t>
  </si>
  <si>
    <t>[23]</t>
  </si>
  <si>
    <t>[6]</t>
  </si>
  <si>
    <t>[8.4]</t>
  </si>
  <si>
    <t>Deworming MDA                                                (≥50% Prevalence settings)</t>
  </si>
  <si>
    <t>Half-normal distribution; diffuse priors</t>
  </si>
  <si>
    <t>Skew-normal distribution; diffuse priors</t>
  </si>
  <si>
    <t>Mid-Upper Arm Circumference (cm)</t>
  </si>
  <si>
    <t>Treatment Effects (SE)</t>
  </si>
  <si>
    <t>Panel A: MDA trials</t>
  </si>
  <si>
    <t>48†</t>
  </si>
  <si>
    <t>50†</t>
  </si>
  <si>
    <t>1045</t>
  </si>
  <si>
    <t>124†</t>
  </si>
  <si>
    <t>603</t>
  </si>
  <si>
    <t>658</t>
  </si>
  <si>
    <t>198</t>
  </si>
  <si>
    <t>65</t>
  </si>
  <si>
    <t>64</t>
  </si>
  <si>
    <t>280</t>
  </si>
  <si>
    <t>78</t>
  </si>
  <si>
    <t>81</t>
  </si>
  <si>
    <t>80†</t>
  </si>
  <si>
    <t>777</t>
  </si>
  <si>
    <t>74</t>
  </si>
  <si>
    <t>104</t>
  </si>
  <si>
    <t>112†</t>
  </si>
  <si>
    <t>1228</t>
  </si>
  <si>
    <t>87</t>
  </si>
  <si>
    <t>188</t>
  </si>
  <si>
    <t>12†</t>
  </si>
  <si>
    <t>682</t>
  </si>
  <si>
    <t>226</t>
  </si>
  <si>
    <t>273</t>
  </si>
  <si>
    <t>954†</t>
  </si>
  <si>
    <t>601</t>
  </si>
  <si>
    <t>657</t>
  </si>
  <si>
    <t>1210</t>
  </si>
  <si>
    <t>86</t>
  </si>
  <si>
    <t>227</t>
  </si>
  <si>
    <t>13†</t>
  </si>
  <si>
    <t>207</t>
  </si>
  <si>
    <t>586</t>
  </si>
  <si>
    <t>624</t>
  </si>
  <si>
    <t>70</t>
  </si>
  <si>
    <t>68</t>
  </si>
  <si>
    <t>320</t>
  </si>
  <si>
    <t>161</t>
  </si>
  <si>
    <t>165</t>
  </si>
  <si>
    <t>Worm prevalence
(%)</t>
  </si>
  <si>
    <t>Notes: For each study, the worm prevalence is defined as the maximum of prevalences over all worms reported in the study. Values in column N represent the number of individuals, with the exception of values marked with a †, which indicate the number of clusters.</t>
  </si>
  <si>
    <t>1109</t>
  </si>
  <si>
    <t>Egger</t>
  </si>
  <si>
    <t>Begg and Mazumdar</t>
  </si>
  <si>
    <t>Mean (SD)</t>
  </si>
  <si>
    <t>Andrews-Kasy estimates</t>
  </si>
  <si>
    <t>Mean (CI)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</si>
  <si>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</si>
  <si>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</si>
  <si>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</si>
  <si>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</si>
  <si>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</si>
  <si>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</si>
  <si>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</si>
  <si>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</si>
  <si>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</si>
  <si>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Posterior precision with improper prior = (1)/(2)^2</t>
  </si>
  <si>
    <t>Minimum relative pessimism (MDA) that leads to indifference‡ = ((1)/(4) - (1))</t>
  </si>
  <si>
    <t>Minimum pessimism (MDA) that leads to indifference = ((1)/(7) - (1))*(3)</t>
  </si>
  <si>
    <t>Minimum relative pessimism (MDA) that leads to indifference‡ = ((1)/(7) - (1))</t>
  </si>
  <si>
    <t>Standard error</t>
  </si>
  <si>
    <t xml:space="preserve">  Standard error</t>
  </si>
  <si>
    <t>Note: TMSDG use FE when they cannot reject homogeneity</t>
  </si>
  <si>
    <t xml:space="preserve">  Average prevalence</t>
  </si>
  <si>
    <t xml:space="preserve">  Average doses</t>
  </si>
  <si>
    <r>
      <t xml:space="preserve">Weight (kg)
</t>
    </r>
    <r>
      <rPr>
        <i/>
        <sz val="8"/>
        <color rgb="FF000000"/>
        <rFont val="Calibri"/>
        <family val="2"/>
        <scheme val="minor"/>
      </rPr>
      <t>Before 2000</t>
    </r>
  </si>
  <si>
    <r>
      <t xml:space="preserve">Weight (kg)
</t>
    </r>
    <r>
      <rPr>
        <i/>
        <sz val="8"/>
        <color rgb="FF000000"/>
        <rFont val="Calibri"/>
        <family val="2"/>
        <scheme val="minor"/>
      </rPr>
      <t>Since 2000</t>
    </r>
  </si>
  <si>
    <t>(10)</t>
  </si>
  <si>
    <t>(11)</t>
  </si>
  <si>
    <t>(12)</t>
  </si>
  <si>
    <t>Weight
(kg)</t>
  </si>
  <si>
    <t>MUAC
(cm)</t>
  </si>
  <si>
    <t>Height
(cm)</t>
  </si>
  <si>
    <t>Hb
(g/dl)</t>
  </si>
  <si>
    <t>Weight
(sd)</t>
  </si>
  <si>
    <t>Height
(sd)</t>
  </si>
  <si>
    <t xml:space="preserve">Notes: Estimation method is random-effects (RE) in odd numbered columns and fixed-effect (FE) in even numbered columns. †The p-value of the one-tailed test of the hypothesis of no effect against the alternative of a positive effect is presented in square brackets. The random-effects and fixed-effect estimates for the height and hemoglobin effects, in settings with over 20% worm prevalence (Panel B), are nearly identical (identical up to three decimal points) given that the estimated between-trial variances are small: 0.0043 for height and 0.0001 for hemoglobin. In the case of hemoglobin, the two estimates are also nearly identical in the other settings </t>
  </si>
  <si>
    <t>Number of trials</t>
  </si>
  <si>
    <t>|z| &lt; 1.96</t>
  </si>
  <si>
    <t>z &gt; 1.96</t>
  </si>
  <si>
    <t>z &lt; -1.96</t>
  </si>
  <si>
    <t>Total</t>
  </si>
  <si>
    <t>Mid-upper arm circumference (cm)</t>
  </si>
  <si>
    <t>Panel A: MDA trials only</t>
  </si>
  <si>
    <t>Panel B: Effect on infected children, pooling MDA and test-and-treat trials</t>
  </si>
  <si>
    <t>z_mid</t>
  </si>
  <si>
    <t>z_high</t>
  </si>
  <si>
    <t>z_low</t>
  </si>
  <si>
    <t>total</t>
  </si>
  <si>
    <t>weight (kg)</t>
  </si>
  <si>
    <t>18</t>
  </si>
  <si>
    <t>7</t>
  </si>
  <si>
    <t>2</t>
  </si>
  <si>
    <t>27</t>
  </si>
  <si>
    <t>height (cm)</t>
  </si>
  <si>
    <t>19</t>
  </si>
  <si>
    <t>1</t>
  </si>
  <si>
    <t>22</t>
  </si>
  <si>
    <t>mid-upper arm circumference (cm)</t>
  </si>
  <si>
    <t>4</t>
  </si>
  <si>
    <t>Haemoglobin</t>
  </si>
  <si>
    <t>12</t>
  </si>
  <si>
    <t>0</t>
  </si>
  <si>
    <t>13</t>
  </si>
  <si>
    <t>5</t>
  </si>
  <si>
    <t>-</t>
  </si>
  <si>
    <t>weight (kg)1</t>
  </si>
  <si>
    <t>20</t>
  </si>
  <si>
    <t>9</t>
  </si>
  <si>
    <t>31</t>
  </si>
  <si>
    <t>height (cm)1</t>
  </si>
  <si>
    <t>3</t>
  </si>
  <si>
    <t>26</t>
  </si>
  <si>
    <t>mid-upper arm circumference (cm)1</t>
  </si>
  <si>
    <t>6</t>
  </si>
  <si>
    <t>10</t>
  </si>
  <si>
    <t>Haemoglobin1</t>
  </si>
  <si>
    <t>14</t>
  </si>
  <si>
    <t>V1</t>
  </si>
  <si>
    <t>V2</t>
  </si>
  <si>
    <t>mean_diff</t>
  </si>
  <si>
    <t>se_mean_diff</t>
  </si>
  <si>
    <t>beta_p</t>
  </si>
  <si>
    <t>weight (kg)_pe</t>
  </si>
  <si>
    <t>weight (kg)_se</t>
  </si>
  <si>
    <t>height (cm)_pe</t>
  </si>
  <si>
    <t>height (cm)_se</t>
  </si>
  <si>
    <t>mid-upper arm circumference (cm)_pe</t>
  </si>
  <si>
    <t>mid-upper arm circumference (cm)_se</t>
  </si>
  <si>
    <t>Haemoglobin_pe</t>
  </si>
  <si>
    <t>Haemoglobin_se</t>
  </si>
  <si>
    <t>NA</t>
  </si>
  <si>
    <t>NA</t>
  </si>
  <si>
    <t>Panel B: MDA trials with &lt;20% prevalence</t>
  </si>
  <si>
    <t>Panel C: MDA trials with ≥20% prevalence</t>
  </si>
  <si>
    <t>Panel D: MDA trials with ≥50% prevalence</t>
  </si>
  <si>
    <t>Panel E: Test-and-treat trials</t>
  </si>
  <si>
    <t>Panel F: Pooling all MDA and test-and-treat trials</t>
  </si>
  <si>
    <t xml:space="preserve"/>
  </si>
  <si>
    <t xml:space="preserve">V1</t>
  </si>
  <si>
    <t xml:space="preserve">V2</t>
  </si>
  <si>
    <t xml:space="preserve">weight (kg)</t>
  </si>
  <si>
    <t xml:space="preserve">height (cm)</t>
  </si>
  <si>
    <t xml:space="preserve">mid-upper arm circumference (cm)</t>
  </si>
  <si>
    <t xml:space="preserve">Haemoglobin</t>
  </si>
  <si>
    <t xml:space="preserve">mean_diff</t>
  </si>
  <si>
    <t xml:space="preserve">se_mean_diff</t>
  </si>
  <si>
    <t xml:space="preserve">beta_p</t>
  </si>
  <si>
    <t xml:space="preserve">weight (kg)_pe</t>
  </si>
  <si>
    <t xml:space="preserve">weight (kg)_se</t>
  </si>
  <si>
    <t xml:space="preserve">height (cm)_pe</t>
  </si>
  <si>
    <t xml:space="preserve">height (cm)_se</t>
  </si>
  <si>
    <t xml:space="preserve">mid-upper arm circumference (cm)_pe</t>
  </si>
  <si>
    <t xml:space="preserve">mid-upper arm circumference (cm)_se</t>
  </si>
  <si>
    <t xml:space="preserve">Haemoglobin_pe</t>
  </si>
  <si>
    <t xml:space="preserve">Haemoglobin_se</t>
  </si>
  <si>
    <t xml:space="preserve"/>
  </si>
  <si>
    <t xml:space="preserve"/>
  </si>
  <si>
    <t xml:space="preserve">z_mid</t>
  </si>
  <si>
    <t xml:space="preserve">z_high</t>
  </si>
  <si>
    <t xml:space="preserve">z_low</t>
  </si>
  <si>
    <t xml:space="preserve">total</t>
  </si>
  <si>
    <t xml:space="preserve">18</t>
  </si>
  <si>
    <t xml:space="preserve">7</t>
  </si>
  <si>
    <t xml:space="preserve">2</t>
  </si>
  <si>
    <t xml:space="preserve">27</t>
  </si>
  <si>
    <t xml:space="preserve">19</t>
  </si>
  <si>
    <t xml:space="preserve">1</t>
  </si>
  <si>
    <t xml:space="preserve">22</t>
  </si>
  <si>
    <t xml:space="preserve">4</t>
  </si>
  <si>
    <t xml:space="preserve">12</t>
  </si>
  <si>
    <t xml:space="preserve">0</t>
  </si>
  <si>
    <t xml:space="preserve">13</t>
  </si>
  <si>
    <t xml:space="preserve">5</t>
  </si>
  <si>
    <t xml:space="preserve">-</t>
  </si>
  <si>
    <t xml:space="preserve">weight (kg)1</t>
  </si>
  <si>
    <t xml:space="preserve">20</t>
  </si>
  <si>
    <t xml:space="preserve">9</t>
  </si>
  <si>
    <t xml:space="preserve">31</t>
  </si>
  <si>
    <t xml:space="preserve">height (cm)1</t>
  </si>
  <si>
    <t xml:space="preserve">3</t>
  </si>
  <si>
    <t xml:space="preserve">26</t>
  </si>
  <si>
    <t xml:space="preserve">mid-upper arm circumference (cm)1</t>
  </si>
  <si>
    <t xml:space="preserve">6</t>
  </si>
  <si>
    <t xml:space="preserve">10</t>
  </si>
  <si>
    <t xml:space="preserve">Haemoglobin1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</si>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</sst>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>
    <font>
      <sz val="12"/>
      <color theme="1"/>
      <name val="Calibri"/>
      <family val="2"/>
      <scheme val="minor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Calibri"/>
      <i/>
    </font>
    <font>
      <sz val="12"/>
      <color theme="1"/>
      <name val="Calibri"/>
    </font>
    <font>
      <sz val="10"/>
      <color theme="1"/>
      <name val="Calibri"/>
      <i/>
    </font>
    <font>
      <sz val="10"/>
      <color theme="1"/>
      <name val="Calibri"/>
      <b/>
    </font>
    <font>
      <sz val="8"/>
      <color theme="1"/>
      <name val="Calibri"/>
    </font>
    <font>
      <sz val="8"/>
      <color theme="1"/>
      <name val="Calibri"/>
      <b/>
    </font>
    <font>
      <sz val="8"/>
      <color rgb="FF000000"/>
      <name val="Calibri"/>
    </font>
    <font>
      <sz val="10"/>
      <color theme="1"/>
      <name val="Calibri (Body)_x0000_"/>
    </font>
    <font>
      <sz val="10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bottom style="thin">
        <color auto="true"/>
      </bottom>
    </border>
    <border>
      <top style="thin">
        <color auto="true"/>
      </top>
    </border>
    <border>
      <top style="thin">
        <color auto="true"/>
      </top>
      <bottom style="thin">
        <color auto="true"/>
      </bottom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right" vertical="center" wrapText="1"/>
    </xf>
    <xf numFmtId="164" fontId="2" fillId="0" borderId="0" xfId="0" applyFont="1" applyNumberFormat="1" applyAlignment="1">
      <alignment horizontal="center" vertical="center" wrapText="1"/>
    </xf>
    <xf numFmtId="164" fontId="2" fillId="0" borderId="1" xfId="0" applyFont="1" applyNumberFormat="1" applyBorder="1" applyAlignment="1">
      <alignment horizontal="center" vertical="center" wrapText="1"/>
    </xf>
    <xf numFmtId="9" fontId="2" fillId="0" borderId="0" xfId="0" applyFont="1" applyNumberForma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" fontId="2" fillId="0" borderId="0" xfId="0" applyFont="1" applyNumberForma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Font="1" applyNumberFormat="1" applyBorder="1" applyAlignment="1">
      <alignment horizontal="center" vertical="center" wrapText="1"/>
    </xf>
    <xf numFmtId="1" fontId="2" fillId="0" borderId="1" xfId="0" applyFont="1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4" fillId="0" borderId="0" xfId="0" applyFont="1" applyNumberFormat="1"/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164" fontId="2" fillId="3" borderId="0" xfId="0" applyFont="1" applyNumberFormat="1" applyFill="1" applyAlignment="1">
      <alignment horizontal="center" vertical="center"/>
    </xf>
    <xf numFmtId="0" fontId="1" fillId="2" borderId="2" xfId="0" applyFont="1" applyFill="1" applyBorder="1"/>
    <xf numFmtId="0" fontId="1" fillId="2" borderId="0" xfId="0" applyFont="1" applyFill="1"/>
    <xf numFmtId="49" fontId="1" fillId="2" borderId="0" xfId="0" applyFont="1" applyNumberFormat="1" applyFill="1" applyAlignment="1">
      <alignment horizontal="center"/>
    </xf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2" xfId="0" applyFont="1" applyNumberFormat="1" applyFill="1" applyBorder="1" applyAlignment="1">
      <alignment horizontal="center" vertical="center" wrapText="1"/>
    </xf>
    <xf numFmtId="164" fontId="2" fillId="2" borderId="0" xfId="0" applyFont="1" applyNumberFormat="1" applyFill="1" applyAlignment="1">
      <alignment horizontal="center" vertical="center" wrapText="1"/>
    </xf>
    <xf numFmtId="164" fontId="2" fillId="2" borderId="1" xfId="0" applyFont="1" applyNumberFormat="1" applyFill="1" applyBorder="1" applyAlignment="1">
      <alignment horizontal="center" vertical="center" wrapText="1"/>
    </xf>
    <xf numFmtId="164" fontId="2" fillId="2" borderId="0" xfId="0" applyFont="1" applyNumberFormat="1" applyFill="1" applyAlignment="1">
      <alignment horizontal="center" vertical="center"/>
    </xf>
    <xf numFmtId="164" fontId="2" fillId="2" borderId="1" xfId="0" applyFont="1" applyNumberFormat="1" applyFill="1" applyBorder="1" applyAlignment="1">
      <alignment horizontal="center" vertical="center"/>
    </xf>
    <xf numFmtId="49" fontId="2" fillId="2" borderId="1" xfId="0" applyFont="1" applyNumberForma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0" applyFont="1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Font="1" applyNumberFormat="1" applyFill="1" applyAlignment="1">
      <alignment horizontal="center" vertical="center" wrapText="1"/>
    </xf>
    <xf numFmtId="1" fontId="2" fillId="2" borderId="0" xfId="0" applyFont="1" applyNumberFormat="1" applyFill="1" applyAlignment="1">
      <alignment horizontal="center" vertical="center" wrapText="1"/>
    </xf>
    <xf numFmtId="1" fontId="2" fillId="2" borderId="0" xfId="0" applyFont="1" applyNumberFormat="1" applyFill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1" fontId="2" fillId="2" borderId="1" xfId="0" applyFont="1" applyNumberFormat="1" applyFill="1" applyBorder="1"/>
    <xf numFmtId="1" fontId="2" fillId="2" borderId="1" xfId="0" applyFont="1" applyNumberFormat="1" applyFill="1" applyBorder="1" applyAlignment="1">
      <alignment horizontal="center" vertical="center" wrapText="1"/>
    </xf>
    <xf numFmtId="49" fontId="2" fillId="2" borderId="1" xfId="0" applyFont="1" applyNumberFormat="1" applyFill="1" applyBorder="1" applyAlignment="1">
      <alignment horizontal="center"/>
    </xf>
    <xf numFmtId="165" fontId="2" fillId="2" borderId="1" xfId="0" applyFont="1" applyNumberForma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/>
    </xf>
    <xf numFmtId="0" fontId="8" fillId="0" borderId="1" xfId="0" applyFont="1" applyBorder="1" applyAlignment="1">
      <alignment vertical="center"/>
    </xf>
    <xf numFmtId="0" fontId="9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center"/>
    </xf>
    <xf numFmtId="49" fontId="9" fillId="2" borderId="1" xfId="0" applyFont="1" applyNumberForma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0" fillId="2" borderId="0" xfId="0" applyFont="1" applyFill="1"/>
    <xf numFmtId="165" fontId="9" fillId="2" borderId="0" xfId="0" applyFont="1" applyNumberFormat="1" applyFill="1" applyAlignment="1">
      <alignment horizontal="center" vertical="center" wrapText="1"/>
    </xf>
    <xf numFmtId="164" fontId="9" fillId="2" borderId="0" xfId="0" applyFont="1" applyNumberForma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0" xfId="0" applyFont="1" applyFill="1"/>
    <xf numFmtId="0" fontId="9" fillId="2" borderId="2" xfId="0" applyFont="1" applyFill="1" applyBorder="1" applyAlignment="1">
      <alignment horizontal="left" vertical="center" wrapText="1"/>
    </xf>
    <xf numFmtId="165" fontId="9" fillId="2" borderId="2" xfId="0" applyFont="1" applyNumberForma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1" fontId="9" fillId="2" borderId="0" xfId="0" applyFont="1" applyNumberFormat="1" applyFill="1" applyAlignment="1">
      <alignment horizontal="center" vertical="center" wrapText="1"/>
    </xf>
    <xf numFmtId="9" fontId="9" fillId="2" borderId="0" xfId="0" applyFont="1" applyNumberFormat="1" applyFill="1" applyAlignment="1">
      <alignment horizontal="center" vertical="center" wrapText="1"/>
    </xf>
    <xf numFmtId="0" fontId="9" fillId="2" borderId="0" xfId="0" applyFont="1" applyFill="1" applyAlignment="1">
      <alignment horizontal="left"/>
    </xf>
    <xf numFmtId="164" fontId="9" fillId="2" borderId="1" xfId="0" applyFont="1" applyNumberFormat="1" applyFill="1" applyBorder="1" applyAlignment="1">
      <alignment horizontal="center" vertical="center" wrapText="1"/>
    </xf>
    <xf numFmtId="49" fontId="1" fillId="2" borderId="1" xfId="0" applyFont="1" applyNumberFormat="1" applyFill="1" applyBorder="1" applyAlignment="1">
      <alignment horizontal="center"/>
    </xf>
    <xf numFmtId="0" fontId="5" fillId="2" borderId="0" xfId="0" applyFont="1" applyFill="1"/>
    <xf numFmtId="0" fontId="1" fillId="2" borderId="2" xfId="0" applyFont="1" applyFill="1" applyBorder="1" applyAlignment="1">
      <alignment horizontal="center"/>
    </xf>
    <xf numFmtId="49" fontId="1" fillId="2" borderId="0" xfId="0" applyFont="1" applyNumberFormat="1" applyFill="1" applyAlignment="1">
      <alignment horizontal="center" vertical="center" wrapText="1"/>
    </xf>
    <xf numFmtId="49" fontId="2" fillId="3" borderId="0" xfId="0" applyFont="1" applyNumberFormat="1" applyFill="1" applyAlignment="1">
      <alignment horizontal="center" vertical="center"/>
    </xf>
    <xf numFmtId="49" fontId="2" fillId="3" borderId="1" xfId="0" applyFont="1" applyNumberFormat="1" applyFill="1" applyBorder="1" applyAlignment="1">
      <alignment horizontal="center" vertical="center"/>
    </xf>
    <xf numFmtId="1" fontId="2" fillId="3" borderId="0" xfId="0" applyFont="1" applyNumberFormat="1" applyFill="1" applyAlignment="1">
      <alignment horizontal="center" vertical="center"/>
    </xf>
    <xf numFmtId="1" fontId="2" fillId="3" borderId="1" xfId="0" applyFont="1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/>
    <xf numFmtId="164" fontId="1" fillId="2" borderId="0" xfId="0" applyFont="1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49" fontId="1" fillId="3" borderId="0" xfId="0" applyFont="1" applyNumberFormat="1" applyFill="1" applyAlignment="1">
      <alignment vertical="center" wrapText="1"/>
    </xf>
    <xf numFmtId="49" fontId="1" fillId="3" borderId="0" xfId="0" applyFont="1" applyNumberForma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164" fontId="1" fillId="3" borderId="0" xfId="0" applyFont="1" applyNumberFormat="1" applyFill="1" applyAlignment="1">
      <alignment horizontal="center" vertical="center" wrapText="1"/>
    </xf>
    <xf numFmtId="0" fontId="4" fillId="2" borderId="1" xfId="0" applyFont="1" applyFill="1" applyBorder="1"/>
    <xf numFmtId="164" fontId="1" fillId="3" borderId="1" xfId="0" applyFont="1" applyNumberFormat="1" applyFill="1" applyBorder="1" applyAlignment="1">
      <alignment horizontal="center" vertical="center" wrapText="1"/>
    </xf>
    <xf numFmtId="0" fontId="4" fillId="2" borderId="2" xfId="0" applyFont="1" applyFill="1" applyBorder="1"/>
    <xf numFmtId="1" fontId="1" fillId="3" borderId="0" xfId="0" applyFont="1" applyNumberForma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1" fillId="2" borderId="2" xfId="0" applyFont="1" applyNumberFormat="1" applyFill="1" applyBorder="1" applyAlignment="1">
      <alignment horizontal="center" vertical="center"/>
    </xf>
    <xf numFmtId="164" fontId="1" fillId="2" borderId="0" xfId="0" applyFont="1" applyNumberFormat="1" applyFill="1" applyAlignment="1">
      <alignment horizontal="center" vertical="center"/>
    </xf>
    <xf numFmtId="165" fontId="1" fillId="2" borderId="0" xfId="0" applyFont="1" applyNumberFormat="1" applyFill="1" applyAlignment="1">
      <alignment horizontal="center"/>
    </xf>
    <xf numFmtId="164" fontId="1" fillId="2" borderId="1" xfId="0" applyFont="1" applyNumberFormat="1" applyFill="1" applyBorder="1" applyAlignment="1">
      <alignment horizontal="center"/>
    </xf>
    <xf numFmtId="1" fontId="1" fillId="2" borderId="0" xfId="0" applyFont="1" applyNumberForma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/>
    </xf>
    <xf numFmtId="1" fontId="1" fillId="2" borderId="1" xfId="0" applyFont="1" applyNumberForma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2" fontId="1" fillId="0" borderId="1" xfId="0" applyFont="1" applyNumberForma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1" xfId="0" applyFont="1" applyBorder="1" applyAlignment="1">
      <alignment horizontal="left" indent="1"/>
    </xf>
    <xf numFmtId="4" fontId="2" fillId="0" borderId="3" xfId="0" applyFont="1" applyNumberForma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J80"/>
    </sheetView>
  </sheetViews>
  <sheetFormatPr defaultRowHeight="15.0" baseColWidth="10"/>
  <cols>
    <col min="1" max="1" width="18.09765625" hidden="false" customWidth="1"/>
    <col min="2" max="2" width="4.3984375" hidden="false" customWidth="1"/>
    <col min="3" max="3" width="8.09765625" hidden="false" customWidth="1"/>
    <col min="4" max="4" width="4.3984375" hidden="false" customWidth="1"/>
    <col min="5" max="5" width="8.09765625" hidden="false" customWidth="1"/>
    <col min="6" max="6" width="3.5" hidden="false" customWidth="1"/>
    <col min="7" max="7" width="8.09765625" hidden="false" customWidth="1"/>
    <col min="8" max="8" width="4.3984375" hidden="false" customWidth="1"/>
    <col min="9" max="9" width="8.09765625" hidden="false" customWidth="1"/>
    <col min="10" max="10" width="9.09765625" hidden="false" customWidth="1"/>
  </cols>
  <sheetData>
    <row r="2" ht="26.25" customHeight="1">
      <c r="A2" s="11" t="s">
        <v>93</v>
      </c>
      <c r="B2" s="10" t="s">
        <v>3</v>
      </c>
      <c r="C2" s="10"/>
      <c r="D2" s="10" t="s">
        <v>6</v>
      </c>
      <c r="E2" s="10"/>
      <c r="F2" s="10" t="s">
        <v>143</v>
      </c>
      <c r="G2" s="10"/>
      <c r="H2" s="10" t="s">
        <v>94</v>
      </c>
      <c r="I2" s="10"/>
      <c r="J2" s="7" t="s">
        <v>185</v>
      </c>
    </row>
    <row r="3" ht="26.25" customHeight="1">
      <c r="A3" s="12"/>
      <c r="B3" s="8" t="s">
        <v>78</v>
      </c>
      <c r="C3" s="8" t="s">
        <v>144</v>
      </c>
      <c r="D3" s="8" t="s">
        <v>78</v>
      </c>
      <c r="E3" s="8" t="s">
        <v>144</v>
      </c>
      <c r="F3" s="8" t="s">
        <v>78</v>
      </c>
      <c r="G3" s="8" t="s">
        <v>144</v>
      </c>
      <c r="H3" s="8" t="s">
        <v>78</v>
      </c>
      <c r="I3" s="8" t="s">
        <v>144</v>
      </c>
      <c r="J3" s="8"/>
    </row>
    <row r="4">
      <c r="A4" s="9" t="s">
        <v>145</v>
      </c>
      <c r="B4" s="9"/>
      <c r="C4" s="9"/>
      <c r="D4" s="9"/>
      <c r="E4" s="9"/>
      <c r="F4" s="9"/>
      <c r="G4" s="9"/>
      <c r="H4" s="9"/>
      <c r="I4" s="9"/>
      <c r="J4" s="9"/>
    </row>
    <row r="5">
      <c r="A5" s="15" t="str">
        <f>IF(t1_raw!A1&lt;&gt;"",t1_raw!A1,"")</f>
        <v>Alderman 2006</v>
      </c>
      <c r="B5" s="6" t="str">
        <f>IF(t1_raw!G1&lt;&gt;0, t1_raw!G1, "")</f>
        <v>48†</v>
      </c>
      <c r="C5" s="2" t="n">
        <f>IF(t1_raw!B1&lt;&gt;0, t1_raw!B1, "")</f>
        <v>0.15399999916553497</v>
      </c>
      <c r="D5" s="6" t="str">
        <f>IF(AND(t1_raw!H1&lt;&gt;"NA",t1_raw!H1&lt;&gt;0), t1_raw!H1, "")</f>
      </c>
      <c r="E5" s="2" t="str">
        <f>IF(t1_raw!C2&lt;&gt;0, t1_raw!C2, "")</f>
      </c>
      <c r="F5" s="6" t="str">
        <f>IF(AND(t1_raw!I1&lt;&gt;"NA",t1_raw!I1&lt;&gt;0), t1_raw!I1, "")</f>
      </c>
      <c r="G5" s="2" t="str">
        <f>IF(t1_raw!D2&lt;&gt;0, t1_raw!D2, "")</f>
      </c>
      <c r="H5" s="6" t="str">
        <f>IF(AND(t1_raw!J1&lt;&gt;"NA",t1_raw!J1&lt;&gt;0), t1_raw!J1, "")</f>
      </c>
      <c r="I5" s="2" t="str">
        <f>IF(t1_raw!E2&lt;&gt;0, t1_raw!E2, "")</f>
      </c>
      <c r="J5" s="4" t="n">
        <f>t1_raw!F1</f>
        <v>0.7621428498200008</v>
      </c>
    </row>
    <row r="6">
      <c r="A6" s="15"/>
      <c r="B6" s="6"/>
      <c r="C6" s="2" t="str">
        <f>IF(t1_raw!B2&gt;0, "("&amp;ROUND(t1_raw!B2, 3)&amp;")", "")</f>
        <v>(0.089)</v>
      </c>
      <c r="D6" s="6"/>
      <c r="E6" s="2" t="str">
        <f>IF(t1_raw!C2&gt;0, "("&amp;ROUND(t1_raw!C2, 3)&amp;")", "")</f>
      </c>
      <c r="F6" s="6" t="str">
        <f>IF(t1_raw!I2&lt;&gt;0, t1_raw!I2, "")</f>
      </c>
      <c r="G6" s="2" t="str">
        <f>IF(t1_raw!D2&gt;0, "("&amp;ROUND(t1_raw!D2, 3)&amp;")", "")</f>
      </c>
      <c r="H6" s="6"/>
      <c r="I6" s="2" t="str">
        <f>IF(t1_raw!E2&gt;0, "("&amp;ROUND(t1_raw!E2, 3)&amp;")", "")</f>
      </c>
      <c r="J6" s="4"/>
    </row>
    <row r="7">
      <c r="A7" s="15" t="str">
        <f>IF(t1_raw!A3&lt;&gt;"",t1_raw!A3,"")</f>
        <v>Awasthi 1995/2008</v>
      </c>
      <c r="B7" s="6" t="str">
        <f>IF(t1_raw!G3&lt;&gt;0, t1_raw!G3, "")</f>
        <v>50†</v>
      </c>
      <c r="C7" s="2" t="n">
        <f>IF(t1_raw!B3&lt;&gt;0, t1_raw!B3, "")</f>
        <v>0.98000001907348633</v>
      </c>
      <c r="D7" s="6" t="str">
        <f>IF(t1_raw!H3&lt;&gt;0, t1_raw!H3, "")</f>
        <v>50†</v>
      </c>
      <c r="E7" s="2" t="n">
        <f>IF(t1_raw!C4&lt;&gt;0, t1_raw!C4, "")</f>
        <v>1.2041594982147217</v>
      </c>
      <c r="F7" s="6" t="str">
        <f>IF(AND(t1_raw!I3&lt;&gt;"NA",t1_raw!I3&lt;&gt;0), t1_raw!I3, "")</f>
      </c>
      <c r="G7" s="2" t="str">
        <f>IF(t1_raw!D4&lt;&gt;0, t1_raw!D4, "")</f>
      </c>
      <c r="H7" s="6" t="str">
        <f>IF(AND(t1_raw!J3&lt;&gt;"NA",t1_raw!J3&lt;&gt;0), t1_raw!J3, "")</f>
      </c>
      <c r="I7" s="2" t="str">
        <f>IF(t1_raw!E4&lt;&gt;0, t1_raw!E4, "")</f>
      </c>
      <c r="J7" s="4" t="n">
        <f>t1_raw!F3</f>
        <v>7.6666666815678297E-2</v>
      </c>
    </row>
    <row r="8">
      <c r="A8" s="15"/>
      <c r="B8" s="6"/>
      <c r="C8" s="2" t="str">
        <f>IF(t1_raw!B4&gt;0, "("&amp;ROUND(t1_raw!B4, 3)&amp;")", "")</f>
        <v>(0.148)</v>
      </c>
      <c r="D8" s="6"/>
      <c r="E8" s="2" t="str">
        <f>IF(t1_raw!C4&gt;0, "("&amp;ROUND(t1_raw!C4, 3)&amp;")", "")</f>
        <v>(1.204)</v>
      </c>
      <c r="F8" s="6" t="str">
        <f>IF(t1_raw!I4&lt;&gt;0, t1_raw!I4, "")</f>
      </c>
      <c r="G8" s="2" t="str">
        <f>IF(t1_raw!D4&gt;0, "("&amp;ROUND(t1_raw!D4, 3)&amp;")", "")</f>
      </c>
      <c r="H8" s="6"/>
      <c r="I8" s="2" t="str">
        <f>IF(t1_raw!E4&gt;0, "("&amp;ROUND(t1_raw!E4, 3)&amp;")", "")</f>
      </c>
      <c r="J8" s="4"/>
    </row>
    <row r="9">
      <c r="A9" s="15" t="str">
        <f>IF(t1_raw!A5&lt;&gt;"",t1_raw!A5,"")</f>
        <v>Awasthi 2000</v>
      </c>
      <c r="B9" s="6" t="str">
        <f>IF(t1_raw!G5&lt;&gt;0, t1_raw!G5, "")</f>
        <v>1045</v>
      </c>
      <c r="C9" s="2" t="n">
        <f>IF(t1_raw!B5&lt;&gt;0, t1_raw!B5, "")</f>
        <v>-5.000000074505806E-2</v>
      </c>
      <c r="D9" s="6" t="str">
        <f>IF(t1_raw!H5&lt;&gt;0, t1_raw!H5, "")</f>
        <v>1045</v>
      </c>
      <c r="E9" s="2" t="n">
        <f>IF(t1_raw!C6&lt;&gt;0, t1_raw!C6, "")</f>
        <v>0.31389674544334412</v>
      </c>
      <c r="F9" s="6" t="str">
        <f>IF(AND(t1_raw!I5&lt;&gt;"NA",t1_raw!I5&lt;&gt;0), t1_raw!I5, "")</f>
      </c>
      <c r="G9" s="2" t="str">
        <f>IF(t1_raw!D6&lt;&gt;0, t1_raw!D6, "")</f>
      </c>
      <c r="H9" s="6" t="str">
        <f>IF(t1_raw!J5&lt;&gt;0, t1_raw!J5, "")</f>
        <v>1045</v>
      </c>
      <c r="I9" s="2" t="n">
        <f>IF(t1_raw!E6&lt;&gt;0, t1_raw!E6, "")</f>
        <v>4.0943481028079987E-2</v>
      </c>
      <c r="J9" s="4" t="n">
        <f>t1_raw!F5</f>
        <v>0.12</v>
      </c>
    </row>
    <row r="10">
      <c r="A10" s="15"/>
      <c r="B10" s="6"/>
      <c r="C10" s="2" t="str">
        <f>IF(t1_raw!B6&gt;0, "("&amp;ROUND(t1_raw!B6, 3)&amp;")", "")</f>
        <v>(0.076)</v>
      </c>
      <c r="D10" s="6"/>
      <c r="E10" s="2" t="str">
        <f>IF(t1_raw!C6&gt;0, "("&amp;ROUND(t1_raw!C6, 3)&amp;")", "")</f>
        <v>(0.314)</v>
      </c>
      <c r="F10" s="6" t="str">
        <f>IF(t1_raw!I6&lt;&gt;0, t1_raw!I6, "")</f>
      </c>
      <c r="G10" s="2" t="str">
        <f>IF(t1_raw!D6&gt;0, "("&amp;ROUND(t1_raw!D6, 3)&amp;")", "")</f>
      </c>
      <c r="H10" s="6"/>
      <c r="I10" s="2" t="str">
        <f>IF(t1_raw!E6&gt;0, "("&amp;ROUND(t1_raw!E6, 3)&amp;")", "")</f>
        <v>(0.041)</v>
      </c>
      <c r="J10" s="4"/>
    </row>
    <row r="11">
      <c r="A11" s="15" t="str">
        <f>IF(t1_raw!A7&lt;&gt;"",t1_raw!A7,"")</f>
        <v>Awasthi 2001</v>
      </c>
      <c r="B11" s="6" t="str">
        <f>IF(t1_raw!G7&lt;&gt;0, t1_raw!G7, "")</f>
        <v>124†</v>
      </c>
      <c r="C11" s="2" t="n">
        <f>IF(t1_raw!B7&lt;&gt;0, t1_raw!B7, "")</f>
        <v>0.17000000178813934</v>
      </c>
      <c r="D11" s="6" t="str">
        <f>IF(t1_raw!H7&lt;&gt;0, t1_raw!H7, "")</f>
        <v>124†</v>
      </c>
      <c r="E11" s="2" t="n">
        <f>IF(t1_raw!C8&lt;&gt;0, t1_raw!C8, "")</f>
        <v>0.31043145060539246</v>
      </c>
      <c r="F11" s="6" t="str">
        <f>IF(AND(t1_raw!I7&lt;&gt;"NA",t1_raw!I7&lt;&gt;0), t1_raw!I7, "")</f>
      </c>
      <c r="G11" s="2" t="str">
        <f>IF(t1_raw!D8&lt;&gt;0, t1_raw!D8, "")</f>
      </c>
      <c r="H11" s="6" t="str">
        <f>IF(AND(t1_raw!J7&lt;&gt;"NA",t1_raw!J7&lt;&gt;0), t1_raw!J7, "")</f>
      </c>
      <c r="I11" s="2" t="str">
        <f>IF(t1_raw!E8&lt;&gt;0, t1_raw!E8, "")</f>
      </c>
      <c r="J11" s="4" t="n">
        <f>t1_raw!F7</f>
        <v>0.09</v>
      </c>
    </row>
    <row r="12">
      <c r="A12" s="15"/>
      <c r="B12" s="6"/>
      <c r="C12" s="2" t="str">
        <f>IF(t1_raw!B8&gt;0, "("&amp;ROUND(t1_raw!B8, 3)&amp;")", "")</f>
        <v>(0.065)</v>
      </c>
      <c r="D12" s="6"/>
      <c r="E12" s="2" t="str">
        <f>IF(t1_raw!C8&gt;0, "("&amp;ROUND(t1_raw!C8, 3)&amp;")", "")</f>
        <v>(0.31)</v>
      </c>
      <c r="F12" s="6" t="str">
        <f>IF(t1_raw!I8&lt;&gt;0, t1_raw!I8, "")</f>
      </c>
      <c r="G12" s="2" t="str">
        <f>IF(t1_raw!D8&gt;0, "("&amp;ROUND(t1_raw!D8, 3)&amp;")", "")</f>
      </c>
      <c r="H12" s="6"/>
      <c r="I12" s="2" t="str">
        <f>IF(t1_raw!E8&gt;0, "("&amp;ROUND(t1_raw!E8, 3)&amp;")", "")</f>
      </c>
      <c r="J12" s="4"/>
    </row>
    <row r="13">
      <c r="A13" s="15" t="str">
        <f>IF(t1_raw!A9&lt;&gt;"",t1_raw!A9,"")</f>
        <v>Carmona-Fonseca 2015a</v>
      </c>
      <c r="B13" s="6" t="str">
        <f>IF(t1_raw!G9&lt;&gt;0, t1_raw!G9, "")</f>
        <v>603</v>
      </c>
      <c r="C13" s="2" t="n">
        <f>IF(t1_raw!B9&lt;&gt;0, t1_raw!B9, "")</f>
        <v>0.20115585625171661</v>
      </c>
      <c r="D13" s="6" t="str">
        <f>IF(t1_raw!H9&lt;&gt;0, t1_raw!H9, "")</f>
        <v>601</v>
      </c>
      <c r="E13" s="2" t="n">
        <f>IF(t1_raw!C10&lt;&gt;0, t1_raw!C10, "")</f>
        <v>0.19343018531799316</v>
      </c>
      <c r="F13" s="6" t="str">
        <f>IF(AND(t1_raw!I9&lt;&gt;"NA",t1_raw!I9&lt;&gt;0), t1_raw!I9, "")</f>
      </c>
      <c r="G13" s="2" t="str">
        <f>IF(t1_raw!D10&lt;&gt;0, t1_raw!D10, "")</f>
      </c>
      <c r="H13" s="6" t="str">
        <f>IF(t1_raw!J9&lt;&gt;0, t1_raw!J9, "")</f>
        <v>586</v>
      </c>
      <c r="I13" s="2" t="n">
        <f>IF(t1_raw!E10&lt;&gt;0, t1_raw!E10, "")</f>
        <v>9.1291353106498718E-2</v>
      </c>
      <c r="J13" s="4" t="n">
        <f>t1_raw!F9</f>
        <v>0.45</v>
      </c>
    </row>
    <row r="14">
      <c r="A14" s="15"/>
      <c r="B14" s="6"/>
      <c r="C14" s="2" t="str">
        <f>IF(t1_raw!B10&gt;0, "("&amp;ROUND(t1_raw!B10, 3)&amp;")", "")</f>
        <v>(0.136)</v>
      </c>
      <c r="D14" s="6"/>
      <c r="E14" s="2" t="str">
        <f>IF(t1_raw!C10&gt;0, "("&amp;ROUND(t1_raw!C10, 3)&amp;")", "")</f>
        <v>(0.193)</v>
      </c>
      <c r="F14" s="6" t="str">
        <f>IF(t1_raw!I10&lt;&gt;0, t1_raw!I10, "")</f>
      </c>
      <c r="G14" s="2" t="str">
        <f>IF(t1_raw!D10&gt;0, "("&amp;ROUND(t1_raw!D10, 3)&amp;")", "")</f>
      </c>
      <c r="H14" s="6"/>
      <c r="I14" s="2" t="str">
        <f>IF(t1_raw!E10&gt;0, "("&amp;ROUND(t1_raw!E10, 3)&amp;")", "")</f>
        <v>(0.091)</v>
      </c>
      <c r="J14" s="4"/>
    </row>
    <row r="15">
      <c r="A15" s="15" t="str">
        <f>IF(t1_raw!A11&lt;&gt;"",t1_raw!A11,"")</f>
        <v>Carmona-Fonseca 2015b</v>
      </c>
      <c r="B15" s="6" t="str">
        <f>IF(t1_raw!G11&lt;&gt;0, t1_raw!G11, "")</f>
        <v>658</v>
      </c>
      <c r="C15" s="2" t="n">
        <f>IF(t1_raw!B11&lt;&gt;0, t1_raw!B11, "")</f>
        <v>6.1926901340484619E-2</v>
      </c>
      <c r="D15" s="6" t="str">
        <f>IF(t1_raw!H11&lt;&gt;0, t1_raw!H11, "")</f>
        <v>657</v>
      </c>
      <c r="E15" s="2" t="n">
        <f>IF(t1_raw!C12&lt;&gt;0, t1_raw!C12, "")</f>
        <v>0.19349321722984314</v>
      </c>
      <c r="F15" s="6" t="str">
        <f>IF(AND(t1_raw!I11&lt;&gt;"NA",t1_raw!I11&lt;&gt;0), t1_raw!I11, "")</f>
      </c>
      <c r="G15" s="2" t="str">
        <f>IF(t1_raw!D12&lt;&gt;0, t1_raw!D12, "")</f>
      </c>
      <c r="H15" s="6" t="str">
        <f>IF(t1_raw!J11&lt;&gt;0, t1_raw!J11, "")</f>
        <v>624</v>
      </c>
      <c r="I15" s="2" t="n">
        <f>IF(t1_raw!E12&lt;&gt;0, t1_raw!E12, "")</f>
        <v>8.1622757017612457E-2</v>
      </c>
      <c r="J15" s="4" t="n">
        <f>t1_raw!F11</f>
        <v>0.45</v>
      </c>
    </row>
    <row r="16">
      <c r="A16" s="15"/>
      <c r="B16" s="6"/>
      <c r="C16" s="2" t="str">
        <f>IF(t1_raw!B12&gt;0, "("&amp;ROUND(t1_raw!B12, 3)&amp;")", "")</f>
        <v>(0.118)</v>
      </c>
      <c r="D16" s="6"/>
      <c r="E16" s="2" t="str">
        <f>IF(t1_raw!C12&gt;0, "("&amp;ROUND(t1_raw!C12, 3)&amp;")", "")</f>
        <v>(0.193)</v>
      </c>
      <c r="F16" s="6" t="str">
        <f>IF(t1_raw!I12&lt;&gt;0, t1_raw!I12, "")</f>
      </c>
      <c r="G16" s="2" t="str">
        <f>IF(t1_raw!D12&gt;0, "("&amp;ROUND(t1_raw!D12, 3)&amp;")", "")</f>
      </c>
      <c r="H16" s="6"/>
      <c r="I16" s="2" t="str">
        <f>IF(t1_raw!E12&gt;0, "("&amp;ROUND(t1_raw!E12, 3)&amp;")", "")</f>
        <v>(0.082)</v>
      </c>
      <c r="J16" s="4"/>
    </row>
    <row r="17">
      <c r="A17" s="15" t="str">
        <f>IF(t1_raw!A13&lt;&gt;"",t1_raw!A13,"")</f>
        <v>Donnen 1998</v>
      </c>
      <c r="B17" s="6" t="str">
        <f>IF(t1_raw!G13&lt;&gt;0, t1_raw!G13, "")</f>
        <v>198</v>
      </c>
      <c r="C17" s="2" t="n">
        <f>IF(t1_raw!B13&lt;&gt;0, t1_raw!B13, "")</f>
        <v>-0.44999998807907104</v>
      </c>
      <c r="D17" s="6" t="str">
        <f>IF(t1_raw!H13&lt;&gt;0, t1_raw!H13, "")</f>
        <v>198</v>
      </c>
      <c r="E17" s="2" t="n">
        <f>IF(t1_raw!C14&lt;&gt;0, t1_raw!C14, "")</f>
        <v>0.5522913932800293</v>
      </c>
      <c r="F17" s="6" t="str">
        <f>IF(t1_raw!I13&lt;&gt;0, t1_raw!I13, "")</f>
        <v>198</v>
      </c>
      <c r="G17" s="2" t="n">
        <f>IF(t1_raw!D14&lt;&gt;0, t1_raw!D14, "")</f>
        <v>0.15404742956161499</v>
      </c>
      <c r="H17" s="6" t="str">
        <f>IF(AND(t1_raw!J13&lt;&gt;"NA",t1_raw!J13&lt;&gt;0), t1_raw!J13, "")</f>
      </c>
      <c r="I17" s="2" t="str">
        <f>IF(t1_raw!E14&lt;&gt;0, t1_raw!E14, "")</f>
      </c>
      <c r="J17" s="4" t="n">
        <f>t1_raw!F13</f>
        <v>0.1</v>
      </c>
    </row>
    <row r="18">
      <c r="A18" s="15"/>
      <c r="B18" s="6"/>
      <c r="C18" s="2" t="str">
        <f>IF(t1_raw!B14&gt;0, "("&amp;ROUND(t1_raw!B14, 3)&amp;")", "")</f>
        <v>(0.167)</v>
      </c>
      <c r="D18" s="6"/>
      <c r="E18" s="2" t="str">
        <f>IF(t1_raw!C14&gt;0, "("&amp;ROUND(t1_raw!C14, 3)&amp;")", "")</f>
        <v>(0.552)</v>
      </c>
      <c r="F18" s="6"/>
      <c r="G18" s="2" t="str">
        <f>IF(t1_raw!D14&gt;0, "("&amp;ROUND(t1_raw!D14, 3)&amp;")", "")</f>
        <v>(0.154)</v>
      </c>
      <c r="H18" s="6"/>
      <c r="I18" s="2" t="str">
        <f>IF(t1_raw!E14&gt;0, "("&amp;ROUND(t1_raw!E14, 3)&amp;")", "")</f>
      </c>
      <c r="J18" s="4"/>
    </row>
    <row r="19">
      <c r="A19" s="15" t="str">
        <f>IF(t1_raw!A15&lt;&gt;"",t1_raw!A15,"")</f>
        <v>Dossa 2001a</v>
      </c>
      <c r="B19" s="6" t="str">
        <f>IF(t1_raw!G15&lt;&gt;0, t1_raw!G15, "")</f>
        <v>65</v>
      </c>
      <c r="C19" s="2" t="str">
        <f>IF(t1_raw!B15&lt;&gt;0, t1_raw!B15, "")</f>
      </c>
      <c r="D19" s="6" t="str">
        <f>IF(t1_raw!H15&lt;&gt;0, t1_raw!H15, "")</f>
        <v>65</v>
      </c>
      <c r="E19" s="2" t="n">
        <f>IF(t1_raw!C16&lt;&gt;0, t1_raw!C16, "")</f>
        <v>0.63711613416671753</v>
      </c>
      <c r="F19" s="6" t="str">
        <f>IF(t1_raw!I15&lt;&gt;0, t1_raw!I15, "")</f>
        <v>65</v>
      </c>
      <c r="G19" s="2" t="n">
        <f>IF(t1_raw!D16&lt;&gt;0, t1_raw!D16, "")</f>
        <v>0.21500201523303986</v>
      </c>
      <c r="H19" s="6" t="str">
        <f>IF(t1_raw!J15&lt;&gt;0, t1_raw!J15, "")</f>
        <v>70</v>
      </c>
      <c r="I19" s="2" t="n">
        <f>IF(t1_raw!E16&lt;&gt;0, t1_raw!E16, "")</f>
        <v>0.29912152886390686</v>
      </c>
      <c r="J19" s="4" t="n">
        <f>t1_raw!F15</f>
        <v>0.57999999999999996</v>
      </c>
    </row>
    <row r="20">
      <c r="A20" s="15"/>
      <c r="B20" s="6"/>
      <c r="C20" s="2" t="str">
        <f>IF(t1_raw!B16&gt;0, "("&amp;ROUND(t1_raw!B16, 3)&amp;")", "")</f>
        <v>(0.265)</v>
      </c>
      <c r="D20" s="6"/>
      <c r="E20" s="2" t="str">
        <f>IF(t1_raw!C16&gt;0, "("&amp;ROUND(t1_raw!C16, 3)&amp;")", "")</f>
        <v>(0.637)</v>
      </c>
      <c r="F20" s="6"/>
      <c r="G20" s="2" t="str">
        <f>IF(t1_raw!D16&gt;0, "("&amp;ROUND(t1_raw!D16, 3)&amp;")", "")</f>
        <v>(0.215)</v>
      </c>
      <c r="H20" s="6"/>
      <c r="I20" s="2" t="str">
        <f>IF(t1_raw!E16&gt;0, "("&amp;ROUND(t1_raw!E16, 3)&amp;")", "")</f>
        <v>(0.299)</v>
      </c>
      <c r="J20" s="4"/>
    </row>
    <row r="21">
      <c r="A21" s="15" t="str">
        <f>IF(t1_raw!A17&lt;&gt;"",t1_raw!A17,"")</f>
        <v>Dossa 2001b</v>
      </c>
      <c r="B21" s="6" t="str">
        <f>IF(t1_raw!G17&lt;&gt;0, t1_raw!G17, "")</f>
        <v>64</v>
      </c>
      <c r="C21" s="2" t="str">
        <f>IF(t1_raw!B17&lt;&gt;0, t1_raw!B17, "")</f>
      </c>
      <c r="D21" s="6" t="str">
        <f>IF(t1_raw!H17&lt;&gt;0, t1_raw!H17, "")</f>
        <v>64</v>
      </c>
      <c r="E21" s="2" t="n">
        <f>IF(t1_raw!C18&lt;&gt;0, t1_raw!C18, "")</f>
        <v>0.31692251563072205</v>
      </c>
      <c r="F21" s="6" t="str">
        <f>IF(t1_raw!I17&lt;&gt;0, t1_raw!I17, "")</f>
        <v>64</v>
      </c>
      <c r="G21" s="2" t="n">
        <f>IF(t1_raw!D18&lt;&gt;0, t1_raw!D18, "")</f>
        <v>0.18761767446994781</v>
      </c>
      <c r="H21" s="6" t="str">
        <f>IF(t1_raw!J17&lt;&gt;0, t1_raw!J17, "")</f>
        <v>68</v>
      </c>
      <c r="I21" s="2" t="n">
        <f>IF(t1_raw!E18&lt;&gt;0, t1_raw!E18, "")</f>
        <v>0.32943803071975708</v>
      </c>
      <c r="J21" s="4" t="n">
        <f>t1_raw!F17</f>
        <v>0.57999999999999996</v>
      </c>
    </row>
    <row r="22">
      <c r="A22" s="15"/>
      <c r="B22" s="6"/>
      <c r="C22" s="2" t="str">
        <f>IF(t1_raw!B18&gt;0, "("&amp;ROUND(t1_raw!B18, 3)&amp;")", "")</f>
        <v>(0.139)</v>
      </c>
      <c r="D22" s="6"/>
      <c r="E22" s="2" t="str">
        <f>IF(t1_raw!C18&gt;0, "("&amp;ROUND(t1_raw!C18, 3)&amp;")", "")</f>
        <v>(0.317)</v>
      </c>
      <c r="F22" s="6"/>
      <c r="G22" s="2" t="str">
        <f>IF(t1_raw!D18&gt;0, "("&amp;ROUND(t1_raw!D18, 3)&amp;")", "")</f>
        <v>(0.188)</v>
      </c>
      <c r="H22" s="6"/>
      <c r="I22" s="2" t="str">
        <f>IF(t1_raw!E18&gt;0, "("&amp;ROUND(t1_raw!E18, 3)&amp;")", "")</f>
        <v>(0.329)</v>
      </c>
      <c r="J22" s="4"/>
    </row>
    <row r="23">
      <c r="A23" s="15" t="str">
        <f>IF(t1_raw!A19&lt;&gt;"",t1_raw!A19,"")</f>
        <v>Gateff 1972</v>
      </c>
      <c r="B23" s="6" t="str">
        <f>IF(t1_raw!G19&lt;&gt;0, t1_raw!G19, "")</f>
        <v>280</v>
      </c>
      <c r="C23" s="2" t="n">
        <f>IF(t1_raw!B19&lt;&gt;0, t1_raw!B19, "")</f>
        <v>0.34729999303817749</v>
      </c>
      <c r="D23" s="6" t="str">
        <f>IF(AND(t1_raw!H19&lt;&gt;"NA",t1_raw!H19&lt;&gt;0), t1_raw!H19, "")</f>
      </c>
      <c r="E23" s="2" t="str">
        <f>IF(t1_raw!C20&lt;&gt;0, t1_raw!C20, "")</f>
      </c>
      <c r="F23" s="6" t="str">
        <f>IF(AND(t1_raw!I19&lt;&gt;"NA",t1_raw!I19&lt;&gt;0), t1_raw!I19, "")</f>
      </c>
      <c r="G23" s="2" t="str">
        <f>IF(t1_raw!D20&lt;&gt;0, t1_raw!D20, "")</f>
      </c>
      <c r="H23" s="6" t="str">
        <f>IF(AND(t1_raw!J19&lt;&gt;"NA",t1_raw!J19&lt;&gt;0), t1_raw!J19, "")</f>
      </c>
      <c r="I23" s="2" t="str">
        <f>IF(t1_raw!E20&lt;&gt;0, t1_raw!E20, "")</f>
      </c>
      <c r="J23" s="4" t="n">
        <f>t1_raw!F19</f>
        <v>0.7621428498200008</v>
      </c>
    </row>
    <row r="24">
      <c r="A24" s="15"/>
      <c r="B24" s="6" t="str">
        <f>IF(t1_raw!G20&lt;&gt;0, t1_raw!G20, "")</f>
      </c>
      <c r="C24" s="2" t="str">
        <f>IF(t1_raw!B20&gt;0, "("&amp;ROUND(t1_raw!B20, 3)&amp;")", "")</f>
        <v>(0.131)</v>
      </c>
      <c r="D24" s="6"/>
      <c r="E24" s="2" t="str">
        <f>IF(t1_raw!C20&gt;0, "("&amp;ROUND(t1_raw!C20, 3)&amp;")", "")</f>
      </c>
      <c r="F24" s="6" t="str">
        <f>IF(t1_raw!I20&lt;&gt;0, t1_raw!I20, "")</f>
      </c>
      <c r="G24" s="2" t="str">
        <f>IF(t1_raw!D20&gt;0, "("&amp;ROUND(t1_raw!D20, 3)&amp;")", "")</f>
      </c>
      <c r="H24" s="6"/>
      <c r="I24" s="2" t="str">
        <f>IF(t1_raw!E20&gt;0, "("&amp;ROUND(t1_raw!E20, 3)&amp;")", "")</f>
      </c>
      <c r="J24" s="4"/>
    </row>
    <row r="25">
      <c r="A25" s="15" t="str">
        <f>IF(t1_raw!A21&lt;&gt;"",t1_raw!A21,"")</f>
        <v>Gupta 1982a</v>
      </c>
      <c r="B25" s="6" t="str">
        <f>IF(t1_raw!G21&lt;&gt;0, t1_raw!G21, "")</f>
        <v>78</v>
      </c>
      <c r="C25" s="2" t="n">
        <f>IF(t1_raw!B21&lt;&gt;0, t1_raw!B21, "")</f>
        <v>2.6599999517202377E-2</v>
      </c>
      <c r="D25" s="6" t="str">
        <f>IF(t1_raw!H21&lt;&gt;0, t1_raw!H21, "")</f>
        <v>78</v>
      </c>
      <c r="E25" s="2" t="n">
        <f>IF(t1_raw!C22&lt;&gt;0, t1_raw!C22, "")</f>
        <v>0.44416540861129761</v>
      </c>
      <c r="F25" s="6" t="str">
        <f>IF(AND(t1_raw!I21&lt;&gt;"NA",t1_raw!I21&lt;&gt;0), t1_raw!I21, "")</f>
      </c>
      <c r="G25" s="2" t="str">
        <f>IF(t1_raw!D22&lt;&gt;0, t1_raw!D22, "")</f>
      </c>
      <c r="H25" s="6" t="str">
        <f>IF(AND(t1_raw!J21&lt;&gt;"NA",t1_raw!J21&lt;&gt;0), t1_raw!J21, "")</f>
      </c>
      <c r="I25" s="2" t="str">
        <f>IF(t1_raw!E22&lt;&gt;0, t1_raw!E22, "")</f>
      </c>
      <c r="J25" s="4" t="n">
        <f>t1_raw!F21</f>
        <v>0.62</v>
      </c>
    </row>
    <row r="26">
      <c r="A26" s="15"/>
      <c r="B26" s="6" t="str">
        <f>IF(t1_raw!G22&lt;&gt;0, t1_raw!G22, "")</f>
      </c>
      <c r="C26" s="2" t="str">
        <f>IF(t1_raw!B22&gt;0, "("&amp;ROUND(t1_raw!B22, 3)&amp;")", "")</f>
        <v>(0.175)</v>
      </c>
      <c r="D26" s="6" t="str">
        <f>IF(t1_raw!H22&lt;&gt;0, t1_raw!H22, "")</f>
      </c>
      <c r="E26" s="2" t="str">
        <f>IF(t1_raw!C22&gt;0, "("&amp;ROUND(t1_raw!C22, 3)&amp;")", "")</f>
        <v>(0.444)</v>
      </c>
      <c r="F26" s="6" t="str">
        <f>IF(t1_raw!I22&lt;&gt;0, t1_raw!I22, "")</f>
      </c>
      <c r="G26" s="2" t="str">
        <f>IF(t1_raw!D22&gt;0, "("&amp;ROUND(t1_raw!D22, 3)&amp;")", "")</f>
      </c>
      <c r="H26" s="6"/>
      <c r="I26" s="2" t="str">
        <f>IF(t1_raw!E22&gt;0, "("&amp;ROUND(t1_raw!E22, 3)&amp;")", "")</f>
      </c>
      <c r="J26" s="4"/>
    </row>
    <row r="27">
      <c r="A27" s="15" t="str">
        <f>IF(t1_raw!A23&lt;&gt;"",t1_raw!A23,"")</f>
        <v>Gupta 1982b</v>
      </c>
      <c r="B27" s="6" t="str">
        <f>IF(t1_raw!G23&lt;&gt;0, t1_raw!G23, "")</f>
        <v>81</v>
      </c>
      <c r="C27" s="2" t="n">
        <f>IF(t1_raw!B23&lt;&gt;0, t1_raw!B23, "")</f>
        <v>0.12950000166893005</v>
      </c>
      <c r="D27" s="6" t="str">
        <f>IF(t1_raw!H23&lt;&gt;0, t1_raw!H23, "")</f>
        <v>81</v>
      </c>
      <c r="E27" s="2" t="n">
        <f>IF(t1_raw!C24&lt;&gt;0, t1_raw!C24, "")</f>
        <v>0.47371479868888855</v>
      </c>
      <c r="F27" s="6" t="str">
        <f>IF(AND(t1_raw!I23&lt;&gt;"NA",t1_raw!I23&lt;&gt;0), t1_raw!I23, "")</f>
      </c>
      <c r="G27" s="2" t="str">
        <f>IF(t1_raw!D24&lt;&gt;0, t1_raw!D24, "")</f>
      </c>
      <c r="H27" s="6" t="str">
        <f>IF(AND(t1_raw!J23&lt;&gt;"NA",t1_raw!J23&lt;&gt;0), t1_raw!J23, "")</f>
      </c>
      <c r="I27" s="2" t="str">
        <f>IF(t1_raw!E24&lt;&gt;0, t1_raw!E24, "")</f>
      </c>
      <c r="J27" s="4" t="n">
        <f>t1_raw!F23</f>
        <v>0.59</v>
      </c>
    </row>
    <row r="28">
      <c r="A28" s="15"/>
      <c r="B28" s="6" t="str">
        <f>IF(t1_raw!G24&lt;&gt;0, t1_raw!G24, "")</f>
      </c>
      <c r="C28" s="2" t="str">
        <f>IF(t1_raw!B24&gt;0, "("&amp;ROUND(t1_raw!B24, 3)&amp;")", "")</f>
        <v>(0.148)</v>
      </c>
      <c r="D28" s="6" t="str">
        <f>IF(t1_raw!H24&lt;&gt;0, t1_raw!H24, "")</f>
      </c>
      <c r="E28" s="2" t="str">
        <f>IF(t1_raw!C24&gt;0, "("&amp;ROUND(t1_raw!C24, 3)&amp;")", "")</f>
        <v>(0.474)</v>
      </c>
      <c r="F28" s="6" t="str">
        <f>IF(t1_raw!I24&lt;&gt;0, t1_raw!I24, "")</f>
      </c>
      <c r="G28" s="2" t="str">
        <f>IF(t1_raw!D24&gt;0, "("&amp;ROUND(t1_raw!D24, 3)&amp;")", "")</f>
      </c>
      <c r="H28" s="6"/>
      <c r="I28" s="2" t="str">
        <f>IF(t1_raw!E24&gt;0, "("&amp;ROUND(t1_raw!E24, 3)&amp;")", "")</f>
      </c>
      <c r="J28" s="4"/>
    </row>
    <row r="29">
      <c r="A29" s="15" t="str">
        <f>IF(t1_raw!A25&lt;&gt;"",t1_raw!A25,"")</f>
        <v>Hall 2006</v>
      </c>
      <c r="B29" s="6" t="str">
        <f>IF(t1_raw!G25&lt;&gt;0, t1_raw!G25, "")</f>
        <v>80†</v>
      </c>
      <c r="C29" s="2" t="n">
        <f>IF(t1_raw!B25&lt;&gt;0, t1_raw!B25, "")</f>
        <v>5.4233498871326447E-2</v>
      </c>
      <c r="D29" s="6" t="str">
        <f>IF(t1_raw!H25&lt;&gt;0, t1_raw!H25, "")</f>
        <v>80†</v>
      </c>
      <c r="E29" s="2" t="n">
        <f>IF(t1_raw!C26&lt;&gt;0, t1_raw!C26, "")</f>
        <v>8.2118496298789978E-2</v>
      </c>
      <c r="F29" s="6" t="str">
        <f>IF(t1_raw!I25&lt;&gt;0, t1_raw!I25, "")</f>
        <v>80†</v>
      </c>
      <c r="G29" s="2" t="n">
        <f>IF(t1_raw!D26&lt;&gt;0, t1_raw!D26, "")</f>
        <v>0.31427818536758423</v>
      </c>
      <c r="H29" s="6" t="str">
        <f>IF(AND(t1_raw!J25&lt;&gt;"NA",t1_raw!J25&lt;&gt;0), t1_raw!J25, "")</f>
      </c>
      <c r="I29" s="2" t="str">
        <f>IF(t1_raw!E26&lt;&gt;0, t1_raw!E26, "")</f>
      </c>
      <c r="J29" s="4" t="n">
        <f>t1_raw!F25</f>
        <v>0.84</v>
      </c>
    </row>
    <row r="30">
      <c r="A30" s="15"/>
      <c r="B30" s="6" t="str">
        <f>IF(t1_raw!G26&lt;&gt;0, t1_raw!G26, "")</f>
      </c>
      <c r="C30" s="2" t="str">
        <f>IF(t1_raw!B26&gt;0, "("&amp;ROUND(t1_raw!B26, 3)&amp;")", "")</f>
        <v>(0.058)</v>
      </c>
      <c r="D30" s="6" t="str">
        <f>IF(t1_raw!H26&lt;&gt;0, t1_raw!H26, "")</f>
      </c>
      <c r="E30" s="2" t="str">
        <f>IF(t1_raw!C26&gt;0, "("&amp;ROUND(t1_raw!C26, 3)&amp;")", "")</f>
        <v>(0.082)</v>
      </c>
      <c r="F30" s="6" t="str">
        <f>IF(t1_raw!I26&lt;&gt;0, t1_raw!I26, "")</f>
      </c>
      <c r="G30" s="2" t="str">
        <f>IF(t1_raw!D26&gt;0, "("&amp;ROUND(t1_raw!D26, 3)&amp;")", "")</f>
        <v>(0.314)</v>
      </c>
      <c r="H30" s="6"/>
      <c r="I30" s="2" t="str">
        <f>IF(t1_raw!E26&gt;0, "("&amp;ROUND(t1_raw!E26, 3)&amp;")", "")</f>
      </c>
      <c r="J30" s="4"/>
    </row>
    <row r="31">
      <c r="A31" s="15" t="str">
        <f>IF(t1_raw!A27&lt;&gt;"",t1_raw!A27,"")</f>
        <v>Joseph 2015</v>
      </c>
      <c r="B31" s="6" t="str">
        <f>IF(t1_raw!G27&lt;&gt;0, t1_raw!G27, "")</f>
        <v>777</v>
      </c>
      <c r="C31" s="2" t="n">
        <f>IF(t1_raw!B27&lt;&gt;0, t1_raw!B27, "")</f>
        <v>3.9999999105930328E-2</v>
      </c>
      <c r="D31" s="6" t="str">
        <f>IF(t1_raw!H27&lt;&gt;0, t1_raw!H27, "")</f>
        <v>777</v>
      </c>
      <c r="E31" s="2" t="n">
        <f>IF(t1_raw!C28&lt;&gt;0, t1_raw!C28, "")</f>
        <v>0.12706573307514191</v>
      </c>
      <c r="F31" s="6" t="str">
        <f>IF(AND(t1_raw!I27&lt;&gt;"NA",t1_raw!I27&lt;&gt;0), t1_raw!I27, "")</f>
      </c>
      <c r="G31" s="2" t="str">
        <f>IF(t1_raw!D28&lt;&gt;0, t1_raw!D28, "")</f>
      </c>
      <c r="H31" s="6" t="str">
        <f>IF(AND(t1_raw!J27&lt;&gt;"NA",t1_raw!J27&lt;&gt;0), t1_raw!J27, "")</f>
      </c>
      <c r="I31" s="2" t="str">
        <f>IF(t1_raw!E28&lt;&gt;0, t1_raw!E28, "")</f>
      </c>
      <c r="J31" s="4" t="n">
        <f>t1_raw!F27</f>
        <v>0.11</v>
      </c>
    </row>
    <row r="32">
      <c r="A32" s="15"/>
      <c r="B32" s="6" t="str">
        <f>IF(t1_raw!G28&lt;&gt;0, t1_raw!G28, "")</f>
      </c>
      <c r="C32" s="2" t="str">
        <f>IF(t1_raw!B28&gt;0, "("&amp;ROUND(t1_raw!B28, 3)&amp;")", "")</f>
        <v>(0.049)</v>
      </c>
      <c r="D32" s="6" t="str">
        <f>IF(t1_raw!H28&lt;&gt;0, t1_raw!H28, "")</f>
      </c>
      <c r="E32" s="2" t="str">
        <f>IF(t1_raw!C28&gt;0, "("&amp;ROUND(t1_raw!C28, 3)&amp;")", "")</f>
        <v>(0.127)</v>
      </c>
      <c r="F32" s="6" t="str">
        <f>IF(t1_raw!I28&lt;&gt;0, t1_raw!I28, "")</f>
      </c>
      <c r="G32" s="2" t="str">
        <f>IF(t1_raw!D28&gt;0, "("&amp;ROUND(t1_raw!D28, 3)&amp;")", "")</f>
      </c>
      <c r="H32" s="6"/>
      <c r="I32" s="2" t="str">
        <f>IF(t1_raw!E28&gt;0, "("&amp;ROUND(t1_raw!E28, 3)&amp;")", "")</f>
      </c>
      <c r="J32" s="4"/>
    </row>
    <row r="33">
      <c r="A33" s="15" t="str">
        <f>IF(t1_raw!A29&lt;&gt;"",t1_raw!A29,"")</f>
        <v>Kirwan 2010</v>
      </c>
      <c r="B33" s="6" t="str">
        <f>IF(AND(t1_raw!G29&lt;&gt;"NA",t1_raw!G29&lt;&gt;0), t1_raw!G29, "")</f>
      </c>
      <c r="C33" s="2" t="str">
        <f>IF(t1_raw!B29&lt;&gt;0, t1_raw!B29, "")</f>
      </c>
      <c r="D33" s="6" t="str">
        <f>IF(AND(t1_raw!H29&lt;&gt;"NA",t1_raw!H29&lt;&gt;0), t1_raw!H29, "")</f>
      </c>
      <c r="E33" s="2" t="str">
        <f>IF(t1_raw!C30&lt;&gt;0, t1_raw!C30, "")</f>
      </c>
      <c r="F33" s="6" t="str">
        <f>IF(AND(t1_raw!I29&lt;&gt;"NA",t1_raw!I29&lt;&gt;0), t1_raw!I29, "")</f>
      </c>
      <c r="G33" s="2" t="str">
        <f>IF(t1_raw!D30&lt;&gt;0, t1_raw!D30, "")</f>
      </c>
      <c r="H33" s="6" t="str">
        <f>IF(t1_raw!J29&lt;&gt;0, t1_raw!J29, "")</f>
        <v>320</v>
      </c>
      <c r="I33" s="2" t="n">
        <f>IF(t1_raw!E30&lt;&gt;0, t1_raw!E30, "")</f>
        <v>0.12070736289024353</v>
      </c>
      <c r="J33" s="4" t="n">
        <f>t1_raw!F29</f>
        <v>0.46</v>
      </c>
    </row>
    <row r="34">
      <c r="A34" s="15"/>
      <c r="B34" s="6" t="str">
        <f>IF(t1_raw!G30&lt;&gt;0, t1_raw!G30, "")</f>
      </c>
      <c r="C34" s="2" t="str">
        <f>IF(t1_raw!B30&gt;0, "("&amp;ROUND(t1_raw!B30, 3)&amp;")", "")</f>
      </c>
      <c r="D34" s="6"/>
      <c r="E34" s="2" t="str">
        <f>IF(t1_raw!C30&gt;0, "("&amp;ROUND(t1_raw!C30, 3)&amp;")", "")</f>
      </c>
      <c r="F34" s="6" t="str">
        <f>IF(t1_raw!I30&lt;&gt;0, t1_raw!I30, "")</f>
      </c>
      <c r="G34" s="2" t="str">
        <f>IF(t1_raw!D30&gt;0, "("&amp;ROUND(t1_raw!D30, 3)&amp;")", "")</f>
      </c>
      <c r="H34" s="6" t="str">
        <f>IF(t1_raw!J30&lt;&gt;0, t1_raw!J30, "")</f>
      </c>
      <c r="I34" s="2" t="str">
        <f>IF(t1_raw!E30&gt;0, "("&amp;ROUND(t1_raw!E30, 3)&amp;")", "")</f>
        <v>(0.121)</v>
      </c>
      <c r="J34" s="4"/>
    </row>
    <row r="35">
      <c r="A35" s="15" t="str">
        <f>IF(t1_raw!A31&lt;&gt;"",t1_raw!A31,"")</f>
        <v>Kruger 1996a</v>
      </c>
      <c r="B35" s="6" t="str">
        <f>IF(t1_raw!G31&lt;&gt;0, t1_raw!G31, "")</f>
        <v>74</v>
      </c>
      <c r="C35" s="2" t="n">
        <f>IF(t1_raw!B31&lt;&gt;0, t1_raw!B31, "")</f>
        <v>-0.37569999694824219</v>
      </c>
      <c r="D35" s="6" t="str">
        <f>IF(t1_raw!H31&lt;&gt;0, t1_raw!H31, "")</f>
        <v>74</v>
      </c>
      <c r="E35" s="2" t="n">
        <f>IF(t1_raw!C32&lt;&gt;0, t1_raw!C32, "")</f>
        <v>0.21789999306201935</v>
      </c>
      <c r="F35" s="6" t="str">
        <f>IF(AND(t1_raw!I31&lt;&gt;"NA",t1_raw!I31&lt;&gt;0), t1_raw!I31, "")</f>
      </c>
      <c r="G35" s="2" t="str">
        <f>IF(t1_raw!D32&lt;&gt;0, t1_raw!D32, "")</f>
      </c>
      <c r="H35" s="6" t="str">
        <f>IF(t1_raw!J31&lt;&gt;0, t1_raw!J31, "")</f>
        <v>74</v>
      </c>
      <c r="I35" s="2" t="n">
        <f>IF(t1_raw!E32&lt;&gt;0, t1_raw!E32, "")</f>
        <v>0.15407966077327728</v>
      </c>
      <c r="J35" s="4" t="n">
        <f>t1_raw!F31</f>
        <v>0.38</v>
      </c>
    </row>
    <row r="36">
      <c r="A36" s="15"/>
      <c r="B36" s="6" t="str">
        <f>IF(t1_raw!G32&lt;&gt;0, t1_raw!G32, "")</f>
      </c>
      <c r="C36" s="2" t="str">
        <f>IF(t1_raw!B32&gt;0, "("&amp;ROUND(t1_raw!B32, 3)&amp;")", "")</f>
        <v>(0.248)</v>
      </c>
      <c r="D36" s="6" t="str">
        <f>IF(t1_raw!H32&lt;&gt;0, t1_raw!H32, "")</f>
      </c>
      <c r="E36" s="2" t="str">
        <f>IF(t1_raw!C32&gt;0, "("&amp;ROUND(t1_raw!C32, 3)&amp;")", "")</f>
        <v>(0.218)</v>
      </c>
      <c r="F36" s="6" t="str">
        <f>IF(t1_raw!I32&lt;&gt;0, t1_raw!I32, "")</f>
      </c>
      <c r="G36" s="2" t="str">
        <f>IF(t1_raw!D32&gt;0, "("&amp;ROUND(t1_raw!D32, 3)&amp;")", "")</f>
      </c>
      <c r="H36" s="6" t="str">
        <f>IF(t1_raw!J32&lt;&gt;0, t1_raw!J32, "")</f>
      </c>
      <c r="I36" s="2" t="str">
        <f>IF(t1_raw!E32&gt;0, "("&amp;ROUND(t1_raw!E32, 3)&amp;")", "")</f>
        <v>(0.154)</v>
      </c>
      <c r="J36" s="4"/>
    </row>
    <row r="37">
      <c r="A37" s="15" t="str">
        <f>IF(t1_raw!A33&lt;&gt;"",t1_raw!A33,"")</f>
        <v>Kruger 1996b</v>
      </c>
      <c r="B37" s="6" t="str">
        <f>IF(t1_raw!G33&lt;&gt;0, t1_raw!G33, "")</f>
        <v>104</v>
      </c>
      <c r="C37" s="2" t="n">
        <f>IF(t1_raw!B33&lt;&gt;0, t1_raw!B33, "")</f>
        <v>0.39329999685287476</v>
      </c>
      <c r="D37" s="6" t="str">
        <f>IF(t1_raw!H33&lt;&gt;0, t1_raw!H33, "")</f>
        <v>104</v>
      </c>
      <c r="E37" s="2" t="n">
        <f>IF(t1_raw!C34&lt;&gt;0, t1_raw!C34, "")</f>
        <v>0.20759999752044678</v>
      </c>
      <c r="F37" s="6" t="str">
        <f>IF(AND(t1_raw!I33&lt;&gt;"NA",t1_raw!I33&lt;&gt;0), t1_raw!I33, "")</f>
      </c>
      <c r="G37" s="2" t="str">
        <f>IF(t1_raw!D34&lt;&gt;0, t1_raw!D34, "")</f>
      </c>
      <c r="H37" s="6" t="str">
        <f>IF(t1_raw!J33&lt;&gt;0, t1_raw!J33, "")</f>
        <v>104</v>
      </c>
      <c r="I37" s="2" t="n">
        <f>IF(t1_raw!E34&lt;&gt;0, t1_raw!E34, "")</f>
        <v>0.12854571640491486</v>
      </c>
      <c r="J37" s="4" t="n">
        <f>t1_raw!F33</f>
        <v>0.38</v>
      </c>
    </row>
    <row r="38">
      <c r="A38" s="15"/>
      <c r="B38" s="6" t="str">
        <f>IF(t1_raw!G34&lt;&gt;0, t1_raw!G34, "")</f>
      </c>
      <c r="C38" s="2" t="str">
        <f>IF(t1_raw!B34&gt;0, "("&amp;ROUND(t1_raw!B34, 3)&amp;")", "")</f>
        <v>(0.186)</v>
      </c>
      <c r="D38" s="6" t="str">
        <f>IF(t1_raw!H34&lt;&gt;0, t1_raw!H34, "")</f>
      </c>
      <c r="E38" s="2" t="str">
        <f>IF(t1_raw!C34&gt;0, "("&amp;ROUND(t1_raw!C34, 3)&amp;")", "")</f>
        <v>(0.208)</v>
      </c>
      <c r="F38" s="6" t="str">
        <f>IF(t1_raw!I34&lt;&gt;0, t1_raw!I34, "")</f>
      </c>
      <c r="G38" s="2" t="str">
        <f>IF(t1_raw!D34&gt;0, "("&amp;ROUND(t1_raw!D34, 3)&amp;")", "")</f>
      </c>
      <c r="H38" s="6" t="str">
        <f>IF(t1_raw!J34&lt;&gt;0, t1_raw!J34, "")</f>
      </c>
      <c r="I38" s="2" t="str">
        <f>IF(t1_raw!E34&gt;0, "("&amp;ROUND(t1_raw!E34, 3)&amp;")", "")</f>
        <v>(0.129)</v>
      </c>
      <c r="J38" s="4"/>
    </row>
    <row r="39">
      <c r="A39" s="15" t="str">
        <f>IF(t1_raw!A35&lt;&gt;"",t1_raw!A35,"")</f>
        <v>Le Huong 2007a</v>
      </c>
      <c r="B39" s="6" t="str">
        <f>IF(AND(t1_raw!G35&lt;&gt;"NA",t1_raw!G35&lt;&gt;0), t1_raw!G35, "")</f>
      </c>
      <c r="C39" s="2" t="str">
        <f>IF(t1_raw!B35&lt;&gt;0, t1_raw!B35, "")</f>
      </c>
      <c r="D39" s="6" t="str">
        <f>IF(AND(t1_raw!H35&lt;&gt;"NA",t1_raw!H35&lt;&gt;0), t1_raw!H35, "")</f>
      </c>
      <c r="E39" s="2" t="str">
        <f>IF(t1_raw!C36&lt;&gt;0, t1_raw!C36, "")</f>
      </c>
      <c r="F39" s="6" t="str">
        <f>IF(AND(t1_raw!I35&lt;&gt;"NA",t1_raw!I35&lt;&gt;0), t1_raw!I35, "")</f>
      </c>
      <c r="G39" s="2" t="str">
        <f>IF(t1_raw!D36&lt;&gt;0, t1_raw!D36, "")</f>
      </c>
      <c r="H39" s="6" t="str">
        <f>IF(t1_raw!J35&lt;&gt;0, t1_raw!J35, "")</f>
        <v>161</v>
      </c>
      <c r="I39" s="2" t="n">
        <f>IF(t1_raw!E36&lt;&gt;0, t1_raw!E36, "")</f>
        <v>0.1358073353767395</v>
      </c>
      <c r="J39" s="4" t="n">
        <f>t1_raw!F35</f>
        <v>0.73</v>
      </c>
    </row>
    <row r="40">
      <c r="A40" s="15"/>
      <c r="B40" s="6" t="str">
        <f>IF(t1_raw!G36&lt;&gt;0, t1_raw!G36, "")</f>
      </c>
      <c r="C40" s="2" t="str">
        <f>IF(t1_raw!B36&gt;0, "("&amp;ROUND(t1_raw!B36, 3)&amp;")", "")</f>
      </c>
      <c r="D40" s="6"/>
      <c r="E40" s="2" t="str">
        <f>IF(t1_raw!C36&gt;0, "("&amp;ROUND(t1_raw!C36, 3)&amp;")", "")</f>
      </c>
      <c r="F40" s="6" t="str">
        <f>IF(t1_raw!I36&lt;&gt;0, t1_raw!I36, "")</f>
      </c>
      <c r="G40" s="2" t="str">
        <f>IF(t1_raw!D36&gt;0, "("&amp;ROUND(t1_raw!D36, 3)&amp;")", "")</f>
      </c>
      <c r="H40" s="6" t="str">
        <f>IF(t1_raw!J36&lt;&gt;0, t1_raw!J36, "")</f>
      </c>
      <c r="I40" s="2" t="str">
        <f>IF(t1_raw!E36&gt;0, "("&amp;ROUND(t1_raw!E36, 3)&amp;")", "")</f>
        <v>(0.136)</v>
      </c>
      <c r="J40" s="4"/>
    </row>
    <row r="41">
      <c r="A41" s="15" t="str">
        <f>IF(t1_raw!A37&lt;&gt;"",t1_raw!A37,"")</f>
        <v>Le Huong 2007b</v>
      </c>
      <c r="B41" s="6" t="str">
        <f>IF(AND(t1_raw!G37&lt;&gt;"NA",t1_raw!G37&lt;&gt;0), t1_raw!G37, "")</f>
      </c>
      <c r="C41" s="2" t="str">
        <f>IF(t1_raw!B37&lt;&gt;0, t1_raw!B37, "")</f>
      </c>
      <c r="D41" s="6" t="str">
        <f>IF(AND(t1_raw!H37&lt;&gt;"NA",t1_raw!H37&lt;&gt;0), t1_raw!H37, "")</f>
      </c>
      <c r="E41" s="2" t="str">
        <f>IF(t1_raw!C38&lt;&gt;0, t1_raw!C38, "")</f>
      </c>
      <c r="F41" s="6" t="str">
        <f>IF(AND(t1_raw!I37&lt;&gt;"NA",t1_raw!I37&lt;&gt;0), t1_raw!I37, "")</f>
      </c>
      <c r="G41" s="2" t="str">
        <f>IF(t1_raw!D38&lt;&gt;0, t1_raw!D38, "")</f>
      </c>
      <c r="H41" s="6" t="str">
        <f>IF(t1_raw!J37&lt;&gt;0, t1_raw!J37, "")</f>
        <v>165</v>
      </c>
      <c r="I41" s="2" t="n">
        <f>IF(t1_raw!E38&lt;&gt;0, t1_raw!E38, "")</f>
        <v>0.1289728581905365</v>
      </c>
      <c r="J41" s="4" t="n">
        <f>t1_raw!F37</f>
        <v>0.73</v>
      </c>
    </row>
    <row r="42">
      <c r="A42" s="15"/>
      <c r="B42" s="6" t="str">
        <f>IF(t1_raw!G38&lt;&gt;0, t1_raw!G38, "")</f>
      </c>
      <c r="C42" s="2" t="str">
        <f>IF(t1_raw!B38&gt;0, "("&amp;ROUND(t1_raw!B38, 3)&amp;")", "")</f>
      </c>
      <c r="D42" s="6"/>
      <c r="E42" s="2" t="str">
        <f>IF(t1_raw!C38&gt;0, "("&amp;ROUND(t1_raw!C38, 3)&amp;")", "")</f>
      </c>
      <c r="F42" s="6" t="str">
        <f>IF(t1_raw!I38&lt;&gt;0, t1_raw!I38, "")</f>
      </c>
      <c r="G42" s="2" t="str">
        <f>IF(t1_raw!D38&gt;0, "("&amp;ROUND(t1_raw!D38, 3)&amp;")", "")</f>
      </c>
      <c r="H42" s="6" t="str">
        <f>IF(t1_raw!J38&lt;&gt;0, t1_raw!J38, "")</f>
      </c>
      <c r="I42" s="2" t="str">
        <f>IF(t1_raw!E38&gt;0, "("&amp;ROUND(t1_raw!E38, 3)&amp;")", "")</f>
        <v>(0.129)</v>
      </c>
      <c r="J42" s="4"/>
    </row>
    <row r="43">
      <c r="A43" s="15" t="str">
        <f>IF(t1_raw!A39&lt;&gt;"",t1_raw!A39,"")</f>
        <v>Liu 2017</v>
      </c>
      <c r="B43" s="6" t="str">
        <f>IF(t1_raw!G39&lt;&gt;0, t1_raw!G39, "")</f>
        <v>112†</v>
      </c>
      <c r="C43" s="2" t="n">
        <f>IF(t1_raw!B39&lt;&gt;0, t1_raw!B39, "")</f>
        <v>2.9999999329447746E-2</v>
      </c>
      <c r="D43" s="6" t="str">
        <f>IF(t1_raw!H39&lt;&gt;0, t1_raw!H39, "")</f>
        <v>112†</v>
      </c>
      <c r="E43" s="2" t="n">
        <f>IF(t1_raw!C40&lt;&gt;0, t1_raw!C40, "")</f>
        <v>0.35199999809265137</v>
      </c>
      <c r="F43" s="6" t="str">
        <f>IF(AND(t1_raw!I39&lt;&gt;"NA",t1_raw!I39&lt;&gt;0), t1_raw!I39, "")</f>
      </c>
      <c r="G43" s="2" t="str">
        <f>IF(t1_raw!D40&lt;&gt;0, t1_raw!D40, "")</f>
      </c>
      <c r="H43" s="6" t="str">
        <f>IF(t1_raw!J39&lt;&gt;0, t1_raw!J39, "")</f>
        <v>112†</v>
      </c>
      <c r="I43" s="2" t="n">
        <f>IF(t1_raw!E40&lt;&gt;0, t1_raw!E40, "")</f>
        <v>0.1077931672334671</v>
      </c>
      <c r="J43" s="4" t="n">
        <f>t1_raw!F39</f>
        <v>0.31</v>
      </c>
    </row>
    <row r="44">
      <c r="A44" s="15"/>
      <c r="B44" s="6" t="str">
        <f>IF(t1_raw!G40&lt;&gt;0, t1_raw!G40, "")</f>
      </c>
      <c r="C44" s="2" t="str">
        <f>IF(t1_raw!B40&gt;0, "("&amp;ROUND(t1_raw!B40, 3)&amp;")", "")</f>
        <v>(0.127)</v>
      </c>
      <c r="D44" s="6" t="str">
        <f>IF(t1_raw!H40&lt;&gt;0, t1_raw!H40, "")</f>
      </c>
      <c r="E44" s="2" t="str">
        <f>IF(t1_raw!C40&gt;0, "("&amp;ROUND(t1_raw!C40, 3)&amp;")", "")</f>
        <v>(0.352)</v>
      </c>
      <c r="F44" s="6" t="str">
        <f>IF(t1_raw!I40&lt;&gt;0, t1_raw!I40, "")</f>
      </c>
      <c r="G44" s="2" t="str">
        <f>IF(t1_raw!D40&gt;0, "("&amp;ROUND(t1_raw!D40, 3)&amp;")", "")</f>
      </c>
      <c r="H44" s="6" t="str">
        <f>IF(t1_raw!J40&lt;&gt;0, t1_raw!J40, "")</f>
      </c>
      <c r="I44" s="2" t="str">
        <f>IF(t1_raw!E40&gt;0, "("&amp;ROUND(t1_raw!E40, 3)&amp;")", "")</f>
        <v>(0.108)</v>
      </c>
      <c r="J44" s="4"/>
    </row>
    <row r="45">
      <c r="A45" s="15" t="str">
        <f>IF(t1_raw!A41&lt;&gt;"",t1_raw!A41,"")</f>
        <v>Miguel 2004</v>
      </c>
      <c r="B45" s="6" t="str">
        <f>IF(t1_raw!G41&lt;&gt;0, t1_raw!G41, "")</f>
        <v>50†</v>
      </c>
      <c r="C45" s="2" t="n">
        <f>IF(t1_raw!B41&lt;&gt;0, t1_raw!B41, "")</f>
        <v>-0.6600000262260437</v>
      </c>
      <c r="D45" s="6" t="str">
        <f>IF(AND(t1_raw!H41&lt;&gt;"NA",t1_raw!H41&lt;&gt;0), t1_raw!H41, "")</f>
      </c>
      <c r="E45" s="2" t="n">
        <f>IF(t1_raw!C42&lt;&gt;0, t1_raw!C42, "")</f>
        <v>0.53518211841583252</v>
      </c>
      <c r="F45" s="6" t="str">
        <f>IF(AND(t1_raw!I41&lt;&gt;"NA",t1_raw!I41&lt;&gt;0), t1_raw!I41, "")</f>
      </c>
      <c r="G45" s="2" t="str">
        <f>IF(t1_raw!D42&lt;&gt;0, t1_raw!D42, "")</f>
      </c>
      <c r="H45" s="6" t="str">
        <f>IF(AND(t1_raw!J41&lt;&gt;"NA",t1_raw!J41&lt;&gt;0), t1_raw!J41, "")</f>
      </c>
      <c r="I45" s="2" t="str">
        <f>IF(t1_raw!E42&lt;&gt;0, t1_raw!E42, "")</f>
      </c>
      <c r="J45" s="4" t="n">
        <f>t1_raw!F41</f>
        <v>0.77</v>
      </c>
    </row>
    <row r="46">
      <c r="A46" s="15"/>
      <c r="B46" s="6" t="str">
        <f>IF(t1_raw!G42&lt;&gt;0, t1_raw!G42, "")</f>
      </c>
      <c r="C46" s="2" t="str">
        <f>IF(t1_raw!B42&gt;0, "("&amp;ROUND(t1_raw!B42, 3)&amp;")", "")</f>
        <v>(0.3)</v>
      </c>
      <c r="D46" s="6"/>
      <c r="E46" s="2" t="str">
        <f>IF(t1_raw!C42&gt;0, "("&amp;ROUND(t1_raw!C42, 3)&amp;")", "")</f>
        <v>(0.535)</v>
      </c>
      <c r="F46" s="6" t="str">
        <f>IF(t1_raw!I42&lt;&gt;0, t1_raw!I42, "")</f>
      </c>
      <c r="G46" s="2" t="str">
        <f>IF(t1_raw!D42&gt;0, "("&amp;ROUND(t1_raw!D42, 3)&amp;")", "")</f>
      </c>
      <c r="H46" s="6"/>
      <c r="I46" s="2" t="str">
        <f>IF(t1_raw!E42&gt;0, "("&amp;ROUND(t1_raw!E42, 3)&amp;")", "")</f>
      </c>
      <c r="J46" s="4"/>
    </row>
    <row r="47">
      <c r="A47" s="15" t="str">
        <f>IF(t1_raw!A43&lt;&gt;"",t1_raw!A43,"")</f>
        <v>Ndibazza 2012</v>
      </c>
      <c r="B47" s="6" t="str">
        <f>IF(t1_raw!G43&lt;&gt;0, t1_raw!G43, "")</f>
        <v>1228</v>
      </c>
      <c r="C47" s="2" t="n">
        <f>IF(t1_raw!B43&lt;&gt;0, t1_raw!B43, "")</f>
        <v>9.9999997764825821E-3</v>
      </c>
      <c r="D47" s="6" t="str">
        <f>IF(t1_raw!H43&lt;&gt;0, t1_raw!H43, "")</f>
        <v>1210</v>
      </c>
      <c r="E47" s="2" t="n">
        <f>IF(t1_raw!C44&lt;&gt;0, t1_raw!C44, "")</f>
        <v>0.28496584296226501</v>
      </c>
      <c r="F47" s="6" t="str">
        <f>IF(AND(t1_raw!I43&lt;&gt;"NA",t1_raw!I43&lt;&gt;0), t1_raw!I43, "")</f>
      </c>
      <c r="G47" s="2" t="str">
        <f>IF(t1_raw!D44&lt;&gt;0, t1_raw!D44, "")</f>
      </c>
      <c r="H47" s="6" t="str">
        <f>IF(t1_raw!J43&lt;&gt;0, t1_raw!J43, "")</f>
        <v>1109</v>
      </c>
      <c r="I47" s="2" t="n">
        <f>IF(t1_raw!E44&lt;&gt;0, t1_raw!E44, "")</f>
        <v>9.5492720603942871E-2</v>
      </c>
      <c r="J47" s="4" t="n">
        <f>t1_raw!F43</f>
        <v>0.03</v>
      </c>
    </row>
    <row r="48">
      <c r="A48" s="15"/>
      <c r="B48" s="6" t="str">
        <f>IF(t1_raw!G44&lt;&gt;0, t1_raw!G44, "")</f>
      </c>
      <c r="C48" s="2" t="str">
        <f>IF(t1_raw!B44&gt;0, "("&amp;ROUND(t1_raw!B44, 3)&amp;")", "")</f>
        <v>(0.091)</v>
      </c>
      <c r="D48" s="6" t="str">
        <f>IF(t1_raw!H44&lt;&gt;0, t1_raw!H44, "")</f>
      </c>
      <c r="E48" s="2" t="str">
        <f>IF(t1_raw!C44&gt;0, "("&amp;ROUND(t1_raw!C44, 3)&amp;")", "")</f>
        <v>(0.285)</v>
      </c>
      <c r="F48" s="6" t="str">
        <f>IF(t1_raw!I44&lt;&gt;0, t1_raw!I44, "")</f>
      </c>
      <c r="G48" s="2" t="str">
        <f>IF(t1_raw!D44&gt;0, "("&amp;ROUND(t1_raw!D44, 3)&amp;")", "")</f>
      </c>
      <c r="H48" s="6" t="str">
        <f>IF(t1_raw!J44&lt;&gt;0, t1_raw!J44, "")</f>
      </c>
      <c r="I48" s="2" t="str">
        <f>IF(t1_raw!E44&gt;0, "("&amp;ROUND(t1_raw!E44, 3)&amp;")", "")</f>
        <v>(0.095)</v>
      </c>
      <c r="J48" s="4"/>
    </row>
    <row r="49">
      <c r="A49" s="15" t="str">
        <f>IF(t1_raw!A45&lt;&gt;"",t1_raw!A45,"")</f>
        <v>Ostwald 1984</v>
      </c>
      <c r="B49" s="6" t="str">
        <f>IF(t1_raw!G45&lt;&gt;0, t1_raw!G45, "")</f>
        <v>87</v>
      </c>
      <c r="C49" s="2" t="n">
        <f>IF(t1_raw!B45&lt;&gt;0, t1_raw!B45, "")</f>
        <v>0.69999998807907104</v>
      </c>
      <c r="D49" s="6" t="str">
        <f>IF(t1_raw!H45&lt;&gt;0, t1_raw!H45, "")</f>
        <v>86</v>
      </c>
      <c r="E49" s="2" t="n">
        <f>IF(t1_raw!C46&lt;&gt;0, t1_raw!C46, "")</f>
        <v>0.27012103796005249</v>
      </c>
      <c r="F49" s="6" t="str">
        <f>IF(AND(t1_raw!I45&lt;&gt;"NA",t1_raw!I45&lt;&gt;0), t1_raw!I45, "")</f>
      </c>
      <c r="G49" s="2" t="str">
        <f>IF(t1_raw!D46&lt;&gt;0, t1_raw!D46, "")</f>
      </c>
      <c r="H49" s="6" t="str">
        <f>IF(t1_raw!J45&lt;&gt;0, t1_raw!J45, "")</f>
        <v>70</v>
      </c>
      <c r="I49" s="2" t="n">
        <f>IF(t1_raw!E46&lt;&gt;0, t1_raw!E46, "")</f>
        <v>0.2773297131061554</v>
      </c>
      <c r="J49" s="4" t="n">
        <f>t1_raw!F45</f>
        <v>0.92</v>
      </c>
    </row>
    <row r="50">
      <c r="A50" s="15"/>
      <c r="B50" s="6" t="str">
        <f>IF(t1_raw!G46&lt;&gt;0, t1_raw!G46, "")</f>
      </c>
      <c r="C50" s="2" t="str">
        <f>IF(t1_raw!B46&gt;0, "("&amp;ROUND(t1_raw!B46, 3)&amp;")", "")</f>
        <v>(0.449)</v>
      </c>
      <c r="D50" s="6" t="str">
        <f>IF(t1_raw!H46&lt;&gt;0, t1_raw!H46, "")</f>
      </c>
      <c r="E50" s="2" t="str">
        <f>IF(t1_raw!C46&gt;0, "("&amp;ROUND(t1_raw!C46, 3)&amp;")", "")</f>
        <v>(0.27)</v>
      </c>
      <c r="F50" s="6" t="str">
        <f>IF(t1_raw!I46&lt;&gt;0, t1_raw!I46, "")</f>
      </c>
      <c r="G50" s="2" t="str">
        <f>IF(t1_raw!D46&gt;0, "("&amp;ROUND(t1_raw!D46, 3)&amp;")", "")</f>
      </c>
      <c r="H50" s="6" t="str">
        <f>IF(t1_raw!J46&lt;&gt;0, t1_raw!J46, "")</f>
      </c>
      <c r="I50" s="2" t="str">
        <f>IF(t1_raw!E46&gt;0, "("&amp;ROUND(t1_raw!E46, 3)&amp;")", "")</f>
        <v>(0.277)</v>
      </c>
      <c r="J50" s="4"/>
    </row>
    <row r="51">
      <c r="A51" s="15" t="str">
        <f>IF(t1_raw!A47&lt;&gt;"",t1_raw!A47,"")</f>
        <v>Rousham 1994</v>
      </c>
      <c r="B51" s="6" t="str">
        <f>IF(AND(t1_raw!G47&lt;&gt;"NA",t1_raw!G47&lt;&gt;0), t1_raw!G47, "")</f>
      </c>
      <c r="C51" s="2" t="n">
        <f>IF(t1_raw!B47&lt;&gt;0, t1_raw!B47, "")</f>
        <v>-9.0000003576278687E-2</v>
      </c>
      <c r="D51" s="6" t="str">
        <f>IF(AND(t1_raw!H47&lt;&gt;"NA",t1_raw!H47&lt;&gt;0), t1_raw!H47, "")</f>
      </c>
      <c r="E51" s="2" t="n">
        <f>IF(t1_raw!C48&lt;&gt;0, t1_raw!C48, "")</f>
        <v>6.2660835683345795E-2</v>
      </c>
      <c r="F51" s="6" t="str">
        <f>IF(t1_raw!I47&lt;&gt;0, t1_raw!I47, "")</f>
        <v>13†</v>
      </c>
      <c r="G51" s="2" t="n">
        <f>IF(t1_raw!D48&lt;&gt;0, t1_raw!D48, "")</f>
        <v>5.8123819530010223E-2</v>
      </c>
      <c r="H51" s="6" t="str">
        <f>IF(AND(t1_raw!J47&lt;&gt;"NA",t1_raw!J47&lt;&gt;0), t1_raw!J47, "")</f>
      </c>
      <c r="I51" s="2" t="str">
        <f>IF(t1_raw!E48&lt;&gt;0, t1_raw!E48, "")</f>
      </c>
      <c r="J51" s="4" t="n">
        <f>t1_raw!F47</f>
        <v>0.71</v>
      </c>
    </row>
    <row r="52">
      <c r="A52" s="15"/>
      <c r="B52" s="6" t="str">
        <f>IF(t1_raw!G48&lt;&gt;0, t1_raw!G48, "")</f>
      </c>
      <c r="C52" s="2" t="str">
        <f>IF(t1_raw!B48&gt;0, "("&amp;ROUND(t1_raw!B48, 3)&amp;")", "")</f>
      </c>
      <c r="D52" s="6"/>
      <c r="E52" s="2" t="str">
        <f>IF(t1_raw!C48&gt;0, "("&amp;ROUND(t1_raw!C48, 3)&amp;")", "")</f>
        <v>(0.063)</v>
      </c>
      <c r="F52" s="6" t="str">
        <f>IF(t1_raw!I48&lt;&gt;0, t1_raw!I48, "")</f>
      </c>
      <c r="G52" s="2" t="str">
        <f>IF(t1_raw!D48&gt;0, "("&amp;ROUND(t1_raw!D48, 3)&amp;")", "")</f>
        <v>(0.058)</v>
      </c>
      <c r="H52" s="6"/>
      <c r="I52" s="2" t="str">
        <f>IF(t1_raw!E48&gt;0, "("&amp;ROUND(t1_raw!E48, 3)&amp;")", "")</f>
      </c>
      <c r="J52" s="4"/>
    </row>
    <row r="53">
      <c r="A53" s="15" t="str">
        <f>IF(t1_raw!A49&lt;&gt;"",t1_raw!A49,"")</f>
        <v>Stephenson 1993</v>
      </c>
      <c r="B53" s="6" t="str">
        <f>IF(t1_raw!G49&lt;&gt;0, t1_raw!G49, "")</f>
        <v>188</v>
      </c>
      <c r="C53" s="2" t="n">
        <f>IF(t1_raw!B49&lt;&gt;0, t1_raw!B49, "")</f>
        <v>0.89999997615814209</v>
      </c>
      <c r="D53" s="6" t="str">
        <f>IF(t1_raw!H49&lt;&gt;0, t1_raw!H49, "")</f>
        <v>188</v>
      </c>
      <c r="E53" s="2" t="n">
        <f>IF(t1_raw!C50&lt;&gt;0, t1_raw!C50, "")</f>
        <v>0.16285084187984467</v>
      </c>
      <c r="F53" s="6" t="str">
        <f>IF(t1_raw!I49&lt;&gt;0, t1_raw!I49, "")</f>
        <v>188</v>
      </c>
      <c r="G53" s="2" t="n">
        <f>IF(t1_raw!D50&lt;&gt;0, t1_raw!D50, "")</f>
        <v>6.4520172774791718E-2</v>
      </c>
      <c r="H53" s="6" t="str">
        <f>IF(AND(t1_raw!J49&lt;&gt;"NA",t1_raw!J49&lt;&gt;0), t1_raw!J49, "")</f>
      </c>
      <c r="I53" s="2" t="str">
        <f>IF(t1_raw!E50&lt;&gt;0, t1_raw!E50, "")</f>
      </c>
      <c r="J53" s="4" t="n">
        <f>t1_raw!F49</f>
        <v>0.88</v>
      </c>
    </row>
    <row r="54">
      <c r="A54" s="15"/>
      <c r="B54" s="6" t="str">
        <f>IF(t1_raw!G50&lt;&gt;0, t1_raw!G50, "")</f>
      </c>
      <c r="C54" s="2" t="str">
        <f>IF(t1_raw!B50&gt;0, "("&amp;ROUND(t1_raw!B50, 3)&amp;")", "")</f>
        <v>(0.184)</v>
      </c>
      <c r="D54" s="6" t="str">
        <f>IF(t1_raw!H50&lt;&gt;0, t1_raw!H50, "")</f>
      </c>
      <c r="E54" s="2" t="str">
        <f>IF(t1_raw!C50&gt;0, "("&amp;ROUND(t1_raw!C50, 3)&amp;")", "")</f>
        <v>(0.163)</v>
      </c>
      <c r="F54" s="6" t="str">
        <f>IF(t1_raw!I50&lt;&gt;0, t1_raw!I50, "")</f>
      </c>
      <c r="G54" s="2" t="str">
        <f>IF(t1_raw!D50&gt;0, "("&amp;ROUND(t1_raw!D50, 3)&amp;")", "")</f>
        <v>(0.065)</v>
      </c>
      <c r="H54" s="6"/>
      <c r="I54" s="2" t="str">
        <f>IF(t1_raw!E50&gt;0, "("&amp;ROUND(t1_raw!E50, 3)&amp;")", "")</f>
      </c>
      <c r="J54" s="4"/>
    </row>
    <row r="55">
      <c r="A55" s="15" t="str">
        <f>IF(t1_raw!A51&lt;&gt;"",t1_raw!A51,"")</f>
        <v>Stoltzfus 1997a</v>
      </c>
      <c r="B55" s="6" t="str">
        <f>IF(t1_raw!G51&lt;&gt;0, t1_raw!G51, "")</f>
        <v>12†</v>
      </c>
      <c r="C55" s="2" t="n">
        <f>IF(t1_raw!B51&lt;&gt;0, t1_raw!B51, "")</f>
        <v>0.23370370268821716</v>
      </c>
      <c r="D55" s="6" t="str">
        <f>IF(t1_raw!H51&lt;&gt;0, t1_raw!H51, "")</f>
        <v>12†</v>
      </c>
      <c r="E55" s="2" t="n">
        <f>IF(t1_raw!C52&lt;&gt;0, t1_raw!C52, "")</f>
        <v>8.5782051086425781E-2</v>
      </c>
      <c r="F55" s="6" t="str">
        <f>IF(AND(t1_raw!I51&lt;&gt;"NA",t1_raw!I51&lt;&gt;0), t1_raw!I51, "")</f>
      </c>
      <c r="G55" s="2" t="str">
        <f>IF(t1_raw!D52&lt;&gt;0, t1_raw!D52, "")</f>
      </c>
      <c r="H55" s="6" t="str">
        <f>IF(AND(t1_raw!J51&lt;&gt;"NA",t1_raw!J51&lt;&gt;0), t1_raw!J51, "")</f>
      </c>
      <c r="I55" s="2" t="str">
        <f>IF(t1_raw!E52&lt;&gt;0, t1_raw!E52, "")</f>
      </c>
      <c r="J55" s="4" t="n">
        <f>t1_raw!F51</f>
        <v>0.95</v>
      </c>
    </row>
    <row r="56">
      <c r="A56" s="15"/>
      <c r="B56" s="6" t="str">
        <f>IF(t1_raw!G52&lt;&gt;0, t1_raw!G52, "")</f>
      </c>
      <c r="C56" s="2" t="str">
        <f>IF(t1_raw!B52&gt;0, "("&amp;ROUND(t1_raw!B52, 3)&amp;")", "")</f>
        <v>(0.098)</v>
      </c>
      <c r="D56" s="6" t="str">
        <f>IF(t1_raw!H52&lt;&gt;0, t1_raw!H52, "")</f>
      </c>
      <c r="E56" s="2" t="str">
        <f>IF(t1_raw!C52&gt;0, "("&amp;ROUND(t1_raw!C52, 3)&amp;")", "")</f>
        <v>(0.086)</v>
      </c>
      <c r="F56" s="6" t="str">
        <f>IF(t1_raw!I52&lt;&gt;0, t1_raw!I52, "")</f>
      </c>
      <c r="G56" s="2" t="str">
        <f>IF(t1_raw!D52&gt;0, "("&amp;ROUND(t1_raw!D52, 3)&amp;")", "")</f>
      </c>
      <c r="H56" s="6"/>
      <c r="I56" s="2" t="str">
        <f>IF(t1_raw!E52&gt;0, "("&amp;ROUND(t1_raw!E52, 3)&amp;")", "")</f>
      </c>
      <c r="J56" s="4"/>
    </row>
    <row r="57">
      <c r="A57" s="15" t="str">
        <f>IF(t1_raw!A53&lt;&gt;"",t1_raw!A53,"")</f>
        <v>Stoltzfus 1997b</v>
      </c>
      <c r="B57" s="6" t="str">
        <f>IF(t1_raw!G53&lt;&gt;0, t1_raw!G53, "")</f>
        <v>12†</v>
      </c>
      <c r="C57" s="2" t="n">
        <f>IF(t1_raw!B53&lt;&gt;0, t1_raw!B53, "")</f>
        <v>0.11036663502454758</v>
      </c>
      <c r="D57" s="6" t="str">
        <f>IF(t1_raw!H53&lt;&gt;0, t1_raw!H53, "")</f>
        <v>12†</v>
      </c>
      <c r="E57" s="2" t="n">
        <f>IF(t1_raw!C54&lt;&gt;0, t1_raw!C54, "")</f>
        <v>9.7987890243530273E-2</v>
      </c>
      <c r="F57" s="6" t="str">
        <f>IF(AND(t1_raw!I53&lt;&gt;"NA",t1_raw!I53&lt;&gt;0), t1_raw!I53, "")</f>
      </c>
      <c r="G57" s="2" t="str">
        <f>IF(t1_raw!D54&lt;&gt;0, t1_raw!D54, "")</f>
      </c>
      <c r="H57" s="6" t="str">
        <f>IF(AND(t1_raw!J53&lt;&gt;"NA",t1_raw!J53&lt;&gt;0), t1_raw!J53, "")</f>
      </c>
      <c r="I57" s="2" t="str">
        <f>IF(t1_raw!E54&lt;&gt;0, t1_raw!E54, "")</f>
      </c>
      <c r="J57" s="4" t="n">
        <f>t1_raw!F53</f>
        <v>0.95</v>
      </c>
    </row>
    <row r="58">
      <c r="A58" s="15"/>
      <c r="B58" s="6" t="str">
        <f>IF(t1_raw!G54&lt;&gt;0, t1_raw!G54, "")</f>
      </c>
      <c r="C58" s="2" t="str">
        <f>IF(t1_raw!B54&gt;0, "("&amp;ROUND(t1_raw!B54, 3)&amp;")", "")</f>
        <v>(0.139)</v>
      </c>
      <c r="D58" s="6" t="str">
        <f>IF(t1_raw!H54&lt;&gt;0, t1_raw!H54, "")</f>
      </c>
      <c r="E58" s="2" t="str">
        <f>IF(t1_raw!C54&gt;0, "("&amp;ROUND(t1_raw!C54, 3)&amp;")", "")</f>
        <v>(0.098)</v>
      </c>
      <c r="F58" s="6" t="str">
        <f>IF(t1_raw!I54&lt;&gt;0, t1_raw!I54, "")</f>
      </c>
      <c r="G58" s="2" t="str">
        <f>IF(t1_raw!D54&gt;0, "("&amp;ROUND(t1_raw!D54, 3)&amp;")", "")</f>
      </c>
      <c r="H58" s="6"/>
      <c r="I58" s="2" t="str">
        <f>IF(t1_raw!E54&gt;0, "("&amp;ROUND(t1_raw!E54, 3)&amp;")", "")</f>
      </c>
      <c r="J58" s="4"/>
    </row>
    <row r="59">
      <c r="A59" s="15" t="str">
        <f>IF(t1_raw!A55&lt;&gt;"",t1_raw!A55,"")</f>
        <v>Sur 2005</v>
      </c>
      <c r="B59" s="6" t="str">
        <f>IF(t1_raw!G55&lt;&gt;0, t1_raw!G55, "")</f>
        <v>682</v>
      </c>
      <c r="C59" s="2" t="n">
        <f>IF(t1_raw!B55&lt;&gt;0, t1_raw!B55, "")</f>
        <v>0.28999999165534973</v>
      </c>
      <c r="D59" s="6" t="str">
        <f>IF(AND(t1_raw!H55&lt;&gt;"NA",t1_raw!H55&lt;&gt;0), t1_raw!H55, "")</f>
      </c>
      <c r="E59" s="2" t="str">
        <f>IF(t1_raw!C56&lt;&gt;0, t1_raw!C56, "")</f>
      </c>
      <c r="F59" s="6" t="str">
        <f>IF(AND(t1_raw!I55&lt;&gt;"NA",t1_raw!I55&lt;&gt;0), t1_raw!I55, "")</f>
      </c>
      <c r="G59" s="2" t="str">
        <f>IF(t1_raw!D56&lt;&gt;0, t1_raw!D56, "")</f>
      </c>
      <c r="H59" s="6" t="str">
        <f>IF(AND(t1_raw!J55&lt;&gt;"NA",t1_raw!J55&lt;&gt;0), t1_raw!J55, "")</f>
      </c>
      <c r="I59" s="2" t="str">
        <f>IF(t1_raw!E56&lt;&gt;0, t1_raw!E56, "")</f>
      </c>
      <c r="J59" s="4" t="n">
        <f>t1_raw!F55</f>
        <v>0.53</v>
      </c>
    </row>
    <row r="60">
      <c r="A60" s="15"/>
      <c r="B60" s="6" t="str">
        <f>IF(t1_raw!G56&lt;&gt;0, t1_raw!G56, "")</f>
      </c>
      <c r="C60" s="2" t="str">
        <f>IF(t1_raw!B56&gt;0, "("&amp;ROUND(t1_raw!B56, 3)&amp;")", "")</f>
        <v>(0.09)</v>
      </c>
      <c r="D60" s="6"/>
      <c r="E60" s="2" t="str">
        <f>IF(t1_raw!C56&gt;0, "("&amp;ROUND(t1_raw!C56, 3)&amp;")", "")</f>
      </c>
      <c r="F60" s="6" t="str">
        <f>IF(t1_raw!I56&lt;&gt;0, t1_raw!I56, "")</f>
      </c>
      <c r="G60" s="2" t="str">
        <f>IF(t1_raw!D56&gt;0, "("&amp;ROUND(t1_raw!D56, 3)&amp;")", "")</f>
      </c>
      <c r="H60" s="6"/>
      <c r="I60" s="2" t="str">
        <f>IF(t1_raw!E56&gt;0, "("&amp;ROUND(t1_raw!E56, 3)&amp;")", "")</f>
      </c>
      <c r="J60" s="4"/>
    </row>
    <row r="61">
      <c r="A61" s="15" t="str">
        <f>IF(t1_raw!A57&lt;&gt;"",t1_raw!A57,"")</f>
        <v>Watkins 1996</v>
      </c>
      <c r="B61" s="6" t="str">
        <f>IF(t1_raw!G57&lt;&gt;0, t1_raw!G57, "")</f>
        <v>226</v>
      </c>
      <c r="C61" s="2" t="n">
        <f>IF(t1_raw!B57&lt;&gt;0, t1_raw!B57, "")</f>
        <v>0.12999999523162842</v>
      </c>
      <c r="D61" s="6" t="str">
        <f>IF(t1_raw!H57&lt;&gt;0, t1_raw!H57, "")</f>
        <v>227</v>
      </c>
      <c r="E61" s="2" t="n">
        <f>IF(t1_raw!C58&lt;&gt;0, t1_raw!C58, "")</f>
        <v>9.8234608769416809E-2</v>
      </c>
      <c r="F61" s="6" t="str">
        <f>IF(t1_raw!I57&lt;&gt;0, t1_raw!I57, "")</f>
        <v>207</v>
      </c>
      <c r="G61" s="2" t="n">
        <f>IF(t1_raw!D58&lt;&gt;0, t1_raw!D58, "")</f>
        <v>7.0206984877586365E-2</v>
      </c>
      <c r="H61" s="6" t="str">
        <f>IF(AND(t1_raw!J57&lt;&gt;"NA",t1_raw!J57&lt;&gt;0), t1_raw!J57, "")</f>
      </c>
      <c r="I61" s="2" t="str">
        <f>IF(t1_raw!E58&lt;&gt;0, t1_raw!E58, "")</f>
      </c>
      <c r="J61" s="4" t="n">
        <f>t1_raw!F57</f>
        <v>0.91</v>
      </c>
    </row>
    <row r="62">
      <c r="A62" s="15"/>
      <c r="B62" s="6" t="str">
        <f>IF(t1_raw!G58&lt;&gt;0, t1_raw!G58, "")</f>
      </c>
      <c r="C62" s="2" t="str">
        <f>IF(t1_raw!B58&gt;0, "("&amp;ROUND(t1_raw!B58, 3)&amp;")", "")</f>
        <v>(0.106)</v>
      </c>
      <c r="D62" s="6" t="str">
        <f>IF(t1_raw!H58&lt;&gt;0, t1_raw!H58, "")</f>
      </c>
      <c r="E62" s="2" t="str">
        <f>IF(t1_raw!C58&gt;0, "("&amp;ROUND(t1_raw!C58, 3)&amp;")", "")</f>
        <v>(0.098)</v>
      </c>
      <c r="F62" s="6" t="str">
        <f>IF(t1_raw!I58&lt;&gt;0, t1_raw!I58, "")</f>
      </c>
      <c r="G62" s="2" t="str">
        <f>IF(t1_raw!D58&gt;0, "("&amp;ROUND(t1_raw!D58, 3)&amp;")", "")</f>
        <v>(0.07)</v>
      </c>
      <c r="H62" s="6"/>
      <c r="I62" s="2" t="str">
        <f>IF(t1_raw!E58&gt;0, "("&amp;ROUND(t1_raw!E58, 3)&amp;")", "")</f>
      </c>
      <c r="J62" s="4"/>
    </row>
    <row r="63">
      <c r="A63" s="15" t="str">
        <f>IF(t1_raw!A59&lt;&gt;"",t1_raw!A59,"")</f>
        <v>Willett 1979</v>
      </c>
      <c r="B63" s="6" t="str">
        <f>IF(t1_raw!G59&lt;&gt;0, t1_raw!G59, "")</f>
        <v>273</v>
      </c>
      <c r="C63" s="2" t="n">
        <f>IF(t1_raw!B59&lt;&gt;0, t1_raw!B59, "")</f>
        <v>0.15999999642372131</v>
      </c>
      <c r="D63" s="6" t="str">
        <f>IF(AND(t1_raw!H59&lt;&gt;"NA",t1_raw!H59&lt;&gt;0), t1_raw!H59, "")</f>
      </c>
      <c r="E63" s="2" t="str">
        <f>IF(t1_raw!C60&lt;&gt;0, t1_raw!C60, "")</f>
      </c>
      <c r="F63" s="6" t="str">
        <f>IF(AND(t1_raw!I59&lt;&gt;"NA",t1_raw!I59&lt;&gt;0), t1_raw!I59, "")</f>
      </c>
      <c r="G63" s="2" t="str">
        <f>IF(t1_raw!D60&lt;&gt;0, t1_raw!D60, "")</f>
      </c>
      <c r="H63" s="6" t="str">
        <f>IF(AND(t1_raw!J59&lt;&gt;"NA",t1_raw!J59&lt;&gt;0), t1_raw!J59, "")</f>
      </c>
      <c r="I63" s="2" t="str">
        <f>IF(t1_raw!E60&lt;&gt;0, t1_raw!E60, "")</f>
      </c>
      <c r="J63" s="4" t="n">
        <f>t1_raw!F59</f>
        <v>0.53</v>
      </c>
    </row>
    <row r="64">
      <c r="A64" s="15"/>
      <c r="B64" s="6" t="str">
        <f>IF(t1_raw!G60&lt;&gt;0, t1_raw!G60, "")</f>
      </c>
      <c r="C64" s="2" t="str">
        <f>IF(t1_raw!B60&gt;0, "("&amp;ROUND(t1_raw!B60, 3)&amp;")", "")</f>
        <v>(0.085)</v>
      </c>
      <c r="D64" s="6"/>
      <c r="E64" s="2" t="str">
        <f>IF(t1_raw!C60&gt;0, "("&amp;ROUND(t1_raw!C60, 3)&amp;")", "")</f>
      </c>
      <c r="F64" s="6" t="str">
        <f>IF(t1_raw!I60&lt;&gt;0, t1_raw!I60, "")</f>
      </c>
      <c r="G64" s="2" t="str">
        <f>IF(t1_raw!D60&gt;0, "("&amp;ROUND(t1_raw!D60, 3)&amp;")", "")</f>
      </c>
      <c r="H64" s="6"/>
      <c r="I64" s="2" t="str">
        <f>IF(t1_raw!E60&gt;0, "("&amp;ROUND(t1_raw!E60, 3)&amp;")", "")</f>
      </c>
      <c r="J64" s="4"/>
    </row>
    <row r="65">
      <c r="A65" s="15" t="str">
        <f>IF(t1_raw!A61&lt;&gt;"",t1_raw!A61,"")</f>
        <v>Wiria 2013</v>
      </c>
      <c r="B65" s="6" t="str">
        <f>IF(t1_raw!G61&lt;&gt;0, t1_raw!G61, "")</f>
        <v>954†</v>
      </c>
      <c r="C65" s="2" t="n">
        <f>IF(t1_raw!B61&lt;&gt;0, t1_raw!B61, "")</f>
        <v>0.18840000033378601</v>
      </c>
      <c r="D65" s="6" t="str">
        <f>IF(t1_raw!H61&lt;&gt;0, t1_raw!H61, "")</f>
        <v>954†</v>
      </c>
      <c r="E65" s="2" t="n">
        <f>IF(t1_raw!C62&lt;&gt;0, t1_raw!C62, "")</f>
        <v>0.53475433588027954</v>
      </c>
      <c r="F65" s="6" t="str">
        <f>IF(AND(t1_raw!I61&lt;&gt;"NA",t1_raw!I61&lt;&gt;0), t1_raw!I61, "")</f>
      </c>
      <c r="G65" s="2" t="str">
        <f>IF(t1_raw!D62&lt;&gt;0, t1_raw!D62, "")</f>
      </c>
      <c r="H65" s="6" t="str">
        <f>IF(AND(t1_raw!J61&lt;&gt;"NA",t1_raw!J61&lt;&gt;0), t1_raw!J61, "")</f>
      </c>
      <c r="I65" s="2" t="str">
        <f>IF(t1_raw!E62&lt;&gt;0, t1_raw!E62, "")</f>
      </c>
      <c r="J65" s="4" t="n">
        <f>t1_raw!F61</f>
        <v>0.76</v>
      </c>
    </row>
    <row r="66">
      <c r="A66" s="15"/>
      <c r="B66" s="6" t="str">
        <f>IF(t1_raw!G62&lt;&gt;0, t1_raw!G62, "")</f>
      </c>
      <c r="C66" s="2" t="str">
        <f>IF(t1_raw!B62&gt;0, "("&amp;ROUND(t1_raw!B62, 3)&amp;")", "")</f>
        <v>(0.394)</v>
      </c>
      <c r="D66" s="6" t="str">
        <f>IF(t1_raw!H62&lt;&gt;0, t1_raw!H62, "")</f>
      </c>
      <c r="E66" s="2" t="str">
        <f>IF(t1_raw!C62&gt;0, "("&amp;ROUND(t1_raw!C62, 3)&amp;")", "")</f>
        <v>(0.535)</v>
      </c>
      <c r="F66" s="6" t="str">
        <f>IF(t1_raw!I62&lt;&gt;0, t1_raw!I62, "")</f>
      </c>
      <c r="G66" s="2" t="str">
        <f>IF(t1_raw!D62&gt;0, "("&amp;ROUND(t1_raw!D62, 3)&amp;")", "")</f>
      </c>
      <c r="H66" s="6"/>
      <c r="I66" s="2" t="str">
        <f>IF(t1_raw!E62&gt;0, "("&amp;ROUND(t1_raw!E62, 3)&amp;")", "")</f>
      </c>
      <c r="J66" s="4"/>
    </row>
    <row r="67">
      <c r="A67" s="9" t="s">
        <v>95</v>
      </c>
      <c r="B67" s="9"/>
      <c r="C67" s="9"/>
      <c r="D67" s="9"/>
      <c r="E67" s="9"/>
      <c r="F67" s="9"/>
      <c r="G67" s="9"/>
      <c r="H67" s="9"/>
      <c r="I67" s="9"/>
      <c r="J67" s="9"/>
    </row>
    <row r="68">
      <c r="A68" s="15" t="str">
        <f>IF(t1_raw!A63&lt;&gt;"",t1_raw!A63,"")</f>
        <v>Freij 1979a</v>
      </c>
      <c r="B68" s="6"/>
      <c r="C68" s="2" t="n">
        <f>IF(t1_raw!B63&lt;&gt;0, t1_raw!B63, "")</f>
        <v>0.20000000298023224</v>
      </c>
      <c r="D68" s="6"/>
      <c r="E68" s="2" t="str">
        <f>IF(t1_raw!C63&lt;&gt;0, t1_raw!C63, "")</f>
      </c>
      <c r="F68" s="6"/>
      <c r="G68" s="2" t="n">
        <f>IF(t1_raw!D63&lt;&gt;0, t1_raw!D63, "")</f>
        <v>-0.30000001192092896</v>
      </c>
      <c r="H68" s="6"/>
      <c r="I68" s="2" t="str">
        <f>IF(t1_raw!E63&lt;&gt;0, t1_raw!E63, "")</f>
      </c>
      <c r="J68" s="4" t="n">
        <f>t1_raw!F63</f>
        <v>0.48913043737411499</v>
      </c>
    </row>
    <row r="69">
      <c r="A69" s="15"/>
      <c r="B69" s="6"/>
      <c r="C69" s="2" t="str">
        <f>IF(t1_raw!B64&gt;0, "("&amp;ROUND(t1_raw!B64, 3)&amp;")", "")</f>
        <v>(1.47)</v>
      </c>
      <c r="D69" s="6"/>
      <c r="E69" s="2" t="str">
        <f>IF(t1_raw!C64&gt;0, "("&amp;ROUND(t1_raw!C64, 3)&amp;")", "")</f>
      </c>
      <c r="F69" s="6"/>
      <c r="G69" s="2" t="str">
        <f>IF(t1_raw!D64&gt;0, "("&amp;ROUND(t1_raw!D64, 3)&amp;")", "")</f>
        <v>(0.713)</v>
      </c>
      <c r="H69" s="6"/>
      <c r="I69" s="2" t="str">
        <f>IF(t1_raw!E64&gt;0, "("&amp;ROUND(t1_raw!E64, 3)&amp;")", "")</f>
      </c>
      <c r="J69" s="4"/>
    </row>
    <row r="70">
      <c r="A70" s="15" t="str">
        <f>IF(t1_raw!A65&lt;&gt;"",t1_raw!A65,"")</f>
        <v>Freij 1979b</v>
      </c>
      <c r="B70" s="6"/>
      <c r="C70" s="2" t="str">
        <f>IF(t1_raw!B65&lt;&gt;0, t1_raw!B65, "")</f>
      </c>
      <c r="D70" s="6"/>
      <c r="E70" s="2" t="str">
        <f>IF(t1_raw!C65&lt;&gt;0, t1_raw!C65, "")</f>
      </c>
      <c r="F70" s="6"/>
      <c r="G70" s="2" t="n">
        <f>IF(t1_raw!D65&lt;&gt;0, t1_raw!D65, "")</f>
        <v>0.10000000149011612</v>
      </c>
      <c r="H70" s="6"/>
      <c r="I70" s="2" t="str">
        <f>IF(t1_raw!E65&lt;&gt;0, t1_raw!E65, "")</f>
      </c>
      <c r="J70" s="4" t="n">
        <f>t1_raw!F65</f>
        <v>0.48913043737411499</v>
      </c>
    </row>
    <row r="71">
      <c r="A71" s="15"/>
      <c r="B71" s="6"/>
      <c r="C71" s="2" t="str">
        <f>IF(t1_raw!B66&gt;0, "("&amp;ROUND(t1_raw!B66, 3)&amp;")", "")</f>
      </c>
      <c r="D71" s="6"/>
      <c r="E71" s="2" t="str">
        <f>IF(t1_raw!C66&gt;0, "("&amp;ROUND(t1_raw!C66, 3)&amp;")", "")</f>
      </c>
      <c r="F71" s="6"/>
      <c r="G71" s="2" t="str">
        <f>IF(t1_raw!D66&gt;0, "("&amp;ROUND(t1_raw!D66, 3)&amp;")", "")</f>
        <v>(0.347)</v>
      </c>
      <c r="H71" s="6"/>
      <c r="I71" s="2" t="str">
        <f>IF(t1_raw!E66&gt;0, "("&amp;ROUND(t1_raw!E66, 3)&amp;")", "")</f>
      </c>
      <c r="J71" s="4"/>
    </row>
    <row r="72">
      <c r="A72" s="15" t="str">
        <f>IF(t1_raw!A67&lt;&gt;"",t1_raw!A67,"")</f>
        <v>Sarkar 2002</v>
      </c>
      <c r="B72" s="6"/>
      <c r="C72" s="2" t="n">
        <f>IF(t1_raw!B67&lt;&gt;0, t1_raw!B67, "")</f>
        <v>0.37999999523162842</v>
      </c>
      <c r="D72" s="6"/>
      <c r="E72" s="2" t="n">
        <f>IF(t1_raw!C67&lt;&gt;0, t1_raw!C67, "")</f>
        <v>0.10000000149011612</v>
      </c>
      <c r="F72" s="6"/>
      <c r="G72" s="2" t="str">
        <f>IF(t1_raw!D67&lt;&gt;0, t1_raw!D67, "")</f>
      </c>
      <c r="H72" s="6"/>
      <c r="I72" s="2" t="str">
        <f>IF(t1_raw!E67&lt;&gt;0, t1_raw!E67, "")</f>
      </c>
      <c r="J72" s="4" t="n">
        <f>t1_raw!F67</f>
        <v>0.78523492813110352</v>
      </c>
    </row>
    <row r="73">
      <c r="A73" s="15"/>
      <c r="B73" s="6"/>
      <c r="C73" s="2" t="str">
        <f>IF(t1_raw!B68&gt;0, "("&amp;ROUND(t1_raw!B68, 3)&amp;")", "")</f>
        <v>(0.15)</v>
      </c>
      <c r="D73" s="6"/>
      <c r="E73" s="2" t="str">
        <f>IF(t1_raw!C68&gt;0, "("&amp;ROUND(t1_raw!C68, 3)&amp;")", "")</f>
        <v>(0.261)</v>
      </c>
      <c r="F73" s="6"/>
      <c r="G73" s="2" t="str">
        <f>IF(t1_raw!D68&gt;0, "("&amp;ROUND(t1_raw!D68, 3)&amp;")", "")</f>
      </c>
      <c r="H73" s="6"/>
      <c r="I73" s="2" t="str">
        <f>IF(t1_raw!E68&gt;0, "("&amp;ROUND(t1_raw!E68, 3)&amp;")", "")</f>
      </c>
      <c r="J73" s="4"/>
    </row>
    <row r="74">
      <c r="A74" s="15" t="str">
        <f>IF(t1_raw!A69&lt;&gt;"",t1_raw!A69,"")</f>
        <v>Stephenson 1989</v>
      </c>
      <c r="B74" s="6"/>
      <c r="C74" s="2" t="n">
        <f>IF(t1_raw!B69&lt;&gt;0, t1_raw!B69, "")</f>
        <v>1.2999999523162842</v>
      </c>
      <c r="D74" s="6"/>
      <c r="E74" s="2" t="n">
        <f>IF(t1_raw!C69&lt;&gt;0, t1_raw!C69, "")</f>
        <v>0.60000002384185791</v>
      </c>
      <c r="F74" s="6"/>
      <c r="G74" s="2" t="n">
        <f>IF(t1_raw!D69&lt;&gt;0, t1_raw!D69, "")</f>
        <v>0.5</v>
      </c>
      <c r="H74" s="6"/>
      <c r="I74" s="2" t="str">
        <f>IF(t1_raw!E69&lt;&gt;0, t1_raw!E69, "")</f>
      </c>
      <c r="J74" s="4" t="n">
        <f>t1_raw!F69</f>
        <v>0.97000002861022949</v>
      </c>
    </row>
    <row r="75">
      <c r="A75" s="15"/>
      <c r="B75" s="6"/>
      <c r="C75" s="2" t="str">
        <f>IF(t1_raw!B70&gt;0, "("&amp;ROUND(t1_raw!B70, 3)&amp;")", "")</f>
        <v>(0.134)</v>
      </c>
      <c r="D75" s="6"/>
      <c r="E75" s="2" t="str">
        <f>IF(t1_raw!C70&gt;0, "("&amp;ROUND(t1_raw!C70, 3)&amp;")", "")</f>
        <v>(0.134)</v>
      </c>
      <c r="F75" s="6"/>
      <c r="G75" s="2" t="str">
        <f>IF(t1_raw!D70&gt;0, "("&amp;ROUND(t1_raw!D70, 3)&amp;")", "")</f>
        <v>(0.078)</v>
      </c>
      <c r="H75" s="6"/>
      <c r="I75" s="2" t="str">
        <f>IF(t1_raw!E70&gt;0, "("&amp;ROUND(t1_raw!E70, 3)&amp;")", "")</f>
      </c>
      <c r="J75" s="4"/>
    </row>
    <row r="76">
      <c r="A76" s="15" t="str">
        <f>IF(t1_raw!A71&lt;&gt;"",t1_raw!A71,"")</f>
        <v>Tee 2013</v>
      </c>
      <c r="B76" s="6"/>
      <c r="C76" s="2" t="str">
        <f>IF(t1_raw!B71&lt;&gt;0, t1_raw!B71, "")</f>
      </c>
      <c r="D76" s="6" t="str">
        <f>IF(AND(t1_raw!H72&lt;&gt;"NA",t1_raw!H72&lt;&gt;0), t1_raw!H72, "")</f>
      </c>
      <c r="E76" s="2" t="n">
        <f>IF(t1_raw!C71&lt;&gt;0, t1_raw!C71, "")</f>
        <v>-0.10000000149011612</v>
      </c>
      <c r="F76" s="6"/>
      <c r="G76" s="2" t="str">
        <f>IF(t1_raw!D71&lt;&gt;0, t1_raw!D71, "")</f>
      </c>
      <c r="H76" s="6"/>
      <c r="I76" s="2" t="str">
        <f>IF(t1_raw!E71&lt;&gt;0, t1_raw!E71, "")</f>
      </c>
      <c r="J76" s="4" t="n">
        <f>t1_raw!F71</f>
        <v>0.30578511953353882</v>
      </c>
    </row>
    <row r="77">
      <c r="A77" s="15"/>
      <c r="B77" s="6"/>
      <c r="C77" s="2" t="str">
        <f>IF(t1_raw!B72&gt;0, "("&amp;ROUND(t1_raw!B72, 3)&amp;")", "")</f>
      </c>
      <c r="D77" s="6"/>
      <c r="E77" s="2" t="str">
        <f>IF(t1_raw!C72&gt;0, "("&amp;ROUND(t1_raw!C72, 3)&amp;")", "")</f>
        <v>(0.404)</v>
      </c>
      <c r="F77" s="6"/>
      <c r="G77" s="2" t="str">
        <f>IF(t1_raw!D72&gt;0, "("&amp;ROUND(t1_raw!D72, 3)&amp;")", "")</f>
      </c>
      <c r="H77" s="6"/>
      <c r="I77" s="2" t="str">
        <f>IF(t1_raw!E72&gt;0, "("&amp;ROUND(t1_raw!E72, 3)&amp;")", "")</f>
      </c>
      <c r="J77" s="4"/>
    </row>
    <row r="78">
      <c r="A78" s="15" t="str">
        <f>IF(t1_raw!A73&lt;&gt;"",t1_raw!A73,"")</f>
        <v>Yap 2014</v>
      </c>
      <c r="B78" s="6"/>
      <c r="C78" s="2" t="n">
        <f>IF(t1_raw!B73&lt;&gt;0, t1_raw!B73, "")</f>
        <v>0.30000001192092896</v>
      </c>
      <c r="D78" s="6"/>
      <c r="E78" s="2" t="n">
        <f>IF(t1_raw!C73&lt;&gt;0, t1_raw!C73, "")</f>
        <v>0.20000000298023224</v>
      </c>
      <c r="F78" s="6"/>
      <c r="G78" s="2" t="str">
        <f>IF(t1_raw!D73&lt;&gt;0, t1_raw!D73, "")</f>
      </c>
      <c r="H78" s="6"/>
      <c r="I78" s="2" t="n">
        <f>IF(t1_raw!E73&lt;&gt;0, t1_raw!E73, "")</f>
        <v>-0.40000000596046448</v>
      </c>
      <c r="J78" s="4" t="n">
        <f>t1_raw!F73</f>
        <v>0.93444168567657471</v>
      </c>
    </row>
    <row r="79">
      <c r="A79" s="12"/>
      <c r="B79" s="14"/>
      <c r="C79" s="3" t="str">
        <f>IF(t1_raw!B74&gt;0, "("&amp;ROUND(t1_raw!B74, 3)&amp;")", "")</f>
        <v>(0.179)</v>
      </c>
      <c r="D79" s="6"/>
      <c r="E79" s="3" t="str">
        <f>IF(t1_raw!C74&gt;0, "("&amp;ROUND(t1_raw!C74, 3)&amp;")", "")</f>
        <v>(0.128)</v>
      </c>
      <c r="F79" s="14"/>
      <c r="G79" s="3" t="str">
        <f>IF(t1_raw!D74&gt;0, "("&amp;ROUND(t1_raw!D74, 3)&amp;")", "")</f>
      </c>
      <c r="H79" s="14"/>
      <c r="I79" s="3" t="str">
        <f>IF(t1_raw!E74&gt;0, "("&amp;ROUND(t1_raw!E74, 3)&amp;")", "")</f>
        <v>(0.434)</v>
      </c>
      <c r="J79" s="13"/>
    </row>
    <row r="80" ht="37.5" customHeight="1">
      <c r="A80" s="5" t="s">
        <v>186</v>
      </c>
      <c r="B80" s="5"/>
      <c r="C80" s="5"/>
      <c r="D80" s="5"/>
      <c r="E80" s="5"/>
      <c r="F80" s="5"/>
      <c r="G80" s="5"/>
      <c r="H80" s="5"/>
      <c r="I80" s="5"/>
      <c r="J80" s="5"/>
    </row>
    <row r="81">
      <c r="A81" s="15"/>
      <c r="B81" s="2"/>
      <c r="C81" s="2"/>
      <c r="D81" s="2"/>
      <c r="E81" s="2"/>
      <c r="F81" s="1"/>
    </row>
  </sheetData>
  <mergeCells count="194">
    <mergeCell ref="J2:J3"/>
    <mergeCell ref="A4:J4"/>
    <mergeCell ref="A67:J67"/>
    <mergeCell ref="H2:I2"/>
    <mergeCell ref="F2:G2"/>
    <mergeCell ref="D2:E2"/>
    <mergeCell ref="B2:C2"/>
    <mergeCell ref="A2:A3"/>
    <mergeCell ref="J78:J79"/>
    <mergeCell ref="B78:B79"/>
    <mergeCell ref="D78:D79"/>
    <mergeCell ref="F78:F79"/>
    <mergeCell ref="H78:H79"/>
    <mergeCell ref="J76:J77"/>
    <mergeCell ref="B76:B77"/>
    <mergeCell ref="D76:D77"/>
    <mergeCell ref="F76:F77"/>
    <mergeCell ref="H76:H77"/>
    <mergeCell ref="J74:J75"/>
    <mergeCell ref="B74:B75"/>
    <mergeCell ref="D74:D75"/>
    <mergeCell ref="F74:F75"/>
    <mergeCell ref="H74:H75"/>
    <mergeCell ref="J72:J73"/>
    <mergeCell ref="B72:B73"/>
    <mergeCell ref="D72:D73"/>
    <mergeCell ref="F72:F73"/>
    <mergeCell ref="H72:H73"/>
    <mergeCell ref="J70:J71"/>
    <mergeCell ref="B70:B71"/>
    <mergeCell ref="D70:D71"/>
    <mergeCell ref="F70:F71"/>
    <mergeCell ref="H70:H71"/>
    <mergeCell ref="J68:J69"/>
    <mergeCell ref="B68:B69"/>
    <mergeCell ref="D68:D69"/>
    <mergeCell ref="F68:F69"/>
    <mergeCell ref="H68:H69"/>
    <mergeCell ref="J65:J66"/>
    <mergeCell ref="B65:B66"/>
    <mergeCell ref="D65:D66"/>
    <mergeCell ref="F65:F66"/>
    <mergeCell ref="H65:H66"/>
    <mergeCell ref="J63:J64"/>
    <mergeCell ref="B63:B64"/>
    <mergeCell ref="D63:D64"/>
    <mergeCell ref="F63:F64"/>
    <mergeCell ref="H63:H64"/>
    <mergeCell ref="J61:J62"/>
    <mergeCell ref="B61:B62"/>
    <mergeCell ref="D61:D62"/>
    <mergeCell ref="F61:F62"/>
    <mergeCell ref="H61:H62"/>
    <mergeCell ref="J59:J60"/>
    <mergeCell ref="B59:B60"/>
    <mergeCell ref="D59:D60"/>
    <mergeCell ref="F59:F60"/>
    <mergeCell ref="H59:H60"/>
    <mergeCell ref="J57:J58"/>
    <mergeCell ref="B57:B58"/>
    <mergeCell ref="D57:D58"/>
    <mergeCell ref="F57:F58"/>
    <mergeCell ref="H57:H58"/>
    <mergeCell ref="J51:J52"/>
    <mergeCell ref="B51:B52"/>
    <mergeCell ref="D51:D52"/>
    <mergeCell ref="F51:F52"/>
    <mergeCell ref="H51:H52"/>
    <mergeCell ref="J55:J56"/>
    <mergeCell ref="B55:B56"/>
    <mergeCell ref="D55:D56"/>
    <mergeCell ref="F55:F56"/>
    <mergeCell ref="H55:H56"/>
    <mergeCell ref="J53:J54"/>
    <mergeCell ref="B53:B54"/>
    <mergeCell ref="D53:D54"/>
    <mergeCell ref="F53:F54"/>
    <mergeCell ref="H53:H54"/>
    <mergeCell ref="J47:J48"/>
    <mergeCell ref="B47:B48"/>
    <mergeCell ref="D47:D48"/>
    <mergeCell ref="F47:F48"/>
    <mergeCell ref="H47:H48"/>
    <mergeCell ref="B49:B50"/>
    <mergeCell ref="D49:D50"/>
    <mergeCell ref="F49:F50"/>
    <mergeCell ref="H49:H50"/>
    <mergeCell ref="J43:J44"/>
    <mergeCell ref="B43:B44"/>
    <mergeCell ref="D43:D44"/>
    <mergeCell ref="F43:F44"/>
    <mergeCell ref="H43:H44"/>
    <mergeCell ref="B45:B46"/>
    <mergeCell ref="D45:D46"/>
    <mergeCell ref="F45:F46"/>
    <mergeCell ref="H45:H46"/>
    <mergeCell ref="J39:J40"/>
    <mergeCell ref="B39:B40"/>
    <mergeCell ref="D39:D40"/>
    <mergeCell ref="F39:F40"/>
    <mergeCell ref="H39:H40"/>
    <mergeCell ref="B41:B42"/>
    <mergeCell ref="D41:D42"/>
    <mergeCell ref="F41:F42"/>
    <mergeCell ref="H41:H42"/>
    <mergeCell ref="J35:J36"/>
    <mergeCell ref="B35:B36"/>
    <mergeCell ref="D35:D36"/>
    <mergeCell ref="F35:F36"/>
    <mergeCell ref="H35:H36"/>
    <mergeCell ref="B37:B38"/>
    <mergeCell ref="D37:D38"/>
    <mergeCell ref="F37:F38"/>
    <mergeCell ref="H37:H38"/>
    <mergeCell ref="H29:H30"/>
    <mergeCell ref="J31:J32"/>
    <mergeCell ref="B31:B32"/>
    <mergeCell ref="D31:D32"/>
    <mergeCell ref="F31:F32"/>
    <mergeCell ref="H31:H32"/>
    <mergeCell ref="B33:B34"/>
    <mergeCell ref="D33:D34"/>
    <mergeCell ref="F33:F34"/>
    <mergeCell ref="H33:H34"/>
    <mergeCell ref="J9:J10"/>
    <mergeCell ref="J11:J12"/>
    <mergeCell ref="J13:J14"/>
    <mergeCell ref="J15:J16"/>
    <mergeCell ref="J17:J18"/>
    <mergeCell ref="J19:J20"/>
    <mergeCell ref="B21:B22"/>
    <mergeCell ref="D21:D22"/>
    <mergeCell ref="J21:J22"/>
    <mergeCell ref="F21:F22"/>
    <mergeCell ref="H21:H22"/>
    <mergeCell ref="B17:B18"/>
    <mergeCell ref="D17:D18"/>
    <mergeCell ref="F17:F18"/>
    <mergeCell ref="H17:H18"/>
    <mergeCell ref="H19:H20"/>
    <mergeCell ref="F19:F20"/>
    <mergeCell ref="D19:D20"/>
    <mergeCell ref="B19:B20"/>
    <mergeCell ref="B13:B14"/>
    <mergeCell ref="D13:D14"/>
    <mergeCell ref="F13:F14"/>
    <mergeCell ref="B5:B6"/>
    <mergeCell ref="D5:D6"/>
    <mergeCell ref="F5:F6"/>
    <mergeCell ref="H5:H6"/>
    <mergeCell ref="H7:H8"/>
    <mergeCell ref="F7:F8"/>
    <mergeCell ref="D7:D8"/>
    <mergeCell ref="B7:B8"/>
    <mergeCell ref="J23:J24"/>
    <mergeCell ref="H13:H14"/>
    <mergeCell ref="H15:H16"/>
    <mergeCell ref="F15:F16"/>
    <mergeCell ref="D15:D16"/>
    <mergeCell ref="B15:B16"/>
    <mergeCell ref="B9:B10"/>
    <mergeCell ref="D9:D10"/>
    <mergeCell ref="F9:F10"/>
    <mergeCell ref="H9:H10"/>
    <mergeCell ref="H11:H12"/>
    <mergeCell ref="F11:F12"/>
    <mergeCell ref="D11:D12"/>
    <mergeCell ref="B11:B12"/>
    <mergeCell ref="J5:J6"/>
    <mergeCell ref="J7:J8"/>
    <mergeCell ref="J25:J26"/>
    <mergeCell ref="J29:J30"/>
    <mergeCell ref="J33:J34"/>
    <mergeCell ref="J37:J38"/>
    <mergeCell ref="J41:J42"/>
    <mergeCell ref="J45:J46"/>
    <mergeCell ref="J49:J50"/>
    <mergeCell ref="A80:J80"/>
    <mergeCell ref="B23:B24"/>
    <mergeCell ref="D23:D24"/>
    <mergeCell ref="F23:F24"/>
    <mergeCell ref="H23:H24"/>
    <mergeCell ref="B25:B26"/>
    <mergeCell ref="D25:D26"/>
    <mergeCell ref="F25:F26"/>
    <mergeCell ref="H25:H26"/>
    <mergeCell ref="J27:J28"/>
    <mergeCell ref="B27:B28"/>
    <mergeCell ref="D27:D28"/>
    <mergeCell ref="F27:F28"/>
    <mergeCell ref="H27:H28"/>
    <mergeCell ref="B29:B30"/>
    <mergeCell ref="D29:D30"/>
    <mergeCell ref="F29:F30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5" zoomScaleNormal="115" zoomScalePageLayoutView="170" workbookViewId="0">
      <selection activeCell="C14" sqref="C14"/>
    </sheetView>
  </sheetViews>
  <sheetFormatPr defaultRowHeight="15.0" baseColWidth="10"/>
  <cols>
    <col min="2" max="2" width="12.8984375" hidden="false" customWidth="1"/>
    <col min="3" max="3" width="7.09765625" hidden="false" customWidth="1"/>
    <col min="4" max="4" width="7.09765625" hidden="false" customWidth="1"/>
    <col min="5" max="5" width="0.8984375" hidden="false" customWidth="1"/>
    <col min="6" max="6" width="7.09765625" hidden="false" customWidth="1"/>
    <col min="7" max="7" width="7.09765625" hidden="false" customWidth="1"/>
    <col min="8" max="8" width="0.8984375" hidden="false" customWidth="1"/>
    <col min="9" max="9" width="7.09765625" hidden="false" customWidth="1"/>
    <col min="10" max="10" width="7.09765625" hidden="false" customWidth="1"/>
    <col min="11" max="11" width="0.8984375" hidden="false" customWidth="1"/>
    <col min="12" max="12" width="7.09765625" hidden="false" customWidth="1"/>
    <col min="13" max="13" width="7.09765625" hidden="false" customWidth="1"/>
    <col min="15" max="15" width="4.3984375" hidden="false" customWidth="1"/>
    <col min="16" max="16" width="4.3984375" hidden="false" customWidth="1"/>
    <col min="18" max="18" width="5.09765625" hidden="false" customWidth="1"/>
    <col min="19" max="19" width="4.3984375" hidden="false" customWidth="1"/>
    <col min="21" max="21" width="5.09765625" hidden="false" customWidth="1"/>
    <col min="22" max="22" width="4.3984375" hidden="false" customWidth="1"/>
    <col min="24" max="24" width="5.09765625" hidden="false" customWidth="1"/>
    <col min="25" max="25" width="4.3984375" hidden="false" customWidth="1"/>
  </cols>
  <sheetData>
    <row r="1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3">
      <c r="B3" s="24"/>
      <c r="C3" s="20" t="s">
        <v>3</v>
      </c>
      <c r="D3" s="20"/>
      <c r="E3" s="24"/>
      <c r="F3" s="20" t="s">
        <v>5</v>
      </c>
      <c r="G3" s="20"/>
      <c r="H3" s="24"/>
      <c r="I3" s="20" t="s">
        <v>6</v>
      </c>
      <c r="J3" s="20"/>
      <c r="K3" s="24"/>
      <c r="L3" s="20" t="s">
        <v>7</v>
      </c>
      <c r="M3" s="20"/>
    </row>
    <row r="4">
      <c r="B4" s="25"/>
      <c r="C4" s="26" t="s">
        <v>193</v>
      </c>
      <c r="D4" s="26" t="s">
        <v>194</v>
      </c>
      <c r="E4" s="26"/>
      <c r="F4" s="26" t="s">
        <v>195</v>
      </c>
      <c r="G4" s="26" t="s">
        <v>196</v>
      </c>
      <c r="H4" s="26"/>
      <c r="I4" s="26" t="s">
        <v>197</v>
      </c>
      <c r="J4" s="26" t="s">
        <v>198</v>
      </c>
      <c r="K4" s="26"/>
      <c r="L4" s="26" t="s">
        <v>199</v>
      </c>
      <c r="M4" s="26" t="s">
        <v>200</v>
      </c>
    </row>
    <row r="5">
      <c r="B5" s="27" t="s">
        <v>11</v>
      </c>
      <c r="C5" s="16" t="s">
        <v>10</v>
      </c>
      <c r="D5" s="16" t="s">
        <v>9</v>
      </c>
      <c r="E5" s="16"/>
      <c r="F5" s="16" t="s">
        <v>10</v>
      </c>
      <c r="G5" s="16" t="s">
        <v>9</v>
      </c>
      <c r="H5" s="16"/>
      <c r="I5" s="16" t="s">
        <v>10</v>
      </c>
      <c r="J5" s="16" t="s">
        <v>9</v>
      </c>
      <c r="K5" s="16"/>
      <c r="L5" s="16" t="s">
        <v>10</v>
      </c>
      <c r="M5" s="16" t="s">
        <v>9</v>
      </c>
    </row>
    <row r="6">
      <c r="B6" s="18" t="s">
        <v>72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>
      <c r="B7" s="25" t="s">
        <v>12</v>
      </c>
      <c r="C7" s="23" t="n">
        <f>t2_raw!B3</f>
        <v>0.14050839841365814</v>
      </c>
      <c r="D7" s="23" t="n">
        <f>t2_raw!C3</f>
        <v>0.11739020049571991</v>
      </c>
      <c r="E7" s="23"/>
      <c r="F7" s="23" t="n">
        <f>t2_raw!E3</f>
        <v>0.12709759175777435</v>
      </c>
      <c r="G7" s="23" t="n">
        <f>t2_raw!F3</f>
        <v>0.16407215595245361</v>
      </c>
      <c r="H7" s="23"/>
      <c r="I7" s="23" t="n">
        <f>t2_raw!H3</f>
        <v>6.4334921538829803E-2</v>
      </c>
      <c r="J7" s="23" t="n">
        <f>t2_raw!I3</f>
        <v>7.1166910231113434E-2</v>
      </c>
      <c r="K7" s="23"/>
      <c r="L7" s="23" t="n">
        <f>t2_raw!K3</f>
        <v>2.5549164041876793E-2</v>
      </c>
      <c r="M7" s="23" t="n">
        <f>t2_raw!L3</f>
        <v>2.5549164041876793E-2</v>
      </c>
      <c r="O7" s="17" t="n">
        <f>C7-1.95*C8</f>
        <v>5.4254909418523317E-2</v>
      </c>
      <c r="P7" s="17" t="n">
        <f>C7+1.96*C8</f>
        <v>0.22720421299338339</v>
      </c>
      <c r="Q7" s="17"/>
      <c r="R7" s="17" t="n">
        <f>F7-1.95*F8</f>
        <v>-5.7485498115420336E-2</v>
      </c>
      <c r="S7" s="17" t="n">
        <f>F7+1.96*F8</f>
        <v>0.3126272615790367</v>
      </c>
      <c r="T7" s="17"/>
      <c r="U7" s="17" t="n">
        <f>I7-1.95*I8</f>
        <v>-1.7308167554438106E-2</v>
      </c>
      <c r="V7" s="17" t="n">
        <f>I7+1.96*I8</f>
        <v>0.14639669314026832</v>
      </c>
      <c r="W7" s="17"/>
      <c r="X7" s="17" t="n">
        <f>L7-1.95*L8</f>
        <v>-2.6917533203959461E-2</v>
      </c>
      <c r="Y7" s="17" t="n">
        <f>L7+1.96*L8</f>
        <v>7.8284921273589131E-2</v>
      </c>
      <c r="Z7" s="17"/>
      <c r="AA7" s="17"/>
    </row>
    <row r="8">
      <c r="B8" s="25" t="s">
        <v>206</v>
      </c>
      <c r="C8" s="23" t="n">
        <f>t2_raw!B4</f>
        <v>4.4232558459043503E-2</v>
      </c>
      <c r="D8" s="23" t="n">
        <f>t2_raw!C4</f>
        <v>2.0251737907528877E-2</v>
      </c>
      <c r="E8" s="23"/>
      <c r="F8" s="23" t="n">
        <f>t2_raw!E4</f>
        <v>9.465799480676651E-2</v>
      </c>
      <c r="G8" s="23" t="n">
        <f>t2_raw!F4</f>
        <v>3.4474443644285202E-2</v>
      </c>
      <c r="H8" s="23"/>
      <c r="I8" s="23" t="n">
        <f>t2_raw!H4</f>
        <v>4.1868250817060471E-2</v>
      </c>
      <c r="J8" s="23" t="n">
        <f>t2_raw!I4</f>
        <v>3.5959731787443161E-2</v>
      </c>
      <c r="K8" s="23"/>
      <c r="L8" s="23" t="n">
        <f>t2_raw!K4</f>
        <v>2.6905998587608337E-2</v>
      </c>
      <c r="M8" s="23" t="n">
        <f>t2_raw!L4</f>
        <v>2.6905998587608337E-2</v>
      </c>
    </row>
    <row r="9">
      <c r="B9" s="25" t="s">
        <v>53</v>
      </c>
      <c r="C9" s="23" t="n">
        <f>t2_raw!B5</f>
        <v>1.4902109978720546E-3</v>
      </c>
      <c r="D9" s="23" t="n">
        <f>t2_raw!C5</f>
        <v>6.7693131100554638E-9</v>
      </c>
      <c r="E9" s="25"/>
      <c r="F9" s="23" t="n">
        <f>t2_raw!E5</f>
        <v>0.17936809360980988</v>
      </c>
      <c r="G9" s="23" t="n">
        <f>t2_raw!F5</f>
        <v>1.9432325188972754E-6</v>
      </c>
      <c r="H9" s="25"/>
      <c r="I9" s="23" t="n">
        <f>t2_raw!H5</f>
        <v>0.12439027428627014</v>
      </c>
      <c r="J9" s="23" t="n">
        <f>t2_raw!I5</f>
        <v>4.7807879745960236E-2</v>
      </c>
      <c r="K9" s="25"/>
      <c r="L9" s="23" t="n">
        <f>t2_raw!K5</f>
        <v>0.34233012795448303</v>
      </c>
      <c r="M9" s="23" t="n">
        <f>t2_raw!L5</f>
        <v>0.34233012795448303</v>
      </c>
    </row>
    <row r="10" ht="12" customHeight="1">
      <c r="B10" s="25"/>
      <c r="C10" s="23" t="str">
        <f>IF(t2_raw!B6&lt;0.001,"[&lt;0.001]","["&amp;ROUND(t2_raw!B6,3)&amp;"]")</f>
        <v>[&lt;0.001]</v>
      </c>
      <c r="D10" s="23" t="str">
        <f>IF(t2_raw!C6&lt;0.001,"[&lt;0.001]","["&amp;ROUND(t2_raw!C6,3)&amp;"]")</f>
        <v>[&lt;0.001]</v>
      </c>
      <c r="E10" s="25"/>
      <c r="F10" s="23" t="str">
        <f>IF(t2_raw!E6&lt;0.001,"[&lt;0.001]","["&amp;ROUND(t2_raw!E6,3)&amp;"]")</f>
        <v>[0.09]</v>
      </c>
      <c r="G10" s="23" t="str">
        <f>IF(t2_raw!F6&lt;0.001,"[&lt;0.001]","["&amp;ROUND(t2_raw!F6,3)&amp;"]")</f>
        <v>[&lt;0.001]</v>
      </c>
      <c r="H10" s="25"/>
      <c r="I10" s="23" t="str">
        <f>IF(t2_raw!H6&lt;0.001,"[&lt;0.001]","["&amp;ROUND(t2_raw!H6,3)&amp;"]")</f>
        <v>[0.062]</v>
      </c>
      <c r="J10" s="23" t="str">
        <f>IF(t2_raw!I6&lt;0.001,"[&lt;0.001]","["&amp;ROUND(t2_raw!I6,3)&amp;"]")</f>
        <v>[0.024]</v>
      </c>
      <c r="K10" s="25"/>
      <c r="L10" s="23" t="str">
        <f>IF(t2_raw!K6&lt;0.001,"[&lt;0.001]","["&amp;ROUND(t2_raw!K6,3)&amp;"]")</f>
        <v>[0.171]</v>
      </c>
      <c r="M10" s="23" t="str">
        <f>IF(t2_raw!L6&lt;0.001,"[&lt;0.001]","["&amp;ROUND(t2_raw!L6,3)&amp;"]")</f>
        <v>[0.171]</v>
      </c>
    </row>
    <row r="11">
      <c r="B11" s="25"/>
      <c r="C11" s="19" t="str">
        <f>"N="&amp;t2_raw!B7</f>
        <v>N=27</v>
      </c>
      <c r="D11" s="19"/>
      <c r="E11" s="25"/>
      <c r="F11" s="19" t="str">
        <f>"N="&amp;t2_raw!E7</f>
        <v>N=7</v>
      </c>
      <c r="G11" s="19"/>
      <c r="H11" s="19"/>
      <c r="I11" s="19" t="str">
        <f>"N="&amp;t2_raw!I7</f>
        <v>N=22</v>
      </c>
      <c r="J11" s="19"/>
      <c r="K11" s="25"/>
      <c r="L11" s="19" t="str">
        <f>"N="&amp;t2_raw!L7</f>
        <v>N=13</v>
      </c>
      <c r="M11" s="19"/>
    </row>
    <row r="12">
      <c r="B12" s="18" t="s">
        <v>279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>
      <c r="B13" s="25" t="s">
        <v>12</v>
      </c>
      <c r="C13" s="23" t="n">
        <f>t2_raw!B9</f>
        <v>0.11210243403911591</v>
      </c>
      <c r="D13" s="23" t="n">
        <f>t2_raw!C9</f>
        <v>7.5987741351127625E-2</v>
      </c>
      <c r="E13" s="23"/>
      <c r="F13" s="23" t="n">
        <f>t2_raw!E9</f>
        <v>-0.34999999403953552</v>
      </c>
      <c r="G13" s="23" t="n">
        <f>t2_raw!F9</f>
        <v>-0.34999999403953552</v>
      </c>
      <c r="H13" s="23"/>
      <c r="I13" s="23" t="n">
        <f>t2_raw!H9</f>
        <v>-0.10850811749696732</v>
      </c>
      <c r="J13" s="23" t="n">
        <f>t2_raw!I9</f>
        <v>-3.4896638244390488E-2</v>
      </c>
      <c r="K13" s="23"/>
      <c r="L13" s="23" t="n">
        <f>t2_raw!K9</f>
        <v>-1.0870154947042465E-2</v>
      </c>
      <c r="M13" s="23" t="n">
        <f>t2_raw!L9</f>
        <v>-1.0870154947042465E-2</v>
      </c>
    </row>
    <row r="14">
      <c r="B14" s="25" t="s">
        <v>206</v>
      </c>
      <c r="C14" s="23" t="n">
        <f>t2_raw!B10</f>
        <v>0.1112569272518158</v>
      </c>
      <c r="D14" s="23" t="n">
        <f>t2_raw!C10</f>
        <v>3.1261023133993149E-2</v>
      </c>
      <c r="E14" s="23"/>
      <c r="F14" s="23" t="n">
        <f>t2_raw!E10</f>
        <v>0.15404742956161499</v>
      </c>
      <c r="G14" s="23" t="n">
        <f>t2_raw!F10</f>
        <v>0.15404742956161499</v>
      </c>
      <c r="H14" s="23"/>
      <c r="I14" s="23" t="n">
        <f>t2_raw!H10</f>
        <v>0.18064612150192261</v>
      </c>
      <c r="J14" s="23" t="n">
        <f>t2_raw!I10</f>
        <v>0.10063373297452927</v>
      </c>
      <c r="K14" s="23"/>
      <c r="L14" s="23" t="n">
        <f>t2_raw!K10</f>
        <v>3.7630423903465271E-2</v>
      </c>
      <c r="M14" s="23" t="n">
        <f>t2_raw!L10</f>
        <v>3.7630423903465271E-2</v>
      </c>
    </row>
    <row r="15">
      <c r="B15" s="25" t="s">
        <v>53</v>
      </c>
      <c r="C15" s="23" t="n">
        <f>t2_raw!B11</f>
        <v>0.31364673376083374</v>
      </c>
      <c r="D15" s="23" t="n">
        <f>t2_raw!C11</f>
        <v>1.5067600645124912E-2</v>
      </c>
      <c r="E15" s="25"/>
      <c r="F15" s="23" t="n">
        <f>t2_raw!E11</f>
        <v>2.3084850981831551E-2</v>
      </c>
      <c r="G15" s="23" t="n">
        <f>t2_raw!F11</f>
        <v>2.3084850981831551E-2</v>
      </c>
      <c r="H15" s="25"/>
      <c r="I15" s="23" t="n">
        <f>t2_raw!H11</f>
        <v>0.54806196689605713</v>
      </c>
      <c r="J15" s="23" t="n">
        <f>t2_raw!I11</f>
        <v>0.72876501083374023</v>
      </c>
      <c r="K15" s="25"/>
      <c r="L15" s="23" t="n">
        <f>t2_raw!K11</f>
        <v>0.77268379926681519</v>
      </c>
      <c r="M15" s="23" t="n">
        <f>t2_raw!L11</f>
        <v>0.77268379926681519</v>
      </c>
    </row>
    <row r="16">
      <c r="B16" s="25"/>
      <c r="C16" s="23" t="str">
        <f>IF(t2_raw!B12&lt;0.001,"[&lt;0.001]","["&amp;ROUND(t2_raw!B12,3)&amp;"]")</f>
        <v>[0.157]</v>
      </c>
      <c r="D16" s="23" t="str">
        <f>IF(t2_raw!C12&lt;0.001,"[&lt;0.001]","["&amp;ROUND(t2_raw!C12,3)&amp;"]")</f>
        <v>[0.008]</v>
      </c>
      <c r="E16" s="25"/>
      <c r="F16" s="23" t="str">
        <f>IF(t2_raw!E12&lt;0.001,"[&lt;0.001]","["&amp;ROUND(t2_raw!E12,3)&amp;"]")</f>
        <v>[0.988]</v>
      </c>
      <c r="G16" s="23" t="str">
        <f>IF(t2_raw!F12&lt;0.001,"[&lt;0.001]","["&amp;ROUND(t2_raw!F12,3)&amp;"]")</f>
        <v>[0.988]</v>
      </c>
      <c r="H16" s="25"/>
      <c r="I16" s="23" t="str">
        <f>IF(t2_raw!H12&lt;0.001,"[&lt;0.001]","["&amp;ROUND(t2_raw!H12,3)&amp;"]")</f>
        <v>[0.726]</v>
      </c>
      <c r="J16" s="23" t="str">
        <f>IF(t2_raw!I12&lt;0.001,"[&lt;0.001]","["&amp;ROUND(t2_raw!I12,3)&amp;"]")</f>
        <v>[0.636]</v>
      </c>
      <c r="K16" s="25"/>
      <c r="L16" s="23" t="str">
        <f>IF(t2_raw!K12&lt;0.001,"[&lt;0.001]","["&amp;ROUND(t2_raw!K12,3)&amp;"]")</f>
        <v>[0.614]</v>
      </c>
      <c r="M16" s="23" t="str">
        <f>IF(t2_raw!L12&lt;0.001,"[&lt;0.001]","["&amp;ROUND(t2_raw!L12,3)&amp;"]")</f>
        <v>[0.614]</v>
      </c>
    </row>
    <row r="17">
      <c r="B17" s="25"/>
      <c r="C17" s="19" t="str">
        <f>"N="&amp;t2_raw!B13</f>
        <v>N=6</v>
      </c>
      <c r="D17" s="19"/>
      <c r="E17" s="25"/>
      <c r="F17" s="19" t="str">
        <f>"N="&amp;t2_raw!E13</f>
        <v>N=1</v>
      </c>
      <c r="G17" s="19"/>
      <c r="H17" s="19"/>
      <c r="I17" s="19" t="str">
        <f>"N="&amp;t2_raw!I13</f>
        <v>N=6</v>
      </c>
      <c r="J17" s="19"/>
      <c r="K17" s="25"/>
      <c r="L17" s="19" t="str">
        <f>"N="&amp;t2_raw!L13</f>
        <v>N=2</v>
      </c>
      <c r="M17" s="19"/>
    </row>
    <row r="18">
      <c r="B18" s="18" t="s">
        <v>280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>
      <c r="B19" s="25" t="s">
        <v>12</v>
      </c>
      <c r="C19" s="23" t="n">
        <f>t2_raw!B15</f>
        <v>0.15448729693889618</v>
      </c>
      <c r="D19" s="23" t="n">
        <f>t2_raw!C15</f>
        <v>0.14733192324638367</v>
      </c>
      <c r="E19" s="23"/>
      <c r="F19" s="23" t="n">
        <f>t2_raw!E15</f>
        <v>0.19811658561229706</v>
      </c>
      <c r="G19" s="23" t="n">
        <f>t2_raw!F15</f>
        <v>0.19117555022239685</v>
      </c>
      <c r="H19" s="23"/>
      <c r="I19" s="23" t="n">
        <f>t2_raw!H15</f>
        <v>8.6692184209823608E-2</v>
      </c>
      <c r="J19" s="23" t="n">
        <f>t2_raw!I15</f>
        <v>8.6692184209823608E-2</v>
      </c>
      <c r="K19" s="23"/>
      <c r="L19" s="23" t="n">
        <f>t2_raw!K15</f>
        <v>6.3642680644989014E-2</v>
      </c>
      <c r="M19" s="23" t="n">
        <f>t2_raw!L15</f>
        <v>6.3642680644989014E-2</v>
      </c>
      <c r="O19" s="17" t="n">
        <f>C19-1.95*C20</f>
        <v>6.9608550705015662E-2</v>
      </c>
      <c r="P19" s="17" t="n">
        <f>C19+1.96*C20</f>
        <v>0.2398013187944889</v>
      </c>
      <c r="Q19" s="17"/>
      <c r="R19" s="17" t="n">
        <f>F19-1.95*F20</f>
        <v>2.9998692870140092E-2</v>
      </c>
      <c r="S19" s="17" t="n">
        <f>F19+1.96*F20</f>
        <v>0.36709662139415744</v>
      </c>
      <c r="T19" s="17"/>
      <c r="U19" s="17" t="n">
        <f>I19-1.95*I20</f>
        <v>1.1613813973963258E-2</v>
      </c>
      <c r="V19" s="17" t="n">
        <f>I19+1.96*I20</f>
        <v>0.16215557172894479</v>
      </c>
      <c r="W19" s="17"/>
      <c r="X19" s="17" t="n">
        <f>L19-1.95*L20</f>
        <v>-1.1404322274029252E-2</v>
      </c>
      <c r="Y19" s="17" t="n">
        <f>L19+1.96*L20</f>
        <v>0.13907453998923303</v>
      </c>
    </row>
    <row r="20">
      <c r="B20" s="25" t="s">
        <v>206</v>
      </c>
      <c r="C20" s="23" t="n">
        <f>t2_raw!B16</f>
        <v>4.3527562171220779E-2</v>
      </c>
      <c r="D20" s="23" t="n">
        <f>t2_raw!C16</f>
        <v>2.6584498584270477E-2</v>
      </c>
      <c r="E20" s="23"/>
      <c r="F20" s="23" t="n">
        <f>t2_raw!E16</f>
        <v>8.6214303970336914E-2</v>
      </c>
      <c r="G20" s="23" t="n">
        <f>t2_raw!F16</f>
        <v>3.53715680539608E-2</v>
      </c>
      <c r="H20" s="23"/>
      <c r="I20" s="23" t="n">
        <f>t2_raw!H16</f>
        <v>3.850172832608223E-2</v>
      </c>
      <c r="J20" s="23" t="n">
        <f>t2_raw!I16</f>
        <v>3.850172832608223E-2</v>
      </c>
      <c r="K20" s="23"/>
      <c r="L20" s="23" t="n">
        <f>t2_raw!K16</f>
        <v>3.8485642522573471E-2</v>
      </c>
      <c r="M20" s="23" t="n">
        <f>t2_raw!L16</f>
        <v>3.8485642522573471E-2</v>
      </c>
    </row>
    <row r="21">
      <c r="B21" s="25" t="s">
        <v>53</v>
      </c>
      <c r="C21" s="23" t="n">
        <f>t2_raw!B17</f>
        <v>3.8642808794975281E-4</v>
      </c>
      <c r="D21" s="23" t="n">
        <f>t2_raw!C17</f>
        <v>2.9899592135507191E-8</v>
      </c>
      <c r="E21" s="23"/>
      <c r="F21" s="23" t="n">
        <f>t2_raw!E17</f>
        <v>2.1564347669482231E-2</v>
      </c>
      <c r="G21" s="23" t="n">
        <f>t2_raw!F17</f>
        <v>6.4887899497989565E-8</v>
      </c>
      <c r="H21" s="23"/>
      <c r="I21" s="23" t="n">
        <f>t2_raw!H17</f>
        <v>2.4344773963093758E-2</v>
      </c>
      <c r="J21" s="23" t="n">
        <f>t2_raw!I17</f>
        <v>2.4344773963093758E-2</v>
      </c>
      <c r="K21" s="23"/>
      <c r="L21" s="23" t="n">
        <f>t2_raw!K17</f>
        <v>9.8193906247615814E-2</v>
      </c>
      <c r="M21" s="23" t="n">
        <f>t2_raw!L17</f>
        <v>9.8193906247615814E-2</v>
      </c>
    </row>
    <row r="22" ht="12" customHeight="1">
      <c r="B22" s="25"/>
      <c r="C22" s="23" t="str">
        <f>IF(t2_raw!B18&lt;0.001,"[&lt;0.001]","["&amp;ROUND(t2_raw!B18,3)&amp;"]")</f>
        <v>[&lt;0.001]</v>
      </c>
      <c r="D22" s="23" t="str">
        <f>IF(t2_raw!C18&lt;0.001,"[&lt;0.001]","["&amp;ROUND(t2_raw!C18,3)&amp;"]")</f>
        <v>[&lt;0.001]</v>
      </c>
      <c r="E22" s="23"/>
      <c r="F22" s="23" t="str">
        <f>IF(t2_raw!E18&lt;0.001,"[&lt;0.001]","["&amp;ROUND(t2_raw!E18,3)&amp;"]")</f>
        <v>[0.011]</v>
      </c>
      <c r="G22" s="23" t="str">
        <f>IF(t2_raw!F18&lt;0.001,"[&lt;0.001]","["&amp;ROUND(t2_raw!F18,3)&amp;"]")</f>
        <v>[&lt;0.001]</v>
      </c>
      <c r="H22" s="23"/>
      <c r="I22" s="23" t="str">
        <f>IF(t2_raw!H18&lt;0.001,"[&lt;0.001]","["&amp;ROUND(t2_raw!H18,3)&amp;"]")</f>
        <v>[0.012]</v>
      </c>
      <c r="J22" s="23" t="str">
        <f>IF(t2_raw!I18&lt;0.001,"[&lt;0.001]","["&amp;ROUND(t2_raw!I18,3)&amp;"]")</f>
        <v>[0.012]</v>
      </c>
      <c r="K22" s="23"/>
      <c r="L22" s="23" t="str">
        <f>IF(t2_raw!K18&lt;0.001,"[&lt;0.001]","["&amp;ROUND(t2_raw!K18,3)&amp;"]")</f>
        <v>[0.049]</v>
      </c>
      <c r="M22" s="23" t="str">
        <f>IF(t2_raw!L18&lt;0.001,"[&lt;0.001]","["&amp;ROUND(t2_raw!L18,3)&amp;"]")</f>
        <v>[0.049]</v>
      </c>
    </row>
    <row r="23">
      <c r="B23" s="25"/>
      <c r="C23" s="19" t="str">
        <f>"N="&amp;t2_raw!B19</f>
        <v>N=21</v>
      </c>
      <c r="D23" s="19"/>
      <c r="E23" s="25"/>
      <c r="F23" s="19" t="str">
        <f>"N="&amp;t2_raw!E19</f>
        <v>N=6</v>
      </c>
      <c r="G23" s="19"/>
      <c r="H23" s="19"/>
      <c r="I23" s="19" t="str">
        <f>"N="&amp;t2_raw!I19</f>
        <v>N=16</v>
      </c>
      <c r="J23" s="19"/>
      <c r="K23" s="25"/>
      <c r="L23" s="19" t="str">
        <f>"N="&amp;t2_raw!L19</f>
        <v>N=11</v>
      </c>
      <c r="M23" s="19"/>
    </row>
    <row r="24">
      <c r="B24" s="18" t="s">
        <v>281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>
      <c r="B25" s="25" t="s">
        <v>12</v>
      </c>
      <c r="C25" s="23" t="n">
        <f>t2_raw!B21</f>
        <v>0.1725541353225708</v>
      </c>
      <c r="D25" s="23" t="n">
        <f>t2_raw!C21</f>
        <v>0.15732988715171814</v>
      </c>
      <c r="E25" s="23"/>
      <c r="F25" s="23" t="n">
        <f>t2_raw!E21</f>
        <v>0.19811658561229706</v>
      </c>
      <c r="G25" s="23" t="n">
        <f>t2_raw!F21</f>
        <v>0.19117555022239685</v>
      </c>
      <c r="H25" s="23"/>
      <c r="I25" s="23" t="n">
        <f>t2_raw!H21</f>
        <v>9.491952508687973E-2</v>
      </c>
      <c r="J25" s="23" t="n">
        <f>t2_raw!I21</f>
        <v>9.6220515668392181E-2</v>
      </c>
      <c r="K25" s="23"/>
      <c r="L25" s="23" t="n">
        <f>t2_raw!K21</f>
        <v>2.0411456003785133E-2</v>
      </c>
      <c r="M25" s="23" t="n">
        <f>t2_raw!L21</f>
        <v>2.0411456003785133E-2</v>
      </c>
    </row>
    <row r="26">
      <c r="B26" s="25" t="s">
        <v>206</v>
      </c>
      <c r="C26" s="23" t="n">
        <f>t2_raw!B22</f>
        <v>5.0660673528909683E-2</v>
      </c>
      <c r="D26" s="23" t="n">
        <f>t2_raw!C22</f>
        <v>2.9076911509037018E-2</v>
      </c>
      <c r="E26" s="23"/>
      <c r="F26" s="23" t="n">
        <f>t2_raw!E22</f>
        <v>8.6214303970336914E-2</v>
      </c>
      <c r="G26" s="23" t="n">
        <f>t2_raw!F22</f>
        <v>3.53715680539608E-2</v>
      </c>
      <c r="H26" s="23"/>
      <c r="I26" s="23" t="n">
        <f>t2_raw!H22</f>
        <v>4.8319198191165924E-2</v>
      </c>
      <c r="J26" s="23" t="n">
        <f>t2_raw!I22</f>
        <v>4.1928902268409729E-2</v>
      </c>
      <c r="K26" s="23"/>
      <c r="L26" s="23" t="n">
        <f>t2_raw!K22</f>
        <v>8.2274697721004486E-2</v>
      </c>
      <c r="M26" s="23" t="n">
        <f>t2_raw!L22</f>
        <v>8.2274697721004486E-2</v>
      </c>
    </row>
    <row r="27">
      <c r="B27" s="25" t="s">
        <v>53</v>
      </c>
      <c r="C27" s="23" t="n">
        <f>t2_raw!B23</f>
        <v>6.5903679933398962E-4</v>
      </c>
      <c r="D27" s="23" t="n">
        <f>t2_raw!C23</f>
        <v>6.2737399275647476E-8</v>
      </c>
      <c r="E27" s="23"/>
      <c r="F27" s="23" t="n">
        <f>t2_raw!E23</f>
        <v>2.1564347669482231E-2</v>
      </c>
      <c r="G27" s="23" t="n">
        <f>t2_raw!F23</f>
        <v>6.4887899497989565E-8</v>
      </c>
      <c r="H27" s="23"/>
      <c r="I27" s="23" t="n">
        <f>t2_raw!H23</f>
        <v>4.9480624496936798E-2</v>
      </c>
      <c r="J27" s="23" t="n">
        <f>t2_raw!I23</f>
        <v>2.1741760894656181E-2</v>
      </c>
      <c r="K27" s="23"/>
      <c r="L27" s="23" t="n">
        <f>t2_raw!K23</f>
        <v>0.80406546592712402</v>
      </c>
      <c r="M27" s="23" t="n">
        <f>t2_raw!L23</f>
        <v>0.80406546592712402</v>
      </c>
    </row>
    <row r="28">
      <c r="B28" s="25"/>
      <c r="C28" s="23" t="str">
        <f>IF(t2_raw!B24&lt;0.001,"[&lt;0.001]","["&amp;ROUND(t2_raw!B24,3)&amp;"]")</f>
        <v>[&lt;0.001]</v>
      </c>
      <c r="D28" s="23" t="str">
        <f>IF(t2_raw!C24&lt;0.001,"[&lt;0.001]","["&amp;ROUND(t2_raw!C24,3)&amp;"]")</f>
        <v>[&lt;0.001]</v>
      </c>
      <c r="E28" s="23"/>
      <c r="F28" s="23" t="str">
        <f>IF(t2_raw!E24&lt;0.001,"[&lt;0.001]","["&amp;ROUND(t2_raw!E24,3)&amp;"]")</f>
        <v>[0.011]</v>
      </c>
      <c r="G28" s="23" t="str">
        <f>IF(t2_raw!F24&lt;0.001,"[&lt;0.001]","["&amp;ROUND(t2_raw!F24,3)&amp;"]")</f>
        <v>[&lt;0.001]</v>
      </c>
      <c r="H28" s="23"/>
      <c r="I28" s="23" t="str">
        <f>IF(t2_raw!H24&lt;0.001,"[&lt;0.001]","["&amp;ROUND(t2_raw!H24,3)&amp;"]")</f>
        <v>[0.025]</v>
      </c>
      <c r="J28" s="23" t="str">
        <f>IF(t2_raw!I24&lt;0.001,"[&lt;0.001]","["&amp;ROUND(t2_raw!I24,3)&amp;"]")</f>
        <v>[0.011]</v>
      </c>
      <c r="K28" s="23"/>
      <c r="L28" s="23" t="str">
        <f>IF(t2_raw!K24&lt;0.001,"[&lt;0.001]","["&amp;ROUND(t2_raw!K24,3)&amp;"]")</f>
        <v>[0.402]</v>
      </c>
      <c r="M28" s="23" t="str">
        <f>IF(t2_raw!L24&lt;0.001,"[&lt;0.001]","["&amp;ROUND(t2_raw!L24,3)&amp;"]")</f>
        <v>[0.402]</v>
      </c>
    </row>
    <row r="29">
      <c r="B29" s="25"/>
      <c r="C29" s="19" t="str">
        <f>"N="&amp;t2_raw!B25</f>
        <v>N=16</v>
      </c>
      <c r="D29" s="19"/>
      <c r="E29" s="25"/>
      <c r="F29" s="19" t="str">
        <f>"N="&amp;t2_raw!E25</f>
        <v>N=6</v>
      </c>
      <c r="G29" s="19"/>
      <c r="H29" s="19"/>
      <c r="I29" s="19" t="str">
        <f>"N="&amp;t2_raw!I25</f>
        <v>N=11</v>
      </c>
      <c r="J29" s="19"/>
      <c r="K29" s="25"/>
      <c r="L29" s="19" t="str">
        <f>"N="&amp;t2_raw!L25</f>
        <v>N=5</v>
      </c>
      <c r="M29" s="19"/>
    </row>
    <row r="30">
      <c r="B30" s="18" t="s">
        <v>282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ht="15.9" customHeight="1">
      <c r="B31" s="25" t="s">
        <v>12</v>
      </c>
      <c r="C31" s="23" t="n">
        <f>t2_raw!B27</f>
        <v>0.64635920524597168</v>
      </c>
      <c r="D31" s="23" t="n">
        <f>t2_raw!C27</f>
        <v>0.74805921316146851</v>
      </c>
      <c r="E31" s="23" t="n">
        <f>t2_raw!D27</f>
        <v>0</v>
      </c>
      <c r="F31" s="23" t="n">
        <f>t2_raw!E27</f>
        <v>0.40080487728118896</v>
      </c>
      <c r="G31" s="23" t="n">
        <f>t2_raw!F27</f>
        <v>0.47194588184356689</v>
      </c>
      <c r="H31" s="23" t="n">
        <f>t2_raw!G27</f>
        <v>0</v>
      </c>
      <c r="I31" s="23" t="n">
        <f>t2_raw!H27</f>
        <v>0.2869095504283905</v>
      </c>
      <c r="J31" s="23" t="n">
        <f>t2_raw!I27</f>
        <v>0.33706384897232056</v>
      </c>
      <c r="K31" s="23" t="n">
        <f>t2_raw!J27</f>
        <v>0</v>
      </c>
      <c r="L31" s="23" t="n">
        <f>t2_raw!K27</f>
        <v>-0.40000000596046448</v>
      </c>
      <c r="M31" s="23" t="n">
        <f>t2_raw!L27</f>
        <v>-0.40000000596046448</v>
      </c>
    </row>
    <row r="32">
      <c r="B32" s="25" t="s">
        <v>206</v>
      </c>
      <c r="C32" s="23" t="n">
        <f>t2_raw!B28</f>
        <v>0.32492539286613464</v>
      </c>
      <c r="D32" s="23" t="n">
        <f>t2_raw!C28</f>
        <v>8.7188094854354858E-2</v>
      </c>
      <c r="E32" s="23" t="n">
        <f>t2_raw!D28</f>
        <v>0</v>
      </c>
      <c r="F32" s="23" t="n">
        <f>t2_raw!E28</f>
        <v>0.15202556550502777</v>
      </c>
      <c r="G32" s="23" t="n">
        <f>t2_raw!F28</f>
        <v>7.5734935700893402E-2</v>
      </c>
      <c r="H32" s="23" t="n">
        <f>t2_raw!G28</f>
        <v>0</v>
      </c>
      <c r="I32" s="23" t="n">
        <f>t2_raw!H28</f>
        <v>0.14896847307682037</v>
      </c>
      <c r="J32" s="23" t="n">
        <f>t2_raw!I28</f>
        <v>8.5218474268913269E-2</v>
      </c>
      <c r="K32" s="23" t="n">
        <f>t2_raw!J28</f>
        <v>0</v>
      </c>
      <c r="L32" s="23" t="n">
        <f>t2_raw!K28</f>
        <v>0.43368005752563477</v>
      </c>
      <c r="M32" s="23" t="n">
        <f>t2_raw!L28</f>
        <v>0.43368005752563477</v>
      </c>
    </row>
    <row r="33">
      <c r="B33" s="25" t="s">
        <v>53</v>
      </c>
      <c r="C33" s="23" t="n">
        <f>t2_raw!B29</f>
        <v>4.6673152595758438E-2</v>
      </c>
      <c r="D33" s="23" t="n">
        <f>t2_raw!C29</f>
        <v>9.5011925575892509E-18</v>
      </c>
      <c r="E33" s="23" t="n">
        <f>t2_raw!D29</f>
        <v>0</v>
      </c>
      <c r="F33" s="23" t="n">
        <f>t2_raw!E29</f>
        <v>8.3783306181430817E-3</v>
      </c>
      <c r="G33" s="23" t="n">
        <f>t2_raw!F29</f>
        <v>4.6184775448487869E-10</v>
      </c>
      <c r="H33" s="23" t="n">
        <f>t2_raw!G29</f>
        <v>0</v>
      </c>
      <c r="I33" s="23" t="n">
        <f>t2_raw!H29</f>
        <v>5.4107494652271271E-2</v>
      </c>
      <c r="J33" s="23" t="n">
        <f>t2_raw!I29</f>
        <v>7.6441618148237467E-5</v>
      </c>
      <c r="K33" s="23" t="n">
        <f>t2_raw!J29</f>
        <v>0</v>
      </c>
      <c r="L33" s="23" t="n">
        <f>t2_raw!K29</f>
        <v>0.35635179281234741</v>
      </c>
      <c r="M33" s="23" t="n">
        <f>t2_raw!L29</f>
        <v>0.35635179281234741</v>
      </c>
    </row>
    <row r="34" ht="12" customHeight="1">
      <c r="B34" s="25"/>
      <c r="C34" s="23" t="str">
        <f>IF(t2_raw!B30&lt;0.001,"[&lt;0.001]","["&amp;ROUND(t2_raw!B30,3)&amp;"]")</f>
        <v>[0.023]</v>
      </c>
      <c r="D34" s="23" t="str">
        <f>IF(t2_raw!C30&lt;0.001,"[&lt;0.001]","["&amp;ROUND(t2_raw!C30,3)&amp;"]")</f>
        <v>[&lt;0.001]</v>
      </c>
      <c r="E34" s="23"/>
      <c r="F34" s="23" t="str">
        <f>IF(t2_raw!E30&lt;0.001,"[&lt;0.001]","["&amp;ROUND(t2_raw!E30,3)&amp;"]")</f>
        <v>[0.004]</v>
      </c>
      <c r="G34" s="23" t="str">
        <f>IF(t2_raw!F30&lt;0.001,"[&lt;0.001]","["&amp;ROUND(t2_raw!F30,3)&amp;"]")</f>
        <v>[&lt;0.001]</v>
      </c>
      <c r="H34" s="23"/>
      <c r="I34" s="23" t="str">
        <f>IF(t2_raw!H30&lt;0.001,"[&lt;0.001]","["&amp;ROUND(t2_raw!H30,3)&amp;"]")</f>
        <v>[0.027]</v>
      </c>
      <c r="J34" s="23" t="str">
        <f>IF(t2_raw!I30&lt;0.001,"[&lt;0.001]","["&amp;ROUND(t2_raw!I30,3)&amp;"]")</f>
        <v>[&lt;0.001]</v>
      </c>
      <c r="K34" s="23"/>
      <c r="L34" s="23" t="str">
        <f>IF(t2_raw!K30&lt;0.001,"[&lt;0.001]","["&amp;ROUND(t2_raw!K30,3)&amp;"]")</f>
        <v>[0.822]</v>
      </c>
      <c r="M34" s="23" t="str">
        <f>IF(t2_raw!L30&lt;0.001,"[&lt;0.001]","["&amp;ROUND(t2_raw!L30,3)&amp;"]")</f>
        <v>[0.822]</v>
      </c>
    </row>
    <row r="35">
      <c r="B35" s="25"/>
      <c r="C35" s="19" t="str">
        <f>"N="&amp;t2_raw!B31</f>
        <v>N=4</v>
      </c>
      <c r="D35" s="19"/>
      <c r="E35" s="25"/>
      <c r="F35" s="19" t="str">
        <f>"N="&amp;t2_raw!E31</f>
        <v>N=3</v>
      </c>
      <c r="G35" s="19"/>
      <c r="H35" s="19"/>
      <c r="I35" s="19" t="str">
        <f>"N="&amp;t2_raw!I31</f>
        <v>N=4</v>
      </c>
      <c r="J35" s="19"/>
      <c r="K35" s="25"/>
      <c r="L35" s="19" t="str">
        <f>"N="&amp;t2_raw!L31</f>
        <v>N=1</v>
      </c>
      <c r="M35" s="19"/>
    </row>
    <row r="36">
      <c r="B36" s="18" t="s">
        <v>283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ht="15.9" customHeight="1">
      <c r="B37" s="25" t="s">
        <v>12</v>
      </c>
      <c r="C37" s="23" t="n">
        <f>t2_raw!B33</f>
        <v>0.19409747421741486</v>
      </c>
      <c r="D37" s="23" t="n">
        <f>t2_raw!C33</f>
        <v>0.14967446029186249</v>
      </c>
      <c r="E37" s="23" t="n">
        <f>t2_raw!D33</f>
        <v>0</v>
      </c>
      <c r="F37" s="23" t="n">
        <f>t2_raw!E33</f>
        <v>0.17417433857917786</v>
      </c>
      <c r="G37" s="23" t="n">
        <f>t2_raw!F33</f>
        <v>0.21691586077213287</v>
      </c>
      <c r="H37" s="23" t="n">
        <f>t2_raw!G33</f>
        <v>0</v>
      </c>
      <c r="I37" s="23" t="n">
        <f>t2_raw!H33</f>
        <v>0.10184415429830551</v>
      </c>
      <c r="J37" s="23" t="n">
        <f>t2_raw!I33</f>
        <v>0.11135630309581757</v>
      </c>
      <c r="K37" s="23" t="n">
        <f>t2_raw!J33</f>
        <v>0</v>
      </c>
      <c r="L37" s="23" t="n">
        <f>t2_raw!K33</f>
        <v>2.3917462676763535E-2</v>
      </c>
      <c r="M37" s="23" t="n">
        <f>t2_raw!L33</f>
        <v>2.3917462676763535E-2</v>
      </c>
      <c r="O37" s="17" t="n">
        <f>C37-1.95*C38</f>
        <v>9.0318357758224013E-2</v>
      </c>
      <c r="P37" s="17" t="n">
        <f>C37+1.96*C38</f>
        <v>0.29840879127383235</v>
      </c>
      <c r="Q37" s="17"/>
      <c r="R37" s="17" t="n">
        <f>F37-1.95*F38</f>
        <v>4.0217824280261438E-4</v>
      </c>
      <c r="S37" s="17" t="n">
        <f>F37+1.96*F38</f>
        <v>0.34883763819932934</v>
      </c>
      <c r="T37" s="17"/>
      <c r="U37" s="17" t="n">
        <f>I37-1.95*I38</f>
        <v>7.4721092358231572E-3</v>
      </c>
      <c r="V37" s="17" t="n">
        <f>I37+1.96*I38</f>
        <v>0.19670015856623649</v>
      </c>
      <c r="W37" s="17"/>
      <c r="X37" s="17" t="n">
        <f>L37-1.95*L38</f>
        <v>-2.8448551148176189E-2</v>
      </c>
      <c r="Y37" s="17" t="n">
        <f>L37+1.96*L38</f>
        <v>7.655202016234397E-2</v>
      </c>
    </row>
    <row r="38">
      <c r="B38" s="25" t="s">
        <v>206</v>
      </c>
      <c r="C38" s="23" t="n">
        <f>t2_raw!B34</f>
        <v>5.3220059722661972E-2</v>
      </c>
      <c r="D38" s="23" t="n">
        <f>t2_raw!C34</f>
        <v>1.9726580008864403E-2</v>
      </c>
      <c r="E38" s="23" t="n">
        <f>t2_raw!D34</f>
        <v>0</v>
      </c>
      <c r="F38" s="23" t="n">
        <f>t2_raw!E34</f>
        <v>8.9113928377628326E-2</v>
      </c>
      <c r="G38" s="23" t="n">
        <f>t2_raw!F34</f>
        <v>3.1376652419567108E-2</v>
      </c>
      <c r="H38" s="23" t="n">
        <f>t2_raw!G34</f>
        <v>0</v>
      </c>
      <c r="I38" s="23" t="n">
        <f>t2_raw!H34</f>
        <v>4.8395920544862747E-2</v>
      </c>
      <c r="J38" s="23" t="n">
        <f>t2_raw!I34</f>
        <v>3.3130869269371033E-2</v>
      </c>
      <c r="K38" s="23" t="n">
        <f>t2_raw!J34</f>
        <v>0</v>
      </c>
      <c r="L38" s="23" t="n">
        <f>t2_raw!K34</f>
        <v>2.6854366064071655E-2</v>
      </c>
      <c r="M38" s="23" t="n">
        <f>t2_raw!L34</f>
        <v>2.6854366064071655E-2</v>
      </c>
    </row>
    <row r="39">
      <c r="B39" s="25" t="s">
        <v>53</v>
      </c>
      <c r="C39" s="23" t="n">
        <f>t2_raw!B35</f>
        <v>2.6524413260631263E-4</v>
      </c>
      <c r="D39" s="23" t="n">
        <f>t2_raw!C35</f>
        <v>3.2626096377504077E-14</v>
      </c>
      <c r="E39" s="23" t="n">
        <f>t2_raw!D35</f>
        <v>0</v>
      </c>
      <c r="F39" s="23" t="n">
        <f>t2_raw!E35</f>
        <v>5.0640568137168884E-2</v>
      </c>
      <c r="G39" s="23" t="n">
        <f>t2_raw!F35</f>
        <v>4.7354329658910732E-12</v>
      </c>
      <c r="H39" s="23" t="n">
        <f>t2_raw!G35</f>
        <v>0</v>
      </c>
      <c r="I39" s="23" t="n">
        <f>t2_raw!H35</f>
        <v>3.5343967378139496E-2</v>
      </c>
      <c r="J39" s="23" t="n">
        <f>t2_raw!I35</f>
        <v>7.7631528256461024E-4</v>
      </c>
      <c r="K39" s="23" t="n">
        <f>t2_raw!J35</f>
        <v>0</v>
      </c>
      <c r="L39" s="23" t="n">
        <f>t2_raw!K35</f>
        <v>0.37312451004981995</v>
      </c>
      <c r="M39" s="23" t="n">
        <f>t2_raw!L35</f>
        <v>0.37312451004981995</v>
      </c>
    </row>
    <row r="40" ht="12" customHeight="1">
      <c r="B40" s="25"/>
      <c r="C40" s="23" t="str">
        <f>IF(t2_raw!B36&lt;0.001,"[&lt;0.001]","["&amp;ROUND(t2_raw!B36,3)&amp;"]")</f>
        <v>[&lt;0.001]</v>
      </c>
      <c r="D40" s="23" t="str">
        <f>IF(t2_raw!C36&lt;0.001,"[&lt;0.001]","["&amp;ROUND(t2_raw!C36,3)&amp;"]")</f>
        <v>[&lt;0.001]</v>
      </c>
      <c r="E40" s="23"/>
      <c r="F40" s="23" t="str">
        <f>IF(t2_raw!E36&lt;0.001,"[&lt;0.001]","["&amp;ROUND(t2_raw!E36,3)&amp;"]")</f>
        <v>[0.025]</v>
      </c>
      <c r="G40" s="23" t="str">
        <f>IF(t2_raw!F36&lt;0.001,"[&lt;0.001]","["&amp;ROUND(t2_raw!F36,3)&amp;"]")</f>
        <v>[&lt;0.001]</v>
      </c>
      <c r="H40" s="23"/>
      <c r="I40" s="23" t="str">
        <f>IF(t2_raw!H36&lt;0.001,"[&lt;0.001]","["&amp;ROUND(t2_raw!H36,3)&amp;"]")</f>
        <v>[0.018]</v>
      </c>
      <c r="J40" s="23" t="str">
        <f>IF(t2_raw!I36&lt;0.001,"[&lt;0.001]","["&amp;ROUND(t2_raw!I36,3)&amp;"]")</f>
        <v>[&lt;0.001]</v>
      </c>
      <c r="K40" s="23"/>
      <c r="L40" s="23" t="str">
        <f>IF(t2_raw!K36&lt;0.001,"[&lt;0.001]","["&amp;ROUND(t2_raw!K36,3)&amp;"]")</f>
        <v>[0.187]</v>
      </c>
      <c r="M40" s="23" t="str">
        <f>IF(t2_raw!L36&lt;0.001,"[&lt;0.001]","["&amp;ROUND(t2_raw!L36,3)&amp;"]")</f>
        <v>[0.187]</v>
      </c>
    </row>
    <row r="41">
      <c r="B41" s="27"/>
      <c r="C41" s="16" t="str">
        <f>"N="&amp;t2_raw!B37</f>
        <v>N=31</v>
      </c>
      <c r="D41" s="16"/>
      <c r="E41" s="27"/>
      <c r="F41" s="16" t="str">
        <f>"N="&amp;t2_raw!E37</f>
        <v>N=10</v>
      </c>
      <c r="G41" s="16"/>
      <c r="H41" s="16"/>
      <c r="I41" s="16" t="str">
        <f>"N="&amp;t2_raw!I37</f>
        <v>N=26</v>
      </c>
      <c r="J41" s="16"/>
      <c r="K41" s="27"/>
      <c r="L41" s="16" t="str">
        <f>"N="&amp;t2_raw!L37</f>
        <v>N=14</v>
      </c>
      <c r="M41" s="16"/>
    </row>
    <row r="42" ht="96.75" customHeight="1">
      <c r="B42" s="21" t="s">
        <v>222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</sheetData>
  <mergeCells count="36">
    <mergeCell ref="B30:M30"/>
    <mergeCell ref="C35:D35"/>
    <mergeCell ref="F35:H35"/>
    <mergeCell ref="I35:J35"/>
    <mergeCell ref="L35:M35"/>
    <mergeCell ref="B42:M42"/>
    <mergeCell ref="F41:H41"/>
    <mergeCell ref="B1:M1"/>
    <mergeCell ref="B36:M36"/>
    <mergeCell ref="C41:D41"/>
    <mergeCell ref="I41:J41"/>
    <mergeCell ref="L41:M41"/>
    <mergeCell ref="B18:M18"/>
    <mergeCell ref="C23:D23"/>
    <mergeCell ref="F23:H23"/>
    <mergeCell ref="I23:J23"/>
    <mergeCell ref="L23:M23"/>
    <mergeCell ref="C11:D11"/>
    <mergeCell ref="F11:H11"/>
    <mergeCell ref="I11:J11"/>
    <mergeCell ref="L11:M11"/>
    <mergeCell ref="C3:D3"/>
    <mergeCell ref="F3:G3"/>
    <mergeCell ref="I3:J3"/>
    <mergeCell ref="L3:M3"/>
    <mergeCell ref="B6:M6"/>
    <mergeCell ref="C17:D17"/>
    <mergeCell ref="F17:H17"/>
    <mergeCell ref="I17:J17"/>
    <mergeCell ref="L17:M17"/>
    <mergeCell ref="B12:M12"/>
    <mergeCell ref="B24:M24"/>
    <mergeCell ref="C29:D29"/>
    <mergeCell ref="F29:H29"/>
    <mergeCell ref="I29:J29"/>
    <mergeCell ref="L29:M29"/>
  </mergeCells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2" workbookViewId="0">
      <selection activeCell="B27" sqref="B27"/>
    </sheetView>
  </sheetViews>
  <sheetFormatPr defaultRowHeight="15.0" baseColWidth="10"/>
  <sheetData>
    <row r="3">
      <c r="B3" s="14" t="n">
        <v>0.14050839841365814</v>
      </c>
      <c r="C3" s="14" t="n">
        <v>0.11739020049571991</v>
      </c>
      <c r="D3" s="14"/>
      <c r="E3" s="14" t="n">
        <v>0.12709759175777435</v>
      </c>
      <c r="F3" s="14" t="n">
        <v>0.16407215595245361</v>
      </c>
      <c r="G3" s="14"/>
      <c r="H3" s="14" t="n">
        <v>0.064334921538829803</v>
      </c>
      <c r="I3" s="14" t="n">
        <v>0.071166910231113434</v>
      </c>
      <c r="J3" s="14"/>
      <c r="K3" s="14" t="n">
        <v>0.025549164041876793</v>
      </c>
      <c r="L3" s="14" t="n">
        <v>0.025549164041876793</v>
      </c>
    </row>
    <row r="4">
      <c r="B4" s="14" t="n">
        <v>0.044232558459043503</v>
      </c>
      <c r="C4" s="14" t="n">
        <v>0.020251737907528877</v>
      </c>
      <c r="D4" s="14"/>
      <c r="E4" s="14" t="n">
        <v>0.09465799480676651</v>
      </c>
      <c r="F4" s="14" t="n">
        <v>0.034474443644285202</v>
      </c>
      <c r="G4" s="14"/>
      <c r="H4" s="14" t="n">
        <v>0.041868250817060471</v>
      </c>
      <c r="I4" s="14" t="n">
        <v>0.035959731787443161</v>
      </c>
      <c r="J4" s="14"/>
      <c r="K4" s="14" t="n">
        <v>0.026905998587608337</v>
      </c>
      <c r="L4" s="14" t="n">
        <v>0.026905998587608337</v>
      </c>
    </row>
    <row r="5">
      <c r="B5" s="14" t="n">
        <v>0.0014902109978720546</v>
      </c>
      <c r="C5" s="14" t="n">
        <v>6.7693131100554638e-09</v>
      </c>
      <c r="D5" s="14"/>
      <c r="E5" s="14" t="n">
        <v>0.17936809360980988</v>
      </c>
      <c r="F5" s="14" t="n">
        <v>1.9432325188972755e-06</v>
      </c>
      <c r="G5" s="14"/>
      <c r="H5" s="14" t="n">
        <v>0.12439027428627014</v>
      </c>
      <c r="I5" s="14" t="n">
        <v>0.047807879745960236</v>
      </c>
      <c r="J5" s="14"/>
      <c r="K5" s="14" t="n">
        <v>0.34233012795448303</v>
      </c>
      <c r="L5" s="14" t="n">
        <v>0.34233012795448303</v>
      </c>
    </row>
    <row r="6">
      <c r="B6" s="14" t="n">
        <v>0.00074510549893602729</v>
      </c>
      <c r="C6" s="14" t="n">
        <v>3.3846565550277319e-09</v>
      </c>
      <c r="D6" s="14"/>
      <c r="E6" s="14" t="n">
        <v>0.089684046804904938</v>
      </c>
      <c r="F6" s="14" t="n">
        <v>9.7161625944863772e-07</v>
      </c>
      <c r="G6" s="14"/>
      <c r="H6" s="14" t="n">
        <v>0.062195137143135071</v>
      </c>
      <c r="I6" s="14" t="n">
        <v>0.023903939872980118</v>
      </c>
      <c r="J6" s="14"/>
      <c r="K6" s="14" t="n">
        <v>0.17116506397724152</v>
      </c>
      <c r="L6" s="14" t="n">
        <v>0.17116506397724152</v>
      </c>
    </row>
    <row r="7">
      <c r="B7" s="14" t="n">
        <v>27</v>
      </c>
      <c r="C7" s="14" t="n">
        <v>27</v>
      </c>
      <c r="D7" s="14"/>
      <c r="E7" s="14" t="n">
        <v>7</v>
      </c>
      <c r="F7" s="14" t="n">
        <v>7</v>
      </c>
      <c r="G7" s="14"/>
      <c r="H7" s="14" t="n">
        <v>22</v>
      </c>
      <c r="I7" s="14" t="n">
        <v>22</v>
      </c>
      <c r="J7" s="14"/>
      <c r="K7" s="14" t="n">
        <v>13</v>
      </c>
      <c r="L7" s="14" t="n">
        <v>13</v>
      </c>
    </row>
    <row r="8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>
      <c r="B9" s="14" t="n">
        <v>0.11210243403911591</v>
      </c>
      <c r="C9" s="14" t="n">
        <v>0.075987741351127625</v>
      </c>
      <c r="D9" s="14"/>
      <c r="E9" s="14" t="n">
        <v>-0.34999999403953552</v>
      </c>
      <c r="F9" s="14" t="n">
        <v>-0.34999999403953552</v>
      </c>
      <c r="G9" s="14"/>
      <c r="H9" s="14" t="n">
        <v>-0.10850811749696732</v>
      </c>
      <c r="I9" s="14" t="n">
        <v>-0.034896638244390488</v>
      </c>
      <c r="J9" s="14"/>
      <c r="K9" s="14" t="n">
        <v>-0.010870154947042465</v>
      </c>
      <c r="L9" s="14" t="n">
        <v>-0.010870154947042465</v>
      </c>
    </row>
    <row r="10">
      <c r="B10" s="14" t="n">
        <v>0.1112569272518158</v>
      </c>
      <c r="C10" s="14" t="n">
        <v>0.031261023133993149</v>
      </c>
      <c r="D10" s="14"/>
      <c r="E10" s="14" t="n">
        <v>0.15404742956161499</v>
      </c>
      <c r="F10" s="14" t="n">
        <v>0.15404742956161499</v>
      </c>
      <c r="G10" s="14"/>
      <c r="H10" s="14" t="n">
        <v>0.18064612150192261</v>
      </c>
      <c r="I10" s="14" t="n">
        <v>0.10063373297452927</v>
      </c>
      <c r="J10" s="14"/>
      <c r="K10" s="14" t="n">
        <v>0.037630423903465271</v>
      </c>
      <c r="L10" s="14" t="n">
        <v>0.037630423903465271</v>
      </c>
    </row>
    <row r="11">
      <c r="B11" s="14" t="n">
        <v>0.31364673376083374</v>
      </c>
      <c r="C11" s="14" t="n">
        <v>0.015067600645124912</v>
      </c>
      <c r="D11" s="14"/>
      <c r="E11" s="14" t="n">
        <v>0.023084850981831551</v>
      </c>
      <c r="F11" s="14" t="n">
        <v>0.023084850981831551</v>
      </c>
      <c r="G11" s="14"/>
      <c r="H11" s="14" t="n">
        <v>0.54806196689605713</v>
      </c>
      <c r="I11" s="14" t="n">
        <v>0.72876501083374024</v>
      </c>
      <c r="J11" s="14"/>
      <c r="K11" s="14" t="n">
        <v>0.77268379926681519</v>
      </c>
      <c r="L11" s="14" t="n">
        <v>0.77268379926681519</v>
      </c>
    </row>
    <row r="12">
      <c r="B12" s="14" t="n">
        <v>0.15682336688041687</v>
      </c>
      <c r="C12" s="14" t="n">
        <v>0.0075338003225624561</v>
      </c>
      <c r="D12" s="14"/>
      <c r="E12" s="14" t="n">
        <v>0.98845756053924561</v>
      </c>
      <c r="F12" s="14" t="n">
        <v>0.98845756053924561</v>
      </c>
      <c r="G12" s="14"/>
      <c r="H12" s="14" t="n">
        <v>0.72596901655197144</v>
      </c>
      <c r="I12" s="14" t="n">
        <v>0.63561749458312988</v>
      </c>
      <c r="J12" s="14"/>
      <c r="K12" s="14" t="n">
        <v>0.61365807056427002</v>
      </c>
      <c r="L12" s="14" t="n">
        <v>0.61365807056427002</v>
      </c>
    </row>
    <row r="13">
      <c r="B13" s="14" t="n">
        <v>6</v>
      </c>
      <c r="C13" s="14" t="n">
        <v>6</v>
      </c>
      <c r="D13" s="14"/>
      <c r="E13" s="14" t="n">
        <v>1</v>
      </c>
      <c r="F13" s="14" t="n">
        <v>1</v>
      </c>
      <c r="G13" s="14"/>
      <c r="H13" s="14" t="n">
        <v>6</v>
      </c>
      <c r="I13" s="14" t="n">
        <v>6</v>
      </c>
      <c r="J13" s="14"/>
      <c r="K13" s="14" t="n">
        <v>2</v>
      </c>
      <c r="L13" s="14" t="n">
        <v>2</v>
      </c>
    </row>
    <row r="14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>
      <c r="B15" s="14" t="n">
        <v>0.15448729693889618</v>
      </c>
      <c r="C15" s="14" t="n">
        <v>0.14733192324638367</v>
      </c>
      <c r="D15" s="14"/>
      <c r="E15" s="14" t="n">
        <v>0.19811658561229706</v>
      </c>
      <c r="F15" s="14" t="n">
        <v>0.19117555022239685</v>
      </c>
      <c r="G15" s="14"/>
      <c r="H15" s="14" t="n">
        <v>0.086692184209823608</v>
      </c>
      <c r="I15" s="14" t="n">
        <v>0.086692184209823608</v>
      </c>
      <c r="J15" s="14"/>
      <c r="K15" s="14" t="n">
        <v>0.063642680644989014</v>
      </c>
      <c r="L15" s="14" t="n">
        <v>0.063642680644989014</v>
      </c>
    </row>
    <row r="16">
      <c r="B16" s="14" t="n">
        <v>0.04352756217122078</v>
      </c>
      <c r="C16" s="14" t="n">
        <v>0.026584498584270477</v>
      </c>
      <c r="D16" s="14"/>
      <c r="E16" s="14" t="n">
        <v>0.086214303970336914</v>
      </c>
      <c r="F16" s="14" t="n">
        <v>0.0353715680539608</v>
      </c>
      <c r="G16" s="14"/>
      <c r="H16" s="14" t="n">
        <v>0.03850172832608223</v>
      </c>
      <c r="I16" s="14" t="n">
        <v>0.03850172832608223</v>
      </c>
      <c r="J16" s="14"/>
      <c r="K16" s="14" t="n">
        <v>0.038485642522573471</v>
      </c>
      <c r="L16" s="14" t="n">
        <v>0.038485642522573471</v>
      </c>
    </row>
    <row r="17">
      <c r="B17" s="14" t="n">
        <v>0.00038642808794975281</v>
      </c>
      <c r="C17" s="14" t="n">
        <v>2.9899592135507192e-08</v>
      </c>
      <c r="D17" s="14"/>
      <c r="E17" s="14" t="n">
        <v>0.021564347669482231</v>
      </c>
      <c r="F17" s="14" t="n">
        <v>6.4887899497989565e-08</v>
      </c>
      <c r="G17" s="14"/>
      <c r="H17" s="14" t="n">
        <v>0.024344773963093758</v>
      </c>
      <c r="I17" s="14" t="n">
        <v>0.024344773963093758</v>
      </c>
      <c r="J17" s="14"/>
      <c r="K17" s="14" t="n">
        <v>0.098193906247615814</v>
      </c>
      <c r="L17" s="14" t="n">
        <v>0.098193906247615814</v>
      </c>
    </row>
    <row r="18">
      <c r="B18" s="14" t="n">
        <v>0.0001932140439748764</v>
      </c>
      <c r="C18" s="14" t="n">
        <v>1.4949796067753596e-08</v>
      </c>
      <c r="D18" s="14"/>
      <c r="E18" s="14" t="n">
        <v>0.010782173834741116</v>
      </c>
      <c r="F18" s="14" t="n">
        <v>3.2443949748994783e-08</v>
      </c>
      <c r="G18" s="14"/>
      <c r="H18" s="14" t="n">
        <v>0.012172386981546879</v>
      </c>
      <c r="I18" s="14" t="n">
        <v>0.012172386981546879</v>
      </c>
      <c r="J18" s="14"/>
      <c r="K18" s="14" t="n">
        <v>0.049096953123807907</v>
      </c>
      <c r="L18" s="14" t="n">
        <v>0.049096953123807907</v>
      </c>
    </row>
    <row r="19">
      <c r="B19" s="14" t="n">
        <v>21</v>
      </c>
      <c r="C19" s="14" t="n">
        <v>21</v>
      </c>
      <c r="D19" s="14"/>
      <c r="E19" s="14" t="n">
        <v>6</v>
      </c>
      <c r="F19" s="14" t="n">
        <v>6</v>
      </c>
      <c r="G19" s="14"/>
      <c r="H19" s="14" t="n">
        <v>16</v>
      </c>
      <c r="I19" s="14" t="n">
        <v>16</v>
      </c>
      <c r="J19" s="14"/>
      <c r="K19" s="14" t="n">
        <v>11</v>
      </c>
      <c r="L19" s="14" t="n">
        <v>11</v>
      </c>
    </row>
    <row r="20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>
      <c r="B21" s="14" t="n">
        <v>0.1725541353225708</v>
      </c>
      <c r="C21" s="14" t="n">
        <v>0.15732988715171814</v>
      </c>
      <c r="D21" s="14"/>
      <c r="E21" s="14" t="n">
        <v>0.19811658561229706</v>
      </c>
      <c r="F21" s="14" t="n">
        <v>0.19117555022239685</v>
      </c>
      <c r="G21" s="14"/>
      <c r="H21" s="14" t="n">
        <v>0.09491952508687973</v>
      </c>
      <c r="I21" s="14" t="n">
        <v>0.096220515668392181</v>
      </c>
      <c r="J21" s="14"/>
      <c r="K21" s="14" t="n">
        <v>0.020411456003785133</v>
      </c>
      <c r="L21" s="14" t="n">
        <v>0.020411456003785133</v>
      </c>
    </row>
    <row r="22">
      <c r="B22" s="14" t="n">
        <v>0.050660673528909683</v>
      </c>
      <c r="C22" s="14" t="n">
        <v>0.029076911509037018</v>
      </c>
      <c r="D22" s="14"/>
      <c r="E22" s="14" t="n">
        <v>0.086214303970336914</v>
      </c>
      <c r="F22" s="14" t="n">
        <v>0.0353715680539608</v>
      </c>
      <c r="G22" s="14"/>
      <c r="H22" s="14" t="n">
        <v>0.048319198191165924</v>
      </c>
      <c r="I22" s="14" t="n">
        <v>0.041928902268409729</v>
      </c>
      <c r="J22" s="14"/>
      <c r="K22" s="14" t="n">
        <v>0.082274697721004486</v>
      </c>
      <c r="L22" s="14" t="n">
        <v>0.082274697721004486</v>
      </c>
    </row>
    <row r="23">
      <c r="B23" s="14" t="n">
        <v>0.00065903679933398962</v>
      </c>
      <c r="C23" s="14" t="n">
        <v>6.2737399275647476e-08</v>
      </c>
      <c r="D23" s="14"/>
      <c r="E23" s="14" t="n">
        <v>0.021564347669482231</v>
      </c>
      <c r="F23" s="14" t="n">
        <v>6.4887899497989565e-08</v>
      </c>
      <c r="G23" s="14"/>
      <c r="H23" s="14" t="n">
        <v>0.049480624496936798</v>
      </c>
      <c r="I23" s="14" t="n">
        <v>0.021741760894656181</v>
      </c>
      <c r="J23" s="14"/>
      <c r="K23" s="14" t="n">
        <v>0.80406546592712402</v>
      </c>
      <c r="L23" s="14" t="n">
        <v>0.80406546592712402</v>
      </c>
    </row>
    <row r="24">
      <c r="B24" s="14" t="n">
        <v>0.00032951839966699481</v>
      </c>
      <c r="C24" s="14" t="n">
        <v>3.1368699637823738e-08</v>
      </c>
      <c r="D24" s="14"/>
      <c r="E24" s="14" t="n">
        <v>0.010782173834741116</v>
      </c>
      <c r="F24" s="14" t="n">
        <v>3.2443949748994783e-08</v>
      </c>
      <c r="G24" s="14"/>
      <c r="H24" s="14" t="n">
        <v>0.024740312248468399</v>
      </c>
      <c r="I24" s="14" t="n">
        <v>0.010870880447328091</v>
      </c>
      <c r="J24" s="14"/>
      <c r="K24" s="14" t="n">
        <v>0.40203273296356201</v>
      </c>
      <c r="L24" s="14" t="n">
        <v>0.40203273296356201</v>
      </c>
    </row>
    <row r="25">
      <c r="B25" s="14" t="n">
        <v>16</v>
      </c>
      <c r="C25" s="14" t="n">
        <v>16</v>
      </c>
      <c r="D25" s="14"/>
      <c r="E25" s="14" t="n">
        <v>6</v>
      </c>
      <c r="F25" s="14" t="n">
        <v>6</v>
      </c>
      <c r="G25" s="14"/>
      <c r="H25" s="14" t="n">
        <v>11</v>
      </c>
      <c r="I25" s="14" t="n">
        <v>11</v>
      </c>
      <c r="J25" s="14"/>
      <c r="K25" s="14" t="n">
        <v>5</v>
      </c>
      <c r="L25" s="14" t="n">
        <v>5</v>
      </c>
    </row>
    <row r="26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>
      <c r="B27" s="14" t="n">
        <v>0.64635920524597168</v>
      </c>
      <c r="C27" s="14" t="n">
        <v>0.74805921316146851</v>
      </c>
      <c r="D27" s="14"/>
      <c r="E27" s="14" t="n">
        <v>0.40080487728118897</v>
      </c>
      <c r="F27" s="14" t="n">
        <v>0.4719458818435669</v>
      </c>
      <c r="G27" s="14"/>
      <c r="H27" s="14" t="n">
        <v>0.2869095504283905</v>
      </c>
      <c r="I27" s="14" t="n">
        <v>0.33706384897232056</v>
      </c>
      <c r="J27" s="14"/>
      <c r="K27" s="14" t="n">
        <v>-0.40000000596046448</v>
      </c>
      <c r="L27" s="14" t="n">
        <v>-0.40000000596046448</v>
      </c>
    </row>
    <row r="28">
      <c r="B28" s="14" t="n">
        <v>0.32492539286613464</v>
      </c>
      <c r="C28" s="14" t="n">
        <v>0.087188094854354858</v>
      </c>
      <c r="D28" s="14"/>
      <c r="E28" s="14" t="n">
        <v>0.15202556550502777</v>
      </c>
      <c r="F28" s="14" t="n">
        <v>0.075734935700893402</v>
      </c>
      <c r="G28" s="14"/>
      <c r="H28" s="14" t="n">
        <v>0.14896847307682037</v>
      </c>
      <c r="I28" s="14" t="n">
        <v>0.085218474268913269</v>
      </c>
      <c r="J28" s="14"/>
      <c r="K28" s="14" t="n">
        <v>0.43368005752563477</v>
      </c>
      <c r="L28" s="14" t="n">
        <v>0.43368005752563477</v>
      </c>
    </row>
    <row r="29">
      <c r="B29" s="14" t="n">
        <v>0.046673152595758438</v>
      </c>
      <c r="C29" s="14" t="n">
        <v>9.5011925575892509e-18</v>
      </c>
      <c r="D29" s="14"/>
      <c r="E29" s="14" t="n">
        <v>0.0083783306181430817</v>
      </c>
      <c r="F29" s="14" t="n">
        <v>4.6184775448487869e-10</v>
      </c>
      <c r="G29" s="14"/>
      <c r="H29" s="14" t="n">
        <v>0.054107494652271271</v>
      </c>
      <c r="I29" s="14" t="n">
        <v>7.6441618148237467e-05</v>
      </c>
      <c r="J29" s="14"/>
      <c r="K29" s="14" t="n">
        <v>0.35635179281234741</v>
      </c>
      <c r="L29" s="14" t="n">
        <v>0.35635179281234741</v>
      </c>
    </row>
    <row r="30">
      <c r="B30" s="14" t="n">
        <v>0.023336576297879219</v>
      </c>
      <c r="C30" s="14" t="n">
        <v>0</v>
      </c>
      <c r="D30" s="14"/>
      <c r="E30" s="14" t="n">
        <v>0.0041891653090715408</v>
      </c>
      <c r="F30" s="14" t="n">
        <v>2.3092383560907592e-10</v>
      </c>
      <c r="G30" s="14"/>
      <c r="H30" s="14" t="n">
        <v>0.027053747326135635</v>
      </c>
      <c r="I30" s="14" t="n">
        <v>3.8220809074118733e-05</v>
      </c>
      <c r="J30" s="14"/>
      <c r="K30" s="14" t="n">
        <v>0.82182407379150391</v>
      </c>
      <c r="L30" s="14" t="n">
        <v>0.82182407379150391</v>
      </c>
    </row>
    <row r="31">
      <c r="B31" s="14" t="n">
        <v>4</v>
      </c>
      <c r="C31" s="14" t="n">
        <v>4</v>
      </c>
      <c r="D31" s="14"/>
      <c r="E31" s="14" t="n">
        <v>3</v>
      </c>
      <c r="F31" s="14" t="n">
        <v>3</v>
      </c>
      <c r="G31" s="14"/>
      <c r="H31" s="14" t="n">
        <v>4</v>
      </c>
      <c r="I31" s="14" t="n">
        <v>4</v>
      </c>
      <c r="J31" s="14"/>
      <c r="K31" s="14" t="n">
        <v>1</v>
      </c>
      <c r="L31" s="14" t="n">
        <v>1</v>
      </c>
    </row>
    <row r="3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>
      <c r="B33" s="14" t="n">
        <v>0.19409747421741486</v>
      </c>
      <c r="C33" s="14" t="n">
        <v>0.14967446029186249</v>
      </c>
      <c r="D33" s="14"/>
      <c r="E33" s="14" t="n">
        <v>0.17417433857917786</v>
      </c>
      <c r="F33" s="14" t="n">
        <v>0.21691586077213287</v>
      </c>
      <c r="G33" s="14"/>
      <c r="H33" s="14" t="n">
        <v>0.10184415429830551</v>
      </c>
      <c r="I33" s="14" t="n">
        <v>0.11135630309581757</v>
      </c>
      <c r="J33" s="14"/>
      <c r="K33" s="14" t="n">
        <v>0.023917462676763535</v>
      </c>
      <c r="L33" s="14" t="n">
        <v>0.023917462676763535</v>
      </c>
    </row>
    <row r="34">
      <c r="B34" s="14" t="n">
        <v>0.053220059722661972</v>
      </c>
      <c r="C34" s="14" t="n">
        <v>0.019726580008864403</v>
      </c>
      <c r="D34" s="14"/>
      <c r="E34" s="14" t="n">
        <v>0.089113928377628326</v>
      </c>
      <c r="F34" s="14" t="n">
        <v>0.031376652419567108</v>
      </c>
      <c r="G34" s="14"/>
      <c r="H34" s="14" t="n">
        <v>0.048395920544862747</v>
      </c>
      <c r="I34" s="14" t="n">
        <v>0.033130869269371033</v>
      </c>
      <c r="J34" s="14"/>
      <c r="K34" s="14" t="n">
        <v>0.026854366064071655</v>
      </c>
      <c r="L34" s="14" t="n">
        <v>0.026854366064071655</v>
      </c>
    </row>
    <row r="35">
      <c r="B35" s="14" t="n">
        <v>0.00026524413260631263</v>
      </c>
      <c r="C35" s="14" t="n">
        <v>3.2626096377504077e-14</v>
      </c>
      <c r="D35" s="14"/>
      <c r="E35" s="14" t="n">
        <v>0.050640568137168884</v>
      </c>
      <c r="F35" s="14" t="n">
        <v>4.7354329658910732e-12</v>
      </c>
      <c r="G35" s="14"/>
      <c r="H35" s="14" t="n">
        <v>0.035343967378139496</v>
      </c>
      <c r="I35" s="14" t="n">
        <v>0.00077631528256461024</v>
      </c>
      <c r="J35" s="14"/>
      <c r="K35" s="14" t="n">
        <v>0.37312451004981995</v>
      </c>
      <c r="L35" s="14" t="n">
        <v>0.37312451004981995</v>
      </c>
    </row>
    <row r="36">
      <c r="B36" s="14" t="n">
        <v>0.00013262206630315632</v>
      </c>
      <c r="C36" s="14" t="n">
        <v>1.6320278461989801e-14</v>
      </c>
      <c r="D36" s="14"/>
      <c r="E36" s="14" t="n">
        <v>0.025320284068584442</v>
      </c>
      <c r="F36" s="14" t="n">
        <v>2.3676616223156088e-12</v>
      </c>
      <c r="G36" s="14"/>
      <c r="H36" s="14" t="n">
        <v>0.017671983689069748</v>
      </c>
      <c r="I36" s="14" t="n">
        <v>0.00038815764128230512</v>
      </c>
      <c r="J36" s="14"/>
      <c r="K36" s="14" t="n">
        <v>0.18656225502490997</v>
      </c>
      <c r="L36" s="14" t="n">
        <v>0.18656225502490997</v>
      </c>
    </row>
    <row r="37">
      <c r="B37" s="14" t="n">
        <v>31</v>
      </c>
      <c r="C37" s="14" t="n">
        <v>31</v>
      </c>
      <c r="D37" s="14"/>
      <c r="E37" s="14" t="n">
        <v>10</v>
      </c>
      <c r="F37" s="14" t="n">
        <v>10</v>
      </c>
      <c r="G37" s="14"/>
      <c r="H37" s="14" t="n">
        <v>26</v>
      </c>
      <c r="I37" s="14" t="n">
        <v>26</v>
      </c>
      <c r="J37" s="14"/>
      <c r="K37" s="14" t="n">
        <v>14</v>
      </c>
      <c r="L37" s="14" t="n">
        <v>14</v>
      </c>
    </row>
    <row r="38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zoomScalePageLayoutView="150" workbookViewId="0">
      <selection activeCell="I17" sqref="I17"/>
    </sheetView>
  </sheetViews>
  <sheetFormatPr defaultRowHeight="15.0" baseColWidth="10"/>
  <cols>
    <col min="2" max="2" width="6.8984375" hidden="false" customWidth="1"/>
    <col min="3" max="3" width="6.8984375" hidden="true" customWidth="1"/>
    <col min="4" max="4" width="8.3984375" hidden="true" customWidth="1"/>
    <col min="5" max="5" width="10" hidden="true" customWidth="1"/>
    <col min="6" max="6" width="0.8984375" hidden="true" customWidth="1"/>
    <col min="7" max="7" width="10.09765625" hidden="false" customWidth="1"/>
    <col min="8" max="8" width="10.09765625" hidden="false" customWidth="1"/>
    <col min="9" max="9" width="10.09765625" hidden="false" customWidth="1"/>
    <col min="10" max="10" width="0.8984375" hidden="false" customWidth="1"/>
    <col min="11" max="11" width="10.09765625" hidden="false" customWidth="1"/>
    <col min="12" max="12" width="10.09765625" hidden="false" customWidth="1"/>
    <col min="13" max="13" width="10.09765625" hidden="false" customWidth="1"/>
    <col min="14" max="14" width="0.8984375" hidden="false" customWidth="1"/>
    <col min="15" max="15" width="10.09765625" hidden="false" customWidth="1"/>
    <col min="16" max="16" width="10.09765625" hidden="false" customWidth="1"/>
    <col min="17" max="17" width="8.5" hidden="false" customWidth="1"/>
    <col min="18" max="18" width="1" hidden="false" customWidth="1"/>
  </cols>
  <sheetData>
    <row r="1">
      <c r="B1" s="49"/>
    </row>
    <row r="3" ht="15.9" customHeight="1">
      <c r="B3" s="42"/>
      <c r="C3" s="28" t="s">
        <v>61</v>
      </c>
      <c r="D3" s="28"/>
      <c r="E3" s="28"/>
      <c r="F3" s="28"/>
      <c r="G3" s="28"/>
      <c r="H3" s="28"/>
      <c r="I3" s="28"/>
      <c r="J3" s="43"/>
      <c r="K3" s="28" t="s">
        <v>140</v>
      </c>
      <c r="L3" s="28"/>
      <c r="M3" s="28"/>
      <c r="N3" s="28"/>
      <c r="O3" s="28" t="s">
        <v>13</v>
      </c>
      <c r="P3" s="28"/>
      <c r="Q3" s="28"/>
      <c r="R3" s="28"/>
      <c r="S3" s="28" t="s">
        <v>55</v>
      </c>
      <c r="T3" s="28"/>
      <c r="U3" s="28"/>
    </row>
    <row r="4">
      <c r="B4" s="44"/>
      <c r="C4" s="29"/>
      <c r="D4" s="29"/>
      <c r="E4" s="29"/>
      <c r="F4" s="29"/>
      <c r="G4" s="29"/>
      <c r="H4" s="29"/>
      <c r="I4" s="29"/>
      <c r="J4" s="38"/>
      <c r="K4" s="29"/>
      <c r="L4" s="29"/>
      <c r="M4" s="29"/>
      <c r="N4" s="36"/>
      <c r="O4" s="29"/>
      <c r="P4" s="29"/>
      <c r="Q4" s="29"/>
      <c r="R4" s="36"/>
      <c r="S4" s="29"/>
      <c r="T4" s="29"/>
      <c r="U4" s="29"/>
    </row>
    <row r="5" ht="72.9" customHeight="1">
      <c r="B5" s="44"/>
      <c r="C5" s="36" t="s">
        <v>48</v>
      </c>
      <c r="D5" s="36" t="s">
        <v>47</v>
      </c>
      <c r="E5" s="36" t="s">
        <v>54</v>
      </c>
      <c r="F5" s="36"/>
      <c r="G5" s="36" t="s">
        <v>48</v>
      </c>
      <c r="H5" s="36" t="s">
        <v>47</v>
      </c>
      <c r="I5" s="36" t="s">
        <v>54</v>
      </c>
      <c r="J5" s="36"/>
      <c r="K5" s="36" t="s">
        <v>14</v>
      </c>
      <c r="L5" s="36" t="s">
        <v>57</v>
      </c>
      <c r="M5" s="36" t="s">
        <v>58</v>
      </c>
      <c r="N5" s="36"/>
      <c r="O5" s="36" t="s">
        <v>14</v>
      </c>
      <c r="P5" s="36" t="s">
        <v>59</v>
      </c>
      <c r="Q5" s="36" t="s">
        <v>60</v>
      </c>
      <c r="R5" s="36"/>
      <c r="S5" s="36" t="s">
        <v>14</v>
      </c>
      <c r="T5" s="36" t="s">
        <v>59</v>
      </c>
      <c r="U5" s="36" t="s">
        <v>60</v>
      </c>
    </row>
    <row r="6">
      <c r="B6" s="45"/>
      <c r="C6" s="46" t="n">
        <v>1</v>
      </c>
      <c r="D6" s="46" t="n">
        <v>2</v>
      </c>
      <c r="E6" s="46" t="n">
        <v>3</v>
      </c>
      <c r="F6" s="46"/>
      <c r="G6" s="35" t="s">
        <v>193</v>
      </c>
      <c r="H6" s="35" t="s">
        <v>194</v>
      </c>
      <c r="I6" s="35" t="s">
        <v>195</v>
      </c>
      <c r="J6" s="35"/>
      <c r="K6" s="35" t="s">
        <v>196</v>
      </c>
      <c r="L6" s="35" t="s">
        <v>197</v>
      </c>
      <c r="M6" s="35" t="s">
        <v>198</v>
      </c>
      <c r="N6" s="35"/>
      <c r="O6" s="35" t="s">
        <v>199</v>
      </c>
      <c r="P6" s="35" t="s">
        <v>200</v>
      </c>
      <c r="Q6" s="35" t="s">
        <v>201</v>
      </c>
      <c r="R6" s="35"/>
      <c r="S6" s="35" t="s">
        <v>213</v>
      </c>
      <c r="T6" s="35" t="s">
        <v>214</v>
      </c>
      <c r="U6" s="35" t="s">
        <v>193</v>
      </c>
    </row>
    <row r="7">
      <c r="B7" s="41" t="s">
        <v>0</v>
      </c>
      <c r="C7" s="40"/>
      <c r="D7" s="40"/>
      <c r="E7" s="40"/>
      <c r="F7" s="40"/>
      <c r="G7" s="31" t="n">
        <f>t3_raw!B$3</f>
        <v>0.15448729999999999</v>
      </c>
      <c r="H7" s="30" t="n">
        <f>t3_raw!B$5</f>
        <v>9.8310099999999997E-2</v>
      </c>
      <c r="I7" s="39" t="n">
        <f>t3_raw!B$6</f>
        <v>144.5737</v>
      </c>
      <c r="J7" s="40"/>
      <c r="K7" s="31" t="n">
        <f>t3_raw!$B$11</f>
        <v>0.17255409999999999</v>
      </c>
      <c r="L7" s="30" t="n">
        <f>t3_raw!$B$13</f>
        <v>0.1061872</v>
      </c>
      <c r="M7" s="39" t="n">
        <f>t3_raw!$B$14</f>
        <v>156.1576</v>
      </c>
      <c r="N7" s="40"/>
      <c r="O7" s="31" t="n">
        <v>0.39</v>
      </c>
      <c r="P7" s="30" t="n">
        <v>0.255</v>
      </c>
      <c r="Q7" s="30" t="n">
        <v>6.2</v>
      </c>
      <c r="R7" s="31"/>
      <c r="S7" s="31" t="n">
        <v>0.12</v>
      </c>
      <c r="T7" s="30" t="n">
        <v>0.24</v>
      </c>
      <c r="U7" s="30" t="n">
        <v>4.9000000000000004</v>
      </c>
    </row>
    <row r="8" ht="15.75" customHeight="1">
      <c r="B8" s="36" t="s">
        <v>96</v>
      </c>
      <c r="C8" s="36" t="s">
        <v>40</v>
      </c>
      <c r="D8" s="31" t="n">
        <v>7.3490813648293976E-2</v>
      </c>
      <c r="E8" s="39" t="s">
        <v>43</v>
      </c>
      <c r="F8" s="36"/>
      <c r="G8" s="36" t="str">
        <f>"["&amp;ROUND(t3_raw!B$4, 2)&amp;"]"</f>
        <v>[3.14]</v>
      </c>
      <c r="H8" s="31"/>
      <c r="I8" s="39" t="str">
        <f>"["&amp;ROUND(t3_raw!B$8,1)&amp;", "&amp;ROUND(t3_raw!B$7,1)&amp;"]"</f>
        <v>[63.8, 258.7]</v>
      </c>
      <c r="J8" s="36"/>
      <c r="K8" s="36" t="str">
        <f>"["&amp;ROUND(t3_raw!$B$12, 2)&amp;"]"</f>
        <v>[3.25]</v>
      </c>
      <c r="L8" s="31"/>
      <c r="M8" s="39" t="str">
        <f>"["&amp;ROUND(t3_raw!$B$16,1)&amp;", "&amp;ROUND(t3_raw!$B$15,1)&amp;"]"</f>
        <v>[69, 279.4]</v>
      </c>
      <c r="N8" s="36"/>
      <c r="O8" s="36" t="s">
        <v>136</v>
      </c>
      <c r="P8" s="31"/>
      <c r="Q8" s="31"/>
      <c r="R8" s="31"/>
      <c r="S8" s="36" t="s">
        <v>138</v>
      </c>
      <c r="T8" s="31"/>
      <c r="U8" s="31"/>
    </row>
    <row r="9">
      <c r="B9" s="36"/>
      <c r="C9" s="36"/>
      <c r="D9" s="31"/>
      <c r="E9" s="39"/>
      <c r="F9" s="36"/>
      <c r="G9" s="36"/>
      <c r="H9" s="31"/>
      <c r="I9" s="39"/>
      <c r="J9" s="36"/>
      <c r="K9" s="36"/>
      <c r="L9" s="31"/>
      <c r="M9" s="39"/>
      <c r="N9" s="36"/>
      <c r="O9" s="36"/>
      <c r="P9" s="31"/>
      <c r="Q9" s="31"/>
      <c r="R9" s="31"/>
      <c r="S9" s="36"/>
      <c r="T9" s="31"/>
      <c r="U9" s="31"/>
    </row>
    <row r="10">
      <c r="B10" s="36" t="s">
        <v>2</v>
      </c>
      <c r="C10" s="36"/>
      <c r="D10" s="31"/>
      <c r="E10" s="39"/>
      <c r="F10" s="36"/>
      <c r="G10" s="31" t="n">
        <f>t3_raw!C$3</f>
        <v>0.1981166</v>
      </c>
      <c r="H10" s="31" t="n">
        <f>t3_raw!C$5</f>
        <v>0.1132095</v>
      </c>
      <c r="I10" s="39" t="n">
        <f>t3_raw!C$6</f>
        <v>166.4845</v>
      </c>
      <c r="J10" s="40"/>
      <c r="K10" s="31" t="n">
        <f>t3_raw!$C$11</f>
        <v>0.1981166</v>
      </c>
      <c r="L10" s="31" t="n">
        <f>t3_raw!$C$13</f>
        <v>0.1132095</v>
      </c>
      <c r="M10" s="39" t="n">
        <f>t3_raw!$C$14</f>
        <v>166.4845</v>
      </c>
      <c r="N10" s="36"/>
      <c r="O10" s="31" t="n">
        <v>0.31</v>
      </c>
      <c r="P10" s="31" t="n">
        <v>0.13500000000000001</v>
      </c>
      <c r="Q10" s="31" t="n">
        <v>3.3</v>
      </c>
      <c r="R10" s="31"/>
      <c r="S10" s="31" t="s">
        <v>4</v>
      </c>
      <c r="T10" s="31" t="s">
        <v>4</v>
      </c>
      <c r="U10" s="31" t="s">
        <v>4</v>
      </c>
    </row>
    <row r="11" ht="15.75" customHeight="1">
      <c r="B11" s="36" t="s">
        <v>97</v>
      </c>
      <c r="C11" s="36" t="s">
        <v>17</v>
      </c>
      <c r="D11" s="31" t="n">
        <v>7.1148459383753512E-2</v>
      </c>
      <c r="E11" s="39" t="s">
        <v>44</v>
      </c>
      <c r="F11" s="36"/>
      <c r="G11" s="36" t="str">
        <f>"["&amp;ROUND(t3_raw!C$4, 2)&amp;"]"</f>
        <v>[3.5]</v>
      </c>
      <c r="H11" s="31"/>
      <c r="I11" s="39" t="str">
        <f>"["&amp;ROUND(t3_raw!C$8,1)&amp;", "&amp;ROUND(t3_raw!B$7,1)&amp;"]"</f>
        <v>[73.5, 258.7]</v>
      </c>
      <c r="J11" s="36"/>
      <c r="K11" s="36" t="str">
        <f>"["&amp;ROUND(t3_raw!$C$12, 2)&amp;"]"</f>
        <v>[3.5]</v>
      </c>
      <c r="L11" s="31"/>
      <c r="M11" s="39" t="str">
        <f>"["&amp;ROUND(t3_raw!$C$16,1)&amp;", "&amp;ROUND(t3_raw!$C$15,1)&amp;"]"</f>
        <v>[73.5, 297.9]</v>
      </c>
      <c r="N11" s="36"/>
      <c r="O11" s="36" t="s">
        <v>137</v>
      </c>
      <c r="P11" s="31"/>
      <c r="Q11" s="31"/>
      <c r="R11" s="31"/>
      <c r="S11" s="31"/>
      <c r="T11" s="31"/>
      <c r="U11" s="31"/>
    </row>
    <row r="12">
      <c r="B12" s="36"/>
      <c r="C12" s="36"/>
      <c r="D12" s="31"/>
      <c r="E12" s="39"/>
      <c r="F12" s="36"/>
      <c r="G12" s="36"/>
      <c r="H12" s="31"/>
      <c r="I12" s="39"/>
      <c r="J12" s="36"/>
      <c r="K12" s="36"/>
      <c r="L12" s="31"/>
      <c r="M12" s="39"/>
      <c r="N12" s="36"/>
      <c r="O12" s="36"/>
      <c r="P12" s="31"/>
      <c r="Q12" s="31"/>
      <c r="R12" s="31"/>
      <c r="S12" s="36"/>
      <c r="T12" s="31"/>
      <c r="U12" s="31"/>
    </row>
    <row r="13">
      <c r="B13" s="36" t="s">
        <v>1</v>
      </c>
      <c r="C13" s="36"/>
      <c r="D13" s="31"/>
      <c r="E13" s="39"/>
      <c r="F13" s="36"/>
      <c r="G13" s="31" t="n">
        <f>t3_raw!D$3</f>
        <v>8.6692199999999997E-2</v>
      </c>
      <c r="H13" s="31" t="n">
        <f>t3_raw!D$5</f>
        <v>5.4395100000000002E-2</v>
      </c>
      <c r="I13" s="39" t="n">
        <f>t3_raw!D$6</f>
        <v>79.992789999999999</v>
      </c>
      <c r="J13" s="40"/>
      <c r="K13" s="31" t="n">
        <f>t3_raw!$D$11</f>
        <v>9.4919500000000004E-2</v>
      </c>
      <c r="L13" s="31" t="n">
        <f>t3_raw!$D$13</f>
        <v>5.6438599999999998E-2</v>
      </c>
      <c r="M13" s="39" t="n">
        <f>t3_raw!$D$14</f>
        <v>82.998000000000005</v>
      </c>
      <c r="N13" s="36"/>
      <c r="O13" s="31" t="n">
        <v>0.38</v>
      </c>
      <c r="P13" s="31" t="n">
        <v>0.248</v>
      </c>
      <c r="Q13" s="31" t="n">
        <v>6.1</v>
      </c>
      <c r="R13" s="31"/>
      <c r="S13" s="31" t="n">
        <v>0.27</v>
      </c>
      <c r="T13" s="31" t="n">
        <v>0.54</v>
      </c>
      <c r="U13" s="31" t="n">
        <v>11.1</v>
      </c>
    </row>
    <row r="14" ht="15.75" customHeight="1">
      <c r="B14" s="36" t="s">
        <v>97</v>
      </c>
      <c r="C14" s="36" t="s">
        <v>41</v>
      </c>
      <c r="D14" s="31" t="n">
        <v>3.2000000000000001E-2</v>
      </c>
      <c r="E14" s="39" t="s">
        <v>45</v>
      </c>
      <c r="F14" s="36"/>
      <c r="G14" s="36" t="str">
        <f>"["&amp;ROUND(t3_raw!D$4, 2)&amp;"]"</f>
        <v>[3.19]</v>
      </c>
      <c r="H14" s="31"/>
      <c r="I14" s="39" t="str">
        <f>"["&amp;ROUND(t3_raw!D$8,1)&amp;", "&amp;ROUND(t3_raw!D$7,1)&amp;"]"</f>
        <v>[35.3, 143.1]</v>
      </c>
      <c r="J14" s="36"/>
      <c r="K14" s="36" t="str">
        <f>"["&amp;ROUND(t3_raw!$D$12, 2)&amp;"]"</f>
        <v>[3.36]</v>
      </c>
      <c r="L14" s="31"/>
      <c r="M14" s="39" t="str">
        <f>"["&amp;ROUND(t3_raw!$D$16,1)&amp;", "&amp;ROUND(t3_raw!$D$15,1)&amp;"]"</f>
        <v>[36.6, 148.5]</v>
      </c>
      <c r="N14" s="36"/>
      <c r="O14" s="36" t="s">
        <v>136</v>
      </c>
      <c r="P14" s="31"/>
      <c r="Q14" s="31"/>
      <c r="R14" s="31"/>
      <c r="S14" s="36" t="s">
        <v>138</v>
      </c>
      <c r="T14" s="31"/>
      <c r="U14" s="31"/>
    </row>
    <row r="15">
      <c r="B15" s="38"/>
      <c r="C15" s="36"/>
      <c r="D15" s="37"/>
      <c r="E15" s="38"/>
      <c r="F15" s="38"/>
      <c r="G15" s="36"/>
      <c r="H15" s="37"/>
      <c r="I15" s="38"/>
      <c r="J15" s="38"/>
      <c r="K15" s="36"/>
      <c r="L15" s="37"/>
      <c r="M15" s="38"/>
      <c r="N15" s="38"/>
      <c r="O15" s="36"/>
      <c r="P15" s="37"/>
      <c r="Q15" s="37"/>
      <c r="R15" s="37"/>
      <c r="S15" s="36"/>
      <c r="T15" s="37"/>
      <c r="U15" s="37"/>
    </row>
    <row r="16">
      <c r="B16" s="38" t="s">
        <v>74</v>
      </c>
      <c r="C16" s="36"/>
      <c r="D16" s="37"/>
      <c r="E16" s="38"/>
      <c r="F16" s="38"/>
      <c r="G16" s="31" t="n">
        <f>t3_raw!E$3</f>
        <v>6.3642699999999996E-2</v>
      </c>
      <c r="H16" s="31" t="n">
        <f>t3_raw!E$5</f>
        <v>5.1857E-2</v>
      </c>
      <c r="I16" s="39" t="n">
        <f>t3_raw!E$6</f>
        <v>76.260300000000001</v>
      </c>
      <c r="J16" s="40"/>
      <c r="K16" s="31" t="n">
        <f>t3_raw!$E$11</f>
        <v>2.0411499999999999E-2</v>
      </c>
      <c r="L16" s="31" t="n">
        <f>t3_raw!$E$13</f>
        <v>2.0411499999999999E-2</v>
      </c>
      <c r="M16" s="39" t="n">
        <f>t3_raw!$E$14</f>
        <v>30.016850000000002</v>
      </c>
      <c r="N16" s="38"/>
      <c r="O16" s="31" t="n">
        <v>-0.4</v>
      </c>
      <c r="P16" s="33" t="n">
        <v>-0.17399999999999999</v>
      </c>
      <c r="Q16" s="33" t="s">
        <v>8</v>
      </c>
      <c r="R16" s="33"/>
      <c r="S16" s="31" t="n">
        <v>4.9000000000000002E-2</v>
      </c>
      <c r="T16" s="33" t="n">
        <v>7.0000000000000007E-2</v>
      </c>
      <c r="U16" s="33" t="n">
        <v>1.4</v>
      </c>
    </row>
    <row r="17" ht="15.75" customHeight="1">
      <c r="B17" s="29" t="s">
        <v>98</v>
      </c>
      <c r="C17" s="29" t="s">
        <v>42</v>
      </c>
      <c r="D17" s="32" t="n">
        <v>1.0204081632653062E-2</v>
      </c>
      <c r="E17" s="48" t="s">
        <v>46</v>
      </c>
      <c r="F17" s="29"/>
      <c r="G17" s="29" t="str">
        <f>"["&amp;ROUND(t3_raw!E$4, 2)&amp;"]"</f>
        <v>[2.45]</v>
      </c>
      <c r="H17" s="32"/>
      <c r="I17" s="48" t="str">
        <f>"["&amp;ROUND(t3_raw!E$8,1)&amp;", "&amp;ROUND(t3_raw!E$7,1)&amp;"]"</f>
        <v>[33.7, 136.5]</v>
      </c>
      <c r="J17" s="29"/>
      <c r="K17" s="29" t="str">
        <f>"["&amp;ROUND(t3_raw!$E$12, 2)&amp;"]"</f>
        <v>[2]</v>
      </c>
      <c r="L17" s="32"/>
      <c r="M17" s="48" t="str">
        <f>"["&amp;ROUND(t3_raw!$E$16,1)&amp;", "&amp;ROUND(t3_raw!$E$15,1)&amp;"]"</f>
        <v>[13.3, 53.7]</v>
      </c>
      <c r="N17" s="47"/>
      <c r="O17" s="29" t="s">
        <v>137</v>
      </c>
      <c r="P17" s="34"/>
      <c r="Q17" s="34"/>
      <c r="R17" s="34"/>
      <c r="S17" s="29" t="s">
        <v>139</v>
      </c>
      <c r="T17" s="34"/>
      <c r="U17" s="34"/>
    </row>
  </sheetData>
  <mergeCells count="29">
    <mergeCell ref="H13:H14"/>
    <mergeCell ref="Q10:Q11"/>
    <mergeCell ref="H10:H11"/>
    <mergeCell ref="P10:P11"/>
    <mergeCell ref="H7:H8"/>
    <mergeCell ref="L7:L8"/>
    <mergeCell ref="L10:L11"/>
    <mergeCell ref="P7:P8"/>
    <mergeCell ref="H16:H17"/>
    <mergeCell ref="T10:T11"/>
    <mergeCell ref="T13:T14"/>
    <mergeCell ref="T16:T17"/>
    <mergeCell ref="U7:U8"/>
    <mergeCell ref="U10:U11"/>
    <mergeCell ref="U13:U14"/>
    <mergeCell ref="U16:U17"/>
    <mergeCell ref="P16:P17"/>
    <mergeCell ref="L13:L14"/>
    <mergeCell ref="L16:L17"/>
    <mergeCell ref="Q13:Q14"/>
    <mergeCell ref="Q16:Q17"/>
    <mergeCell ref="P13:P14"/>
    <mergeCell ref="S10:S11"/>
    <mergeCell ref="Q7:Q8"/>
    <mergeCell ref="C3:I4"/>
    <mergeCell ref="K3:M4"/>
    <mergeCell ref="O3:Q4"/>
    <mergeCell ref="S3:U4"/>
    <mergeCell ref="T7:T8"/>
  </mergeCells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zoomScalePageLayoutView="150" workbookViewId="0">
      <selection activeCell="B7" sqref="B7:P22"/>
    </sheetView>
  </sheetViews>
  <sheetFormatPr defaultRowHeight="15.0" baseColWidth="10"/>
  <cols>
    <col min="1" max="1" width="14.09765625" hidden="false" customWidth="1"/>
    <col min="2" max="2" width="13.59765625" hidden="false" customWidth="1"/>
    <col min="3" max="3" width="5.09765625" hidden="false" customWidth="1"/>
    <col min="4" max="4" width="7.09765625" hidden="false" customWidth="1"/>
    <col min="5" max="5" width="7.5" hidden="false" customWidth="1"/>
    <col min="6" max="6" width="5.3984375" hidden="false" customWidth="1"/>
    <col min="7" max="7" width="1.09765625" hidden="false" customWidth="1"/>
    <col min="8" max="8" width="7.59765625" hidden="false" customWidth="1"/>
    <col min="9" max="9" width="9.09765625" hidden="false" customWidth="1"/>
    <col min="10" max="10" width="8.3984375" hidden="false" customWidth="1"/>
    <col min="11" max="11" width="7.09765625" hidden="false" customWidth="1"/>
    <col min="12" max="12" width="7.5" hidden="false" customWidth="1"/>
    <col min="13" max="13" width="7.09765625" hidden="false" customWidth="1"/>
    <col min="14" max="14" width="1.09765625" hidden="false" customWidth="1"/>
    <col min="15" max="15" width="7.5" hidden="false" customWidth="1"/>
    <col min="16" max="16" width="7.5" hidden="false" customWidth="1"/>
  </cols>
  <sheetData>
    <row r="1">
      <c r="A1" s="57" t="s">
        <v>50</v>
      </c>
      <c r="B1" s="56" t="n">
        <v>0.34</v>
      </c>
      <c r="C1" s="39"/>
      <c r="D1" s="39"/>
      <c r="E1" s="31"/>
      <c r="G1" s="39"/>
      <c r="H1" s="39"/>
      <c r="I1" s="39"/>
      <c r="J1" s="39"/>
      <c r="K1" s="39"/>
      <c r="L1" s="31"/>
      <c r="N1" s="39"/>
      <c r="O1" s="39"/>
      <c r="P1" s="39"/>
    </row>
    <row r="2">
      <c r="B2" s="56"/>
      <c r="C2" s="31"/>
      <c r="D2" s="39"/>
      <c r="E2" s="31"/>
      <c r="G2" s="39"/>
      <c r="H2" s="31"/>
      <c r="I2" s="31"/>
      <c r="J2" s="31"/>
      <c r="K2" s="39"/>
      <c r="L2" s="31"/>
      <c r="N2" s="39"/>
      <c r="O2" s="31"/>
      <c r="P2" s="39"/>
    </row>
    <row r="3" ht="25.5" customHeight="1">
      <c r="A3" s="36" t="s">
        <v>15</v>
      </c>
      <c r="B3" s="40" t="n">
        <v>8</v>
      </c>
      <c r="C3" s="31" t="n">
        <v>0.255</v>
      </c>
      <c r="D3" s="31" t="n">
        <v>0.13500000000000001</v>
      </c>
      <c r="E3" s="31" t="n">
        <v>0.248</v>
      </c>
      <c r="F3" s="31" t="n">
        <v>-0.17399999999999999</v>
      </c>
      <c r="G3" s="37"/>
      <c r="H3" s="31" t="n">
        <v>0.255</v>
      </c>
      <c r="I3" s="31" t="n">
        <v>0.255</v>
      </c>
      <c r="J3" s="31" t="n">
        <v>0.255</v>
      </c>
      <c r="K3" s="31" t="n">
        <v>0.13500000000000001</v>
      </c>
      <c r="L3" s="31" t="n">
        <v>0.248</v>
      </c>
      <c r="M3" s="31" t="n">
        <v>-0.17399999999999999</v>
      </c>
      <c r="N3" s="37"/>
      <c r="O3" s="31" t="n">
        <v>0.255</v>
      </c>
      <c r="P3" s="31" t="n">
        <v>0.248</v>
      </c>
    </row>
    <row r="4" ht="25.5" customHeight="1">
      <c r="A4" s="36" t="s">
        <v>16</v>
      </c>
      <c r="B4" s="40" t="n">
        <v>11</v>
      </c>
      <c r="C4" s="31" t="n">
        <v>0.24</v>
      </c>
      <c r="D4" s="31" t="s">
        <v>4</v>
      </c>
      <c r="E4" s="31" t="n">
        <v>0.54</v>
      </c>
      <c r="F4" s="36" t="n">
        <v>7.0000000000000007E-2</v>
      </c>
      <c r="G4" s="37"/>
      <c r="H4" s="31" t="n">
        <v>0.24</v>
      </c>
      <c r="I4" s="31" t="n">
        <v>0.24</v>
      </c>
      <c r="J4" s="31" t="n">
        <v>0.24</v>
      </c>
      <c r="K4" s="31" t="s">
        <v>4</v>
      </c>
      <c r="L4" s="31" t="n">
        <v>0.54</v>
      </c>
      <c r="M4" s="36" t="n">
        <v>7.0000000000000007E-2</v>
      </c>
      <c r="N4" s="37"/>
      <c r="O4" s="31" t="n">
        <v>0.24</v>
      </c>
      <c r="P4" s="31" t="n">
        <v>0.54</v>
      </c>
    </row>
    <row r="5">
      <c r="A5" s="36"/>
      <c r="B5" s="40"/>
      <c r="C5" s="31"/>
      <c r="D5" s="31"/>
      <c r="E5" s="31"/>
      <c r="F5" s="36"/>
      <c r="G5" s="37"/>
      <c r="H5" s="31"/>
      <c r="I5" s="31"/>
      <c r="J5" s="31"/>
      <c r="K5" s="31"/>
      <c r="L5" s="31"/>
      <c r="M5" s="36"/>
      <c r="N5" s="37"/>
      <c r="O5" s="31"/>
      <c r="P5" s="31"/>
    </row>
    <row r="6"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>
      <c r="B7" s="62"/>
      <c r="C7" s="53" t="s">
        <v>39</v>
      </c>
      <c r="D7" s="53"/>
      <c r="E7" s="53"/>
      <c r="F7" s="53"/>
      <c r="G7" s="63"/>
      <c r="H7" s="53" t="s">
        <v>81</v>
      </c>
      <c r="I7" s="53"/>
      <c r="J7" s="53"/>
      <c r="K7" s="53"/>
      <c r="L7" s="53"/>
      <c r="M7" s="53"/>
      <c r="N7" s="63"/>
      <c r="O7" s="53" t="s">
        <v>49</v>
      </c>
      <c r="P7" s="53"/>
    </row>
    <row r="8" ht="22.5" customHeight="1">
      <c r="B8" s="52"/>
      <c r="C8" s="55" t="s">
        <v>216</v>
      </c>
      <c r="D8" s="55" t="s">
        <v>217</v>
      </c>
      <c r="E8" s="55" t="s">
        <v>218</v>
      </c>
      <c r="F8" s="55" t="s">
        <v>219</v>
      </c>
      <c r="G8" s="60"/>
      <c r="H8" s="55" t="s">
        <v>216</v>
      </c>
      <c r="I8" s="55" t="s">
        <v>211</v>
      </c>
      <c r="J8" s="55" t="s">
        <v>212</v>
      </c>
      <c r="K8" s="55" t="s">
        <v>217</v>
      </c>
      <c r="L8" s="55" t="s">
        <v>218</v>
      </c>
      <c r="M8" s="55" t="s">
        <v>219</v>
      </c>
      <c r="N8" s="60"/>
      <c r="O8" s="55" t="s">
        <v>220</v>
      </c>
      <c r="P8" s="55" t="s">
        <v>221</v>
      </c>
    </row>
    <row r="9" ht="15" customHeight="1">
      <c r="B9" s="64"/>
      <c r="C9" s="54" t="s">
        <v>193</v>
      </c>
      <c r="D9" s="54" t="s">
        <v>194</v>
      </c>
      <c r="E9" s="54" t="s">
        <v>195</v>
      </c>
      <c r="F9" s="54" t="s">
        <v>196</v>
      </c>
      <c r="G9" s="54"/>
      <c r="H9" s="54" t="s">
        <v>197</v>
      </c>
      <c r="I9" s="54" t="s">
        <v>198</v>
      </c>
      <c r="J9" s="54" t="s">
        <v>199</v>
      </c>
      <c r="K9" s="54" t="s">
        <v>200</v>
      </c>
      <c r="L9" s="54" t="s">
        <v>201</v>
      </c>
      <c r="M9" s="54" t="s">
        <v>213</v>
      </c>
      <c r="N9" s="54"/>
      <c r="O9" s="54" t="s">
        <v>214</v>
      </c>
      <c r="P9" s="54" t="s">
        <v>215</v>
      </c>
    </row>
    <row r="10" ht="15.9" customHeight="1">
      <c r="B10" s="52" t="s">
        <v>83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</row>
    <row r="11">
      <c r="B11" s="52" t="s">
        <v>21</v>
      </c>
      <c r="C11" s="59" t="n">
        <f>ts2_raw!B3</f>
        <v>7.8336179256439209E-2</v>
      </c>
      <c r="D11" s="59" t="n">
        <f>ts2_raw!C3</f>
        <v>-3.3824995160102844E-2</v>
      </c>
      <c r="E11" s="59" t="n">
        <f>ts2_raw!D3</f>
        <v>1.5040458180010319E-2</v>
      </c>
      <c r="F11" s="59" t="n">
        <f>ts2_raw!E3</f>
        <v>-1.9796120002865791E-2</v>
      </c>
      <c r="G11" s="59"/>
      <c r="H11" s="59" t="n">
        <f>ts2_raw!F3</f>
        <v>0.11365918070077896</v>
      </c>
      <c r="I11" s="59" t="n">
        <f>ts2_raw!G3</f>
        <v>0.25782772898674011</v>
      </c>
      <c r="J11" s="59" t="n">
        <f>ts2_raw!H3</f>
        <v>2.2311408072710037E-2</v>
      </c>
      <c r="K11" s="59" t="n">
        <f>ts2_raw!I3</f>
        <v>6.753462553024292E-2</v>
      </c>
      <c r="L11" s="59" t="n">
        <f>ts2_raw!J3</f>
        <v>2.3340541869401932E-2</v>
      </c>
      <c r="M11" s="59" t="n">
        <f>ts2_raw!K3</f>
        <v>1.2114143930375576E-2</v>
      </c>
      <c r="N11" s="59"/>
      <c r="O11" s="59" t="n">
        <f>ts2_raw!L3</f>
        <v>4.8801910132169724E-2</v>
      </c>
      <c r="P11" s="59" t="n">
        <f>ts2_raw!M3</f>
        <v>3.06282639503479E-2</v>
      </c>
    </row>
    <row r="12">
      <c r="B12" s="52" t="s">
        <v>207</v>
      </c>
      <c r="C12" s="59" t="n">
        <f>ts2_raw!B4</f>
        <v>9.8412908613681793E-2</v>
      </c>
      <c r="D12" s="59" t="n">
        <f>ts2_raw!C4</f>
        <v>0.10918115079402924</v>
      </c>
      <c r="E12" s="59" t="n">
        <f>ts2_raw!D4</f>
        <v>8.0717295408248901E-2</v>
      </c>
      <c r="F12" s="59" t="n">
        <f>ts2_raw!E4</f>
        <v>3.1067809090018272E-2</v>
      </c>
      <c r="G12" s="59"/>
      <c r="H12" s="59" t="n">
        <f>ts2_raw!F4</f>
        <v>6.4640231430530548E-2</v>
      </c>
      <c r="I12" s="59" t="n">
        <f>ts2_raw!G4</f>
        <v>0.16423788666725159</v>
      </c>
      <c r="J12" s="59" t="n">
        <f>ts2_raw!H4</f>
        <v>2.9452623799443245E-2</v>
      </c>
      <c r="K12" s="59" t="n">
        <f>ts2_raw!I4</f>
        <v>0.130020871758461</v>
      </c>
      <c r="L12" s="59" t="n">
        <f>ts2_raw!J4</f>
        <v>5.6716155260801315E-2</v>
      </c>
      <c r="M12" s="59" t="n">
        <f>ts2_raw!K4</f>
        <v>3.11886016279459E-2</v>
      </c>
      <c r="N12" s="59"/>
      <c r="O12" s="59" t="n">
        <f>ts2_raw!L4</f>
        <v>3.3918730914592743E-2</v>
      </c>
      <c r="P12" s="59" t="n">
        <f>ts2_raw!M4</f>
        <v>2.6925221085548401E-2</v>
      </c>
    </row>
    <row r="13">
      <c r="B13" s="52" t="s">
        <v>19</v>
      </c>
      <c r="C13" s="59" t="n">
        <f>ts2_raw!B5</f>
        <v>0.42603498697280884</v>
      </c>
      <c r="D13" s="59" t="n">
        <f>ts2_raw!C5</f>
        <v>0.75670838356018066</v>
      </c>
      <c r="E13" s="59" t="n">
        <f>ts2_raw!D5</f>
        <v>0.85218203067779541</v>
      </c>
      <c r="F13" s="59" t="n">
        <f>ts2_raw!E5</f>
        <v>0.52400058507919312</v>
      </c>
      <c r="G13" s="59"/>
      <c r="H13" s="59" t="n">
        <f>ts2_raw!F5</f>
        <v>7.8690528869628906E-2</v>
      </c>
      <c r="I13" s="59" t="n">
        <f>ts2_raw!G5</f>
        <v>0.11645159870386124</v>
      </c>
      <c r="J13" s="59" t="n">
        <f>ts2_raw!H5</f>
        <v>0.44872909784317017</v>
      </c>
      <c r="K13" s="59" t="n">
        <f>ts2_raw!I5</f>
        <v>0.60347223281860352</v>
      </c>
      <c r="L13" s="59" t="n">
        <f>ts2_raw!J5</f>
        <v>0.68068212270736694</v>
      </c>
      <c r="M13" s="59" t="n">
        <f>ts2_raw!K5</f>
        <v>0.6977083683013916</v>
      </c>
      <c r="N13" s="59"/>
      <c r="O13" s="59" t="n">
        <f>ts2_raw!L5</f>
        <v>0.1502101868391037</v>
      </c>
      <c r="P13" s="59" t="n">
        <f>ts2_raw!M5</f>
        <v>0.25531652569770813</v>
      </c>
    </row>
    <row r="14">
      <c r="B14" s="52" t="s">
        <v>210</v>
      </c>
      <c r="C14" s="58" t="n">
        <f>ts2_raw!B6</f>
        <v>3</v>
      </c>
      <c r="D14" s="58" t="n">
        <f>ts2_raw!C6</f>
        <v>2.5</v>
      </c>
      <c r="E14" s="58" t="n">
        <f>ts2_raw!D6</f>
        <v>2.875</v>
      </c>
      <c r="F14" s="58" t="n">
        <f>ts2_raw!E6</f>
        <v>4.75</v>
      </c>
      <c r="G14" s="58"/>
      <c r="H14" s="58" t="n">
        <f>ts2_raw!F6</f>
        <v>3.8095238208770752</v>
      </c>
      <c r="I14" s="58" t="n">
        <f>ts2_raw!G6</f>
        <v>3.2999999523162842</v>
      </c>
      <c r="J14" s="58" t="n">
        <f>ts2_raw!H6</f>
        <v>4.2727274894714355</v>
      </c>
      <c r="K14" s="58" t="n">
        <f>ts2_raw!I6</f>
        <v>2.4000000953674316</v>
      </c>
      <c r="L14" s="58" t="n">
        <f>ts2_raw!J6</f>
        <v>4.0625</v>
      </c>
      <c r="M14" s="58" t="n">
        <f>ts2_raw!K6</f>
        <v>3.8333332538604736</v>
      </c>
      <c r="N14" s="58"/>
      <c r="O14" s="58" t="n">
        <v>2.1818179999999998</v>
      </c>
      <c r="P14" s="65" t="n">
        <v>2</v>
      </c>
    </row>
    <row r="15" ht="22.5" customHeight="1">
      <c r="B15" s="52" t="s">
        <v>209</v>
      </c>
      <c r="C15" s="66" t="n">
        <v>0.45284849999999999</v>
      </c>
      <c r="D15" s="66" t="n">
        <v>0.54249999999999998</v>
      </c>
      <c r="E15" s="66" t="n">
        <v>0.35458329999999999</v>
      </c>
      <c r="F15" s="66" t="n">
        <v>0.40222219999999997</v>
      </c>
      <c r="G15" s="66"/>
      <c r="H15" s="66" t="n">
        <v>0.45284849999999999</v>
      </c>
      <c r="I15" s="66"/>
      <c r="J15" s="66"/>
      <c r="K15" s="66" t="n">
        <v>0.54249999999999998</v>
      </c>
      <c r="L15" s="66" t="n">
        <v>0.35458329999999999</v>
      </c>
      <c r="M15" s="66" t="n">
        <v>0.40222219999999997</v>
      </c>
      <c r="N15" s="66"/>
      <c r="O15" s="66"/>
      <c r="P15" s="66"/>
    </row>
    <row r="16" ht="6.9" customHeight="1">
      <c r="B16" s="52"/>
      <c r="C16" s="59"/>
      <c r="D16" s="58"/>
      <c r="E16" s="59"/>
      <c r="F16" s="61"/>
      <c r="G16" s="58"/>
      <c r="H16" s="59"/>
      <c r="I16" s="59"/>
      <c r="J16" s="59"/>
      <c r="K16" s="58"/>
      <c r="L16" s="59"/>
      <c r="M16" s="61"/>
      <c r="N16" s="58"/>
      <c r="O16" s="59"/>
      <c r="P16" s="58"/>
    </row>
    <row r="17">
      <c r="B17" s="52" t="s">
        <v>84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</row>
    <row r="18" ht="22.5" customHeight="1">
      <c r="B18" s="52" t="s">
        <v>20</v>
      </c>
      <c r="C18" s="59" t="n">
        <f>ts2_raw!B7</f>
        <v>0.27599999308586121</v>
      </c>
      <c r="D18" s="59" t="n">
        <f>ts2_raw!C7</f>
        <v>0.3059999942779541</v>
      </c>
      <c r="E18" s="59" t="n">
        <f>ts2_raw!D7</f>
        <v>0.22699999809265137</v>
      </c>
      <c r="F18" s="59" t="n">
        <f>ts2_raw!E7</f>
        <v>8.7999999523162842E-2</v>
      </c>
      <c r="G18" s="59"/>
      <c r="H18" s="59" t="n">
        <f>ts2_raw!F7</f>
        <v>0.18199999630451202</v>
      </c>
      <c r="I18" s="59" t="n">
        <f>ts2_raw!G7</f>
        <v>0.460999995470047</v>
      </c>
      <c r="J18" s="59" t="n">
        <f>ts2_raw!H7</f>
        <v>8.2999996840953827E-2</v>
      </c>
      <c r="K18" s="59" t="n">
        <f>ts2_raw!I7</f>
        <v>0.36500000953674316</v>
      </c>
      <c r="L18" s="59" t="n">
        <f>ts2_raw!J7</f>
        <v>0.15899999439716339</v>
      </c>
      <c r="M18" s="59" t="n">
        <f>ts2_raw!K7</f>
        <v>8.7999999523162842E-2</v>
      </c>
      <c r="N18" s="59"/>
      <c r="O18" s="59" t="s">
        <v>51</v>
      </c>
      <c r="P18" s="59" t="s">
        <v>52</v>
      </c>
    </row>
    <row r="19" ht="6.9" customHeight="1">
      <c r="B19" s="52"/>
      <c r="C19" s="52"/>
      <c r="D19" s="67"/>
      <c r="E19" s="52"/>
      <c r="F19" s="52"/>
      <c r="G19" s="61"/>
      <c r="H19" s="52"/>
      <c r="I19" s="52"/>
      <c r="J19" s="52"/>
      <c r="K19" s="67"/>
      <c r="L19" s="52"/>
      <c r="M19" s="52"/>
      <c r="N19" s="61"/>
      <c r="O19" s="52"/>
      <c r="P19" s="67"/>
    </row>
    <row r="20" ht="24.9" customHeight="1">
      <c r="B20" s="52" t="s">
        <v>85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</row>
    <row r="21" ht="15.9" customHeight="1">
      <c r="B21" s="52" t="s">
        <v>18</v>
      </c>
      <c r="C21" s="59" t="n">
        <f>C3*$B$1*C14/41</f>
        <v>6.3439024390243917E-3</v>
      </c>
      <c r="D21" s="59" t="n">
        <f>D3*$B$1*D14/41</f>
        <v>2.7987804878048784E-3</v>
      </c>
      <c r="E21" s="59" t="n">
        <f>E3*$B$1*E14/41</f>
        <v>5.9126829268292685E-3</v>
      </c>
      <c r="F21" s="59" t="s">
        <v>8</v>
      </c>
      <c r="G21" s="59"/>
      <c r="H21" s="59" t="n">
        <f>H3*$B$1*H14/41</f>
        <v>8.0557491529278658E-3</v>
      </c>
      <c r="I21" s="59" t="n">
        <f>I3*$B$1*I14/41</f>
        <v>6.9782925820932162E-3</v>
      </c>
      <c r="J21" s="59" t="n">
        <f>J3*$B$1*J14/41</f>
        <v>9.0352554472481351E-3</v>
      </c>
      <c r="K21" s="59" t="n">
        <f>K3*$B$1*K14/41</f>
        <v>2.6868293750576858E-3</v>
      </c>
      <c r="L21" s="59" t="n">
        <f>L3*$B$1*L14/41</f>
        <v>8.3548780487804879E-3</v>
      </c>
      <c r="M21" s="59" t="s">
        <v>8</v>
      </c>
      <c r="N21" s="59"/>
      <c r="O21" s="59" t="n">
        <f>O3*B1*O14/41</f>
        <v>4.6137468439024394E-3</v>
      </c>
      <c r="P21" s="59" t="n">
        <f>P3*B1*P14/41</f>
        <v>4.1131707317073173E-3</v>
      </c>
    </row>
    <row r="22" ht="15.9" customHeight="1">
      <c r="B22" s="64" t="s">
        <v>56</v>
      </c>
      <c r="C22" s="68" t="n">
        <f>C4*$B$1*C14/48.71</f>
        <v>5.0256620817080684E-3</v>
      </c>
      <c r="D22" s="68" t="s">
        <v>4</v>
      </c>
      <c r="E22" s="68" t="n">
        <f>E4*$B$1*E14/48.71</f>
        <v>1.0836583863683023E-2</v>
      </c>
      <c r="F22" s="68" t="n">
        <f>F4*$B$1*F14/48.71</f>
        <v>2.3208786696776846E-3</v>
      </c>
      <c r="G22" s="68"/>
      <c r="H22" s="68" t="n">
        <f>H4*$B$1*H14/48.71</f>
        <v>6.3817931386485191E-3</v>
      </c>
      <c r="I22" s="68" t="n">
        <f>I4*$B$1*I14/48.71</f>
        <v>5.5282282099981279E-3</v>
      </c>
      <c r="J22" s="68" t="n">
        <f>J4*$B$1*J14/48.71</f>
        <v>7.1577615097694345E-3</v>
      </c>
      <c r="K22" s="68" t="s">
        <v>4</v>
      </c>
      <c r="L22" s="68" t="n">
        <f>L4*$B$1*L14/48.71</f>
        <v>1.5312564155204272E-2</v>
      </c>
      <c r="M22" s="68" t="n">
        <f>M4*$B$1*M14/48.71</f>
        <v>1.8729897647686163E-3</v>
      </c>
      <c r="N22" s="68"/>
      <c r="O22" s="68" t="n">
        <f>O4*B1*O14/48.71</f>
        <v>3.6550266639293776E-3</v>
      </c>
      <c r="P22" s="68" t="n">
        <f>P4*B1*P14/48.71</f>
        <v>7.5384931225621022E-3</v>
      </c>
    </row>
    <row r="23">
      <c r="B23" s="50" t="s">
        <v>208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</row>
  </sheetData>
  <mergeCells count="8">
    <mergeCell ref="B23:P23"/>
    <mergeCell ref="B6:P6"/>
    <mergeCell ref="B10:P10"/>
    <mergeCell ref="C7:F7"/>
    <mergeCell ref="O7:P7"/>
    <mergeCell ref="B20:P20"/>
    <mergeCell ref="B17:P17"/>
    <mergeCell ref="H7:M7"/>
  </mergeCells>
  <pageMargins left="0.7" right="0.7" top="0.75" bottom="0.75" header="0.3" footer="0.3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zoomScalePageLayoutView="170" workbookViewId="0">
      <selection activeCell="I5" sqref="I5"/>
    </sheetView>
  </sheetViews>
  <sheetFormatPr defaultRowHeight="15.0" baseColWidth="10"/>
  <cols>
    <col min="2" max="2" width="16.8984375" hidden="false" customWidth="1"/>
    <col min="3" max="3" width="12.5" hidden="false" customWidth="1"/>
    <col min="4" max="4" width="0.59765625" hidden="false" customWidth="1"/>
    <col min="5" max="5" width="8.3984375" hidden="false" customWidth="1"/>
    <col min="6" max="6" width="8.3984375" hidden="false" customWidth="1"/>
    <col min="7" max="7" width="8.3984375" hidden="false" customWidth="1"/>
    <col min="8" max="8" width="9.09765625" hidden="false" customWidth="1"/>
    <col min="9" max="9" width="11.59765625" hidden="false" customWidth="1"/>
  </cols>
  <sheetData>
    <row r="1">
      <c r="A1" s="22"/>
    </row>
    <row r="3">
      <c r="B3" s="24"/>
      <c r="C3" s="20" t="s">
        <v>30</v>
      </c>
      <c r="D3" s="71"/>
      <c r="E3" s="20" t="s">
        <v>33</v>
      </c>
      <c r="F3" s="20"/>
      <c r="G3" s="20"/>
      <c r="H3" s="20"/>
      <c r="I3" s="20"/>
    </row>
    <row r="4" ht="54.9" customHeight="1">
      <c r="B4" s="25"/>
      <c r="C4" s="72" t="s">
        <v>34</v>
      </c>
      <c r="D4" s="72"/>
      <c r="E4" s="72" t="s">
        <v>36</v>
      </c>
      <c r="F4" s="72" t="s">
        <v>35</v>
      </c>
      <c r="G4" s="72" t="s">
        <v>32</v>
      </c>
      <c r="H4" s="72" t="s">
        <v>31</v>
      </c>
      <c r="I4" s="72" t="s">
        <v>38</v>
      </c>
    </row>
    <row r="5">
      <c r="B5" s="27"/>
      <c r="C5" s="69" t="s">
        <v>193</v>
      </c>
      <c r="D5" s="69"/>
      <c r="E5" s="69" t="s">
        <v>194</v>
      </c>
      <c r="F5" s="69" t="s">
        <v>195</v>
      </c>
      <c r="G5" s="69" t="s">
        <v>196</v>
      </c>
      <c r="H5" s="69" t="s">
        <v>197</v>
      </c>
      <c r="I5" s="69" t="s">
        <v>198</v>
      </c>
    </row>
    <row r="6">
      <c r="B6" s="70" t="s">
        <v>28</v>
      </c>
      <c r="C6" s="19"/>
      <c r="D6" s="19"/>
      <c r="E6" s="19"/>
      <c r="F6" s="19"/>
      <c r="G6" s="19"/>
      <c r="H6" s="19"/>
      <c r="I6" s="19"/>
    </row>
    <row r="7">
      <c r="B7" s="56" t="s">
        <v>21</v>
      </c>
      <c r="C7" s="23" t="n">
        <f>ts3_raw!B3</f>
        <v>4.8801910132169724E-2</v>
      </c>
      <c r="D7" s="23" t="n">
        <f>ts3_raw!C3</f>
        <v>6.1337977647781372E-2</v>
      </c>
      <c r="E7" s="23" t="n">
        <f>ts3_raw!C3</f>
        <v>6.1337977647781372E-2</v>
      </c>
      <c r="F7" s="23" t="n">
        <f>ts3_raw!D3</f>
        <v>4.5528307557106018E-2</v>
      </c>
      <c r="G7" s="23" t="n">
        <f>ts3_raw!E3</f>
        <v>4.4182628393173218E-2</v>
      </c>
      <c r="H7" s="23" t="n">
        <f>ts3_raw!F3</f>
        <v>0.25033071637153625</v>
      </c>
      <c r="I7" s="23" t="n">
        <f>ts3_raw!G3</f>
        <v>0.1232965961098671</v>
      </c>
    </row>
    <row r="8">
      <c r="B8" s="77" t="s">
        <v>207</v>
      </c>
      <c r="C8" s="23" t="n">
        <f>ts3_raw!B4</f>
        <v>3.3918730914592743E-2</v>
      </c>
      <c r="D8" s="23" t="n">
        <f>ts3_raw!C4</f>
        <v>2.7480281889438629E-2</v>
      </c>
      <c r="E8" s="23" t="n">
        <f>ts3_raw!C4</f>
        <v>2.7480281889438629E-2</v>
      </c>
      <c r="F8" s="23" t="n">
        <f>ts3_raw!D4</f>
        <v>2.6666115969419479E-2</v>
      </c>
      <c r="G8" s="23" t="n">
        <f>ts3_raw!E4</f>
        <v>2.1067144349217415E-2</v>
      </c>
      <c r="H8" s="23" t="n">
        <f>ts3_raw!F4</f>
        <v>7.2385162115097046E-2</v>
      </c>
      <c r="I8" s="23" t="n">
        <f>ts3_raw!G4</f>
        <v>3.5103701055049896E-2</v>
      </c>
    </row>
    <row r="9">
      <c r="B9" s="56" t="s">
        <v>19</v>
      </c>
      <c r="C9" s="23" t="n">
        <f>ts3_raw!B5</f>
        <v>0.1502101868391037</v>
      </c>
      <c r="D9" s="23" t="n">
        <f>ts3_raw!C5</f>
        <v>2.5610180571675301E-2</v>
      </c>
      <c r="E9" s="23" t="n">
        <f>ts3_raw!C5</f>
        <v>2.5610180571675301E-2</v>
      </c>
      <c r="F9" s="23" t="n">
        <f>ts3_raw!D5</f>
        <v>8.7757617235183716E-2</v>
      </c>
      <c r="G9" s="23" t="n">
        <f>ts3_raw!E5</f>
        <v>3.5973306745290756E-2</v>
      </c>
      <c r="H9" s="23" t="n">
        <f>ts3_raw!F5</f>
        <v>5.4356449982151389E-4</v>
      </c>
      <c r="I9" s="23" t="n">
        <f>ts3_raw!G5</f>
        <v>4.4415745651349425E-4</v>
      </c>
    </row>
    <row r="10">
      <c r="B10" s="25" t="s">
        <v>24</v>
      </c>
      <c r="C10" s="75" t="n">
        <f>ts3_raw!B6</f>
        <v>11</v>
      </c>
      <c r="D10" s="75" t="n">
        <f>ts3_raw!C6</f>
        <v>14</v>
      </c>
      <c r="E10" s="75" t="n">
        <f>ts3_raw!C6</f>
        <v>14</v>
      </c>
      <c r="F10" s="75" t="n">
        <f>ts3_raw!D6</f>
        <v>15</v>
      </c>
      <c r="G10" s="75" t="n">
        <f>ts3_raw!E6</f>
        <v>14</v>
      </c>
      <c r="H10" s="75" t="n">
        <f>ts3_raw!F6</f>
        <v>13</v>
      </c>
      <c r="I10" s="75" t="n">
        <f>ts3_raw!G6</f>
        <v>28</v>
      </c>
    </row>
    <row r="11">
      <c r="B11" s="25"/>
      <c r="C11" s="73"/>
      <c r="D11" s="73"/>
      <c r="E11" s="73"/>
      <c r="F11" s="73"/>
      <c r="G11" s="73"/>
      <c r="H11" s="73"/>
      <c r="I11" s="73"/>
    </row>
    <row r="12">
      <c r="B12" s="70" t="s">
        <v>29</v>
      </c>
      <c r="C12" s="73"/>
      <c r="D12" s="73"/>
      <c r="E12" s="73"/>
      <c r="F12" s="73"/>
      <c r="G12" s="73"/>
      <c r="H12" s="73"/>
      <c r="I12" s="73"/>
    </row>
    <row r="13">
      <c r="B13" s="56" t="s">
        <v>21</v>
      </c>
      <c r="C13" s="23" t="n">
        <f>ts3_raw!B8</f>
        <v>3.06282639503479E-2</v>
      </c>
      <c r="D13" s="23" t="n">
        <f>ts3_raw!C8</f>
        <v>2.6277169585227966E-2</v>
      </c>
      <c r="E13" s="23" t="n">
        <f>ts3_raw!C8</f>
        <v>2.6277169585227966E-2</v>
      </c>
      <c r="F13" s="23" t="n">
        <f>ts3_raw!D8</f>
        <v>4.3606288731098175E-2</v>
      </c>
      <c r="G13" s="23" t="n">
        <f>ts3_raw!E8</f>
        <v>5.4489623755216599E-2</v>
      </c>
      <c r="H13" s="23" t="n">
        <f>ts3_raw!F8</f>
        <v>0.18046800792217255</v>
      </c>
      <c r="I13" s="23" t="n">
        <f>ts3_raw!G8</f>
        <v>9.4459392130374908E-2</v>
      </c>
    </row>
    <row r="14">
      <c r="B14" s="77" t="s">
        <v>207</v>
      </c>
      <c r="C14" s="23" t="n">
        <f>ts3_raw!B9</f>
        <v>2.6925221085548401E-2</v>
      </c>
      <c r="D14" s="23" t="n">
        <f>ts3_raw!C9</f>
        <v>2.1200351417064667E-2</v>
      </c>
      <c r="E14" s="23" t="n">
        <f>ts3_raw!C9</f>
        <v>2.1200351417064667E-2</v>
      </c>
      <c r="F14" s="23" t="n">
        <f>ts3_raw!D9</f>
        <v>2.2768460214138031E-2</v>
      </c>
      <c r="G14" s="23" t="n">
        <f>ts3_raw!E9</f>
        <v>2.9938550665974617E-2</v>
      </c>
      <c r="H14" s="23" t="n">
        <f>ts3_raw!F9</f>
        <v>7.8670576214790344E-2</v>
      </c>
      <c r="I14" s="23" t="n">
        <f>ts3_raw!G9</f>
        <v>3.6239944398403168E-2</v>
      </c>
    </row>
    <row r="15">
      <c r="B15" s="56" t="s">
        <v>19</v>
      </c>
      <c r="C15" s="23" t="n">
        <f>ts3_raw!B10</f>
        <v>0.25531652569770813</v>
      </c>
      <c r="D15" s="23" t="n">
        <f>ts3_raw!C10</f>
        <v>0.21517205238342285</v>
      </c>
      <c r="E15" s="23" t="n">
        <f>ts3_raw!C10</f>
        <v>0.21517205238342285</v>
      </c>
      <c r="F15" s="23" t="n">
        <f>ts3_raw!D10</f>
        <v>5.5466253310441971E-2</v>
      </c>
      <c r="G15" s="23" t="n">
        <f>ts3_raw!E10</f>
        <v>6.875157356262207E-2</v>
      </c>
      <c r="H15" s="23" t="n">
        <f>ts3_raw!F10</f>
        <v>2.1792173385620117E-2</v>
      </c>
      <c r="I15" s="23" t="n">
        <f>ts3_raw!G10</f>
        <v>9.1472985222935677E-3</v>
      </c>
    </row>
    <row r="16">
      <c r="B16" s="27" t="s">
        <v>24</v>
      </c>
      <c r="C16" s="74" t="n">
        <f>ts3_raw!B11</f>
        <v>9</v>
      </c>
      <c r="D16" s="74" t="n">
        <f>ts3_raw!C11</f>
        <v>10</v>
      </c>
      <c r="E16" s="76" t="n">
        <f>ts3_raw!C11</f>
        <v>10</v>
      </c>
      <c r="F16" s="76" t="n">
        <f>ts3_raw!D11</f>
        <v>13</v>
      </c>
      <c r="G16" s="76" t="n">
        <f>ts3_raw!E11</f>
        <v>10</v>
      </c>
      <c r="H16" s="76" t="n">
        <f>ts3_raw!F11</f>
        <v>11</v>
      </c>
      <c r="I16" s="76" t="n">
        <f>ts3_raw!G11</f>
        <v>23</v>
      </c>
    </row>
  </sheetData>
  <mergeCells count="1">
    <mergeCell ref="E3:I3"/>
  </mergeCells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3" sqref="D3:G3"/>
    </sheetView>
  </sheetViews>
  <sheetFormatPr defaultRowHeight="15.0" baseColWidth="10"/>
  <cols>
    <col min="3" max="3" width="18.09765625" hidden="false" customWidth="1"/>
  </cols>
  <sheetData>
    <row r="1">
      <c r="B1" s="84"/>
      <c r="C1" s="79"/>
      <c r="D1" s="79"/>
      <c r="E1" s="79"/>
      <c r="F1" s="79"/>
      <c r="G1" s="79"/>
    </row>
    <row r="2">
      <c r="B2" s="82"/>
      <c r="C2" s="91"/>
      <c r="D2" s="71" t="s">
        <v>3</v>
      </c>
      <c r="E2" s="71" t="s">
        <v>5</v>
      </c>
      <c r="F2" s="71" t="s">
        <v>6</v>
      </c>
      <c r="G2" s="71" t="s">
        <v>7</v>
      </c>
    </row>
    <row r="3">
      <c r="B3" s="87"/>
      <c r="C3" s="89"/>
      <c r="D3" s="69" t="s">
        <v>193</v>
      </c>
      <c r="E3" s="69" t="s">
        <v>194</v>
      </c>
      <c r="F3" s="69" t="s">
        <v>195</v>
      </c>
      <c r="G3" s="69" t="s">
        <v>196</v>
      </c>
    </row>
    <row r="4">
      <c r="B4" s="25" t="s">
        <v>22</v>
      </c>
      <c r="C4" s="25"/>
      <c r="D4" s="19"/>
      <c r="E4" s="19"/>
      <c r="F4" s="19"/>
      <c r="G4" s="81"/>
    </row>
    <row r="5">
      <c r="B5" s="77" t="s">
        <v>23</v>
      </c>
      <c r="C5" s="80"/>
      <c r="D5" s="88" t="n">
        <f>ts4_raw!B3</f>
        <v>0.26481103897094727</v>
      </c>
      <c r="E5" s="88" t="n">
        <f>ts4_raw!D3</f>
        <v>0.23805798590183258</v>
      </c>
      <c r="F5" s="88" t="n">
        <f>ts4_raw!F3</f>
        <v>0.10263057053089142</v>
      </c>
      <c r="G5" s="88" t="n">
        <f>ts4_raw!H3</f>
        <v>0.1082458421587944</v>
      </c>
    </row>
    <row r="6">
      <c r="B6" s="77" t="s">
        <v>207</v>
      </c>
      <c r="C6" s="80"/>
      <c r="D6" s="88" t="n">
        <f>ts4_raw!B4</f>
        <v>9.1127127408981323E-2</v>
      </c>
      <c r="E6" s="88" t="n">
        <f>ts4_raw!D4</f>
        <v>0.11749546229839325</v>
      </c>
      <c r="F6" s="88" t="n">
        <f>ts4_raw!F4</f>
        <v>5.3287383168935776E-2</v>
      </c>
      <c r="G6" s="88" t="n">
        <f>ts4_raw!H4</f>
        <v>7.4579007923603058E-2</v>
      </c>
    </row>
    <row r="7">
      <c r="B7" s="77" t="s">
        <v>19</v>
      </c>
      <c r="C7" s="80"/>
      <c r="D7" s="88" t="n">
        <f>ts4_raw!B5</f>
        <v>3.6613773554563522E-3</v>
      </c>
      <c r="E7" s="88" t="n">
        <f>ts4_raw!D5</f>
        <v>4.2754154652357101E-2</v>
      </c>
      <c r="F7" s="88" t="n">
        <f>ts4_raw!F5</f>
        <v>5.4106559604406357E-2</v>
      </c>
      <c r="G7" s="88" t="n">
        <f>ts4_raw!H5</f>
        <v>0.14666154980659485</v>
      </c>
    </row>
    <row r="8">
      <c r="B8" s="77" t="s">
        <v>24</v>
      </c>
      <c r="C8" s="19"/>
      <c r="D8" s="92" t="n">
        <f>ts4_raw!B6</f>
        <v>27</v>
      </c>
      <c r="E8" s="92" t="n">
        <f>ts4_raw!D6</f>
        <v>7</v>
      </c>
      <c r="F8" s="92" t="n">
        <f>ts4_raw!F6</f>
        <v>22</v>
      </c>
      <c r="G8" s="92" t="n">
        <f>ts4_raw!H6</f>
        <v>13</v>
      </c>
    </row>
    <row r="9">
      <c r="B9" s="77"/>
      <c r="C9" s="19"/>
      <c r="D9" s="86"/>
      <c r="E9" s="86"/>
      <c r="F9" s="86"/>
      <c r="G9" s="86"/>
    </row>
    <row r="10">
      <c r="B10" s="25" t="s">
        <v>25</v>
      </c>
      <c r="C10" s="25"/>
      <c r="D10" s="86"/>
      <c r="E10" s="86"/>
      <c r="F10" s="86"/>
      <c r="G10" s="86"/>
    </row>
    <row r="11">
      <c r="B11" s="77" t="s">
        <v>23</v>
      </c>
      <c r="C11" s="25"/>
      <c r="D11" s="88" t="n">
        <f>ts4_raw!B8</f>
        <v>0.65714085102081299</v>
      </c>
      <c r="E11" s="88" t="n">
        <f>ts4_raw!D8</f>
        <v>0.39641657471656799</v>
      </c>
      <c r="F11" s="88" t="n">
        <f>ts4_raw!F8</f>
        <v>0.28842085599899292</v>
      </c>
      <c r="G11" s="88" t="n">
        <f>ts4_raw!H8</f>
        <v>-0.40000000596046448</v>
      </c>
    </row>
    <row r="12">
      <c r="B12" s="77" t="s">
        <v>207</v>
      </c>
      <c r="C12" s="25"/>
      <c r="D12" s="88" t="n">
        <f>ts4_raw!B9</f>
        <v>0.33570995926856995</v>
      </c>
      <c r="E12" s="88" t="n">
        <f>ts4_raw!D9</f>
        <v>0.16691914200782776</v>
      </c>
      <c r="F12" s="88" t="n">
        <f>ts4_raw!F9</f>
        <v>0.15385954082012177</v>
      </c>
      <c r="G12" s="88" t="n">
        <f>ts4_raw!H9</f>
        <v>0.43368005752563477</v>
      </c>
    </row>
    <row r="13">
      <c r="B13" s="77" t="s">
        <v>19</v>
      </c>
      <c r="C13" s="25"/>
      <c r="D13" s="88" t="n">
        <f>ts4_raw!B10</f>
        <v>5.0292685627937317E-2</v>
      </c>
      <c r="E13" s="88" t="n">
        <f>ts4_raw!D10</f>
        <v>1.7553618177771568E-2</v>
      </c>
      <c r="F13" s="88" t="n">
        <f>ts4_raw!F10</f>
        <v>6.08515664935112E-2</v>
      </c>
      <c r="G13" s="88" t="n">
        <f>ts4_raw!H10</f>
        <v>0.35635179281234741</v>
      </c>
    </row>
    <row r="14">
      <c r="B14" s="77" t="s">
        <v>24</v>
      </c>
      <c r="C14" s="25"/>
      <c r="D14" s="92" t="n">
        <f>ts4_raw!B11</f>
        <v>4</v>
      </c>
      <c r="E14" s="92" t="n">
        <f>ts4_raw!D11</f>
        <v>3</v>
      </c>
      <c r="F14" s="92" t="n">
        <f>ts4_raw!F11</f>
        <v>4</v>
      </c>
      <c r="G14" s="92" t="n">
        <f>ts4_raw!H11</f>
        <v>1</v>
      </c>
    </row>
    <row r="15">
      <c r="B15" s="77"/>
      <c r="C15" s="19"/>
      <c r="D15" s="86"/>
      <c r="E15" s="86"/>
      <c r="F15" s="86"/>
      <c r="G15" s="86"/>
    </row>
    <row r="16">
      <c r="B16" s="25" t="s">
        <v>26</v>
      </c>
      <c r="C16" s="25"/>
      <c r="D16" s="86"/>
      <c r="E16" s="86"/>
      <c r="F16" s="86"/>
      <c r="G16" s="86"/>
    </row>
    <row r="17">
      <c r="B17" s="77" t="s">
        <v>23</v>
      </c>
      <c r="C17" s="25"/>
      <c r="D17" s="88" t="n">
        <f>ts4_raw!B13</f>
        <v>0.32706174254417419</v>
      </c>
      <c r="E17" s="88" t="n">
        <f>ts4_raw!D13</f>
        <v>0.27194836735725403</v>
      </c>
      <c r="F17" s="88" t="n">
        <f>ts4_raw!F13</f>
        <v>0.16011303663253784</v>
      </c>
      <c r="G17" s="88" t="n">
        <f>ts4_raw!H13</f>
        <v>9.3647241592407227E-2</v>
      </c>
    </row>
    <row r="18">
      <c r="B18" s="77" t="s">
        <v>207</v>
      </c>
      <c r="C18" s="25"/>
      <c r="D18" s="88" t="n">
        <f>ts4_raw!B14</f>
        <v>9.6484832465648651E-2</v>
      </c>
      <c r="E18" s="88" t="n">
        <f>ts4_raw!D14</f>
        <v>9.919506311416626E-2</v>
      </c>
      <c r="F18" s="88" t="n">
        <f>ts4_raw!F14</f>
        <v>6.2157120555639267E-2</v>
      </c>
      <c r="G18" s="88" t="n">
        <f>ts4_raw!H14</f>
        <v>7.3500119149684906E-2</v>
      </c>
    </row>
    <row r="19">
      <c r="B19" s="77" t="s">
        <v>19</v>
      </c>
      <c r="C19" s="25"/>
      <c r="D19" s="88" t="n">
        <f>ts4_raw!B15</f>
        <v>6.9950323086231947E-4</v>
      </c>
      <c r="E19" s="88" t="n">
        <f>ts4_raw!D15</f>
        <v>6.1149769462645054E-3</v>
      </c>
      <c r="F19" s="88" t="n">
        <f>ts4_raw!F15</f>
        <v>9.9967876449227333E-3</v>
      </c>
      <c r="G19" s="88" t="n">
        <f>ts4_raw!H15</f>
        <v>0.20262441039085388</v>
      </c>
    </row>
    <row r="20">
      <c r="B20" s="77" t="s">
        <v>24</v>
      </c>
      <c r="C20" s="25"/>
      <c r="D20" s="92" t="n">
        <f>ts4_raw!B16</f>
        <v>31</v>
      </c>
      <c r="E20" s="92" t="n">
        <f>ts4_raw!D16</f>
        <v>10</v>
      </c>
      <c r="F20" s="92" t="n">
        <f>ts4_raw!F16</f>
        <v>26</v>
      </c>
      <c r="G20" s="92" t="n">
        <f>ts4_raw!H16</f>
        <v>14</v>
      </c>
    </row>
    <row r="21">
      <c r="B21" s="77"/>
      <c r="C21" s="19"/>
      <c r="D21" s="86"/>
      <c r="E21" s="86"/>
      <c r="F21" s="86"/>
      <c r="G21" s="85"/>
    </row>
    <row r="22" ht="25.5" customHeight="1">
      <c r="B22" s="78" t="s">
        <v>37</v>
      </c>
      <c r="C22" s="78"/>
      <c r="D22" s="78"/>
      <c r="E22" s="78"/>
      <c r="F22" s="78"/>
      <c r="G22" s="78"/>
    </row>
    <row r="23">
      <c r="B23" s="77" t="s">
        <v>27</v>
      </c>
      <c r="C23" s="25"/>
      <c r="D23" s="88" t="n">
        <f>ts4_raw!B18</f>
        <v>-0.4074036180973053</v>
      </c>
      <c r="E23" s="88" t="n">
        <f>ts4_raw!D18</f>
        <v>-0.12709802389144897</v>
      </c>
      <c r="F23" s="80" t="n">
        <f>ts4_raw!F18</f>
        <v>-0.21969889104366302</v>
      </c>
      <c r="G23" s="88" t="n">
        <f>ts4_raw!H18</f>
        <v>0.50824582576751709</v>
      </c>
    </row>
    <row r="24">
      <c r="B24" s="77" t="s">
        <v>207</v>
      </c>
      <c r="C24" s="25"/>
      <c r="D24" s="80" t="n">
        <f>ts4_raw!B19</f>
        <v>0.25149098038673401</v>
      </c>
      <c r="E24" s="80" t="n">
        <f>ts4_raw!D19</f>
        <v>0.22762490808963776</v>
      </c>
      <c r="F24" s="80" t="n">
        <f>ts4_raw!F19</f>
        <v>0.12663707137107849</v>
      </c>
      <c r="G24" s="80" t="n">
        <f>ts4_raw!H19</f>
        <v>0.44004592299461365</v>
      </c>
    </row>
    <row r="25">
      <c r="B25" s="83" t="s">
        <v>19</v>
      </c>
      <c r="C25" s="27"/>
      <c r="D25" s="90" t="n">
        <f>ts4_raw!B20</f>
        <v>0.10524233430624008</v>
      </c>
      <c r="E25" s="90" t="n">
        <f>ts4_raw!D20</f>
        <v>0.57659447193145752</v>
      </c>
      <c r="F25" s="90" t="n">
        <f>ts4_raw!F20</f>
        <v>8.2763783633708954E-2</v>
      </c>
      <c r="G25" s="90" t="n">
        <f>ts4_raw!H20</f>
        <v>0.24809712171554565</v>
      </c>
    </row>
  </sheetData>
  <mergeCells count="1">
    <mergeCell ref="B22:G22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zoomScalePageLayoutView="150" workbookViewId="0">
      <selection activeCell="H6" sqref="H6"/>
    </sheetView>
  </sheetViews>
  <sheetFormatPr defaultRowHeight="15.0" baseColWidth="10"/>
  <cols>
    <col min="2" max="2" width="5.59765625" hidden="false" customWidth="1"/>
    <col min="3" max="3" width="11.8984375" hidden="false" customWidth="1"/>
    <col min="4" max="4" width="13.5" hidden="false" customWidth="1"/>
    <col min="5" max="5" width="16" hidden="false" customWidth="1"/>
  </cols>
  <sheetData>
    <row r="2" ht="15.9" customHeight="1">
      <c r="B2" s="42"/>
      <c r="C2" s="93" t="s">
        <v>62</v>
      </c>
      <c r="D2" s="93"/>
      <c r="E2" s="93"/>
    </row>
    <row r="3" ht="53.1" customHeight="1">
      <c r="B3" s="44"/>
      <c r="C3" s="36" t="s">
        <v>48</v>
      </c>
      <c r="D3" s="36" t="s">
        <v>47</v>
      </c>
      <c r="E3" s="36" t="s">
        <v>54</v>
      </c>
    </row>
    <row r="4">
      <c r="B4" s="45"/>
      <c r="C4" s="35" t="s">
        <v>193</v>
      </c>
      <c r="D4" s="35" t="s">
        <v>194</v>
      </c>
      <c r="E4" s="35" t="s">
        <v>195</v>
      </c>
    </row>
    <row r="5" ht="30" customHeight="1">
      <c r="B5" s="36" t="s">
        <v>0</v>
      </c>
      <c r="C5" s="80" t="n">
        <f>ts5_raw!B3</f>
        <v>0.14050839841365814</v>
      </c>
      <c r="D5" s="94" t="n">
        <f>ts5_raw!D3</f>
        <v>7.3664598166942596E-2</v>
      </c>
      <c r="E5" s="96" t="n">
        <f>ts5_raw!E3</f>
        <v>108.33028411865234</v>
      </c>
    </row>
    <row r="6">
      <c r="B6" s="36" t="s">
        <v>96</v>
      </c>
      <c r="C6" s="19" t="str">
        <f>"["&amp;ROUND(ts5_raw!C3, 2)&amp;"]"</f>
        <v>[3.81]</v>
      </c>
      <c r="D6" s="95"/>
      <c r="E6" s="19" t="str">
        <f>"["&amp;ROUND(ts5_raw!G3,1)&amp;", "&amp;ROUND(ts5_raw!F3, 1)&amp;"]"</f>
        <v>[47.8, 193.9]</v>
      </c>
    </row>
    <row r="7">
      <c r="B7" s="36"/>
      <c r="C7" s="19"/>
      <c r="D7" s="80"/>
      <c r="E7" s="19"/>
    </row>
    <row r="8">
      <c r="B8" s="36" t="s">
        <v>2</v>
      </c>
      <c r="C8" s="80" t="n">
        <f>ts5_raw!B4</f>
        <v>0.12709759175777435</v>
      </c>
      <c r="D8" s="80" t="n">
        <f>ts5_raw!D4</f>
        <v>7.1174651384353638E-2</v>
      </c>
      <c r="E8" s="96" t="n">
        <f>ts5_raw!E4</f>
        <v>104.66860198974609</v>
      </c>
    </row>
    <row r="9">
      <c r="B9" s="36" t="s">
        <v>97</v>
      </c>
      <c r="C9" s="19" t="str">
        <f>"["&amp;ROUND(ts5_raw!C4, 2)&amp;"]"</f>
        <v>[3.57]</v>
      </c>
      <c r="D9" s="80"/>
      <c r="E9" s="19" t="str">
        <f>"["&amp;ROUND(ts5_raw!G4,1)&amp;", "&amp;ROUND(ts5_raw!F4, 1)&amp;"]"</f>
        <v>[46.2, 187.3]</v>
      </c>
    </row>
    <row r="10">
      <c r="B10" s="36"/>
      <c r="C10" s="19"/>
      <c r="D10" s="80"/>
      <c r="E10" s="19"/>
    </row>
    <row r="11">
      <c r="B11" s="36" t="s">
        <v>1</v>
      </c>
      <c r="C11" s="80" t="n">
        <f>ts5_raw!B5</f>
        <v>6.4334921538829803E-2</v>
      </c>
      <c r="D11" s="80" t="n">
        <f>ts5_raw!D5</f>
        <v>3.2167460769414902E-2</v>
      </c>
      <c r="E11" s="96" t="n">
        <f>ts5_raw!E5</f>
        <v>47.305091857910156</v>
      </c>
    </row>
    <row r="12">
      <c r="B12" s="36" t="s">
        <v>97</v>
      </c>
      <c r="C12" s="19" t="str">
        <f>"["&amp;ROUND(ts5_raw!C5, 2)&amp;"]"</f>
        <v>[4]</v>
      </c>
      <c r="D12" s="80"/>
      <c r="E12" s="19" t="str">
        <f>"["&amp;ROUND(ts5_raw!G5,1)&amp;", "&amp;ROUND(ts5_raw!F5, 1)&amp;"]"</f>
        <v>[20.9, 84.7]</v>
      </c>
    </row>
    <row r="13">
      <c r="B13" s="38"/>
      <c r="C13" s="19"/>
      <c r="D13" s="80"/>
      <c r="E13" s="19"/>
    </row>
    <row r="14">
      <c r="B14" s="38" t="s">
        <v>74</v>
      </c>
      <c r="C14" s="80" t="n">
        <f>ts5_raw!B6</f>
        <v>2.5549164041876793E-2</v>
      </c>
      <c r="D14" s="80" t="n">
        <f>ts5_raw!D6</f>
        <v>1.3025064021348953E-2</v>
      </c>
      <c r="E14" s="96" t="n">
        <f>ts5_raw!E6</f>
        <v>19.154504776000977</v>
      </c>
    </row>
    <row r="15">
      <c r="B15" s="29" t="s">
        <v>98</v>
      </c>
      <c r="C15" s="16" t="str">
        <f>"["&amp;ROUND(ts5_raw!C6, 2)&amp;"]"</f>
        <v>[3.92]</v>
      </c>
      <c r="D15" s="97"/>
      <c r="E15" s="16" t="str">
        <f>"["&amp;ROUND(ts5_raw!G6,1)&amp;", "&amp;ROUND(ts5_raw!F6, 1)&amp;"]"</f>
        <v>[8.5, 34.3]</v>
      </c>
    </row>
    <row r="16">
      <c r="B16" s="36"/>
    </row>
  </sheetData>
  <mergeCells count="2">
    <mergeCell ref="C2:E2"/>
    <mergeCell ref="D5:D6"/>
  </mergeCells>
  <pageMargins left="0.7" right="0.7" top="0.75" bottom="0.75" header="0.3" footer="0.3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zoomScale="115" zoomScaleNormal="115" zoomScalePageLayoutView="150" workbookViewId="0">
      <selection activeCell="B3" sqref="B3:I34"/>
    </sheetView>
  </sheetViews>
  <sheetFormatPr defaultRowHeight="15.0" baseColWidth="10"/>
  <cols>
    <col min="2" max="2" width="10.59765625" hidden="false" customWidth="1"/>
    <col min="3" max="3" width="12.8984375" hidden="false" customWidth="1"/>
    <col min="4" max="4" width="1.3984375" hidden="false" customWidth="1"/>
    <col min="5" max="5" width="12.8984375" hidden="false" customWidth="1"/>
    <col min="6" max="6" width="1.3984375" hidden="false" customWidth="1"/>
    <col min="7" max="7" width="12.8984375" hidden="false" customWidth="1"/>
    <col min="8" max="8" width="1.3984375" hidden="false" customWidth="1"/>
    <col min="9" max="9" width="12.8984375" hidden="false" customWidth="1"/>
  </cols>
  <sheetData>
    <row r="2">
      <c r="B2" s="99"/>
      <c r="C2" s="99"/>
      <c r="D2" s="99"/>
      <c r="E2" s="99"/>
      <c r="F2" s="99"/>
      <c r="G2" s="99"/>
      <c r="H2" s="99"/>
      <c r="I2" s="99"/>
    </row>
    <row r="3">
      <c r="B3" s="24"/>
      <c r="C3" s="71" t="s">
        <v>0</v>
      </c>
      <c r="D3" s="71"/>
      <c r="E3" s="71" t="s">
        <v>2</v>
      </c>
      <c r="F3" s="71"/>
      <c r="G3" s="71" t="s">
        <v>1</v>
      </c>
      <c r="H3" s="71"/>
      <c r="I3" s="71" t="s">
        <v>74</v>
      </c>
    </row>
    <row r="4">
      <c r="B4" s="27"/>
      <c r="C4" s="69" t="s">
        <v>193</v>
      </c>
      <c r="D4" s="69"/>
      <c r="E4" s="69" t="s">
        <v>194</v>
      </c>
      <c r="F4" s="69"/>
      <c r="G4" s="69" t="s">
        <v>195</v>
      </c>
      <c r="H4" s="69"/>
      <c r="I4" s="69" t="s">
        <v>196</v>
      </c>
    </row>
    <row r="5">
      <c r="B5" s="101" t="s">
        <v>73</v>
      </c>
      <c r="C5" s="101"/>
      <c r="D5" s="101"/>
      <c r="E5" s="101"/>
      <c r="F5" s="101"/>
      <c r="G5" s="101"/>
      <c r="H5" s="101"/>
      <c r="I5" s="101"/>
    </row>
    <row r="6">
      <c r="B6" s="25" t="s">
        <v>12</v>
      </c>
      <c r="C6" s="80" t="str">
        <f>IF(C8&lt;=0.01, ROUND(ts6_raw!B3,3)&amp;"***", IF(C8&lt;=0.05,ROUND(ts6_raw!B3,3)&amp;"**", IF(C8&lt;=0.1,ROUND(ts6_raw!B3,3)&amp;"*",ROUND(ts6_raw!B3,3))))</f>
        <v>0.154***</v>
      </c>
      <c r="D6" s="80"/>
      <c r="E6" s="80" t="str">
        <f>IF(E8&lt;=0.01, ROUND(ts6_raw!D3,3)&amp;"***", IF(E8&lt;=0.05,ROUND(ts6_raw!D3,3)&amp;"**", IF(E8&lt;=0.1,ROUND(ts6_raw!D3,3)&amp;"*",ROUND(ts6_raw!D3,3))))</f>
        <v>0.198**</v>
      </c>
      <c r="F6" s="80"/>
      <c r="G6" s="80" t="str">
        <f>IF(G8&lt;=0.01, ROUND(ts6_raw!F3,3)&amp;"***", IF(G8&lt;=0.05,ROUND(ts6_raw!F3,3)&amp;"**", IF(G8&lt;=0.1,ROUND(ts6_raw!F3,3)&amp;"*",ROUND(ts6_raw!F3,3))))</f>
        <v>0.087**</v>
      </c>
      <c r="H6" s="80"/>
      <c r="I6" s="80" t="str">
        <f>IF(I8&lt;=0.01, ROUND(ts6_raw!H3,3)&amp;"***", IF(I8&lt;=0.05,ROUND(ts6_raw!H3,3)&amp;"**", IF(I8&lt;=0.1,ROUND(ts6_raw!H3,3)&amp;"*",ROUND(ts6_raw!H3,3))))</f>
        <v>0.064*</v>
      </c>
    </row>
    <row r="7">
      <c r="B7" s="25" t="s">
        <v>206</v>
      </c>
      <c r="C7" s="80" t="n">
        <f>ts6_raw!B4</f>
        <v>4.3527562171220779E-2</v>
      </c>
      <c r="D7" s="80"/>
      <c r="E7" s="80" t="n">
        <f>ts6_raw!D4</f>
        <v>8.6214303970336914E-2</v>
      </c>
      <c r="F7" s="80"/>
      <c r="G7" s="80" t="n">
        <f>ts6_raw!F4</f>
        <v>3.850172832608223E-2</v>
      </c>
      <c r="H7" s="80"/>
      <c r="I7" s="80" t="n">
        <f>ts6_raw!H4</f>
        <v>3.8485642522573471E-2</v>
      </c>
    </row>
    <row r="8">
      <c r="B8" s="25" t="s">
        <v>77</v>
      </c>
      <c r="C8" s="80" t="n">
        <f>ts6_raw!B5</f>
        <v>3.8642808794975281E-4</v>
      </c>
      <c r="D8" s="80"/>
      <c r="E8" s="80" t="n">
        <f>ts6_raw!D5</f>
        <v>2.1564347669482231E-2</v>
      </c>
      <c r="F8" s="80"/>
      <c r="G8" s="80" t="n">
        <f>ts6_raw!F5</f>
        <v>2.4344773963093758E-2</v>
      </c>
      <c r="H8" s="80"/>
      <c r="I8" s="80" t="n">
        <f>ts6_raw!H5</f>
        <v>9.8193906247615814E-2</v>
      </c>
    </row>
    <row r="9">
      <c r="B9" s="25" t="s">
        <v>78</v>
      </c>
      <c r="C9" s="98" t="n">
        <f>ROUND(ts6_raw!B6,0)</f>
        <v>21</v>
      </c>
      <c r="D9" s="98"/>
      <c r="E9" s="98" t="n">
        <f>ROUND(ts6_raw!D6,0)</f>
        <v>6</v>
      </c>
      <c r="F9" s="98"/>
      <c r="G9" s="98" t="n">
        <f>ROUND(ts6_raw!F6,0)</f>
        <v>16</v>
      </c>
      <c r="H9" s="98"/>
      <c r="I9" s="98" t="n">
        <f>ROUND(ts6_raw!H6,0)</f>
        <v>11</v>
      </c>
    </row>
    <row r="10" ht="5.1" customHeight="1">
      <c r="B10" s="79"/>
      <c r="C10" s="79"/>
      <c r="D10" s="79"/>
      <c r="E10" s="79"/>
      <c r="F10" s="79"/>
      <c r="G10" s="79"/>
      <c r="H10" s="79"/>
      <c r="I10" s="79"/>
    </row>
    <row r="11">
      <c r="B11" s="18" t="s">
        <v>75</v>
      </c>
      <c r="C11" s="18"/>
      <c r="D11" s="18"/>
      <c r="E11" s="18"/>
      <c r="F11" s="18"/>
      <c r="G11" s="18"/>
      <c r="H11" s="18"/>
      <c r="I11" s="18"/>
    </row>
    <row r="12">
      <c r="B12" s="100" t="s">
        <v>76</v>
      </c>
      <c r="C12" s="100"/>
      <c r="D12" s="100"/>
      <c r="E12" s="100"/>
      <c r="F12" s="100"/>
      <c r="G12" s="100"/>
      <c r="H12" s="100"/>
      <c r="I12" s="100"/>
    </row>
    <row r="13">
      <c r="B13" s="25" t="s">
        <v>12</v>
      </c>
      <c r="C13" s="80" t="str">
        <f>IF(C15&lt;=0.01, ROUND(ts6_raw!B8,3)&amp;"***", IF(C15&lt;=0.05,ROUND(ts6_raw!B8,3)&amp;"**", IF(C15&lt;=0.1,ROUND(ts6_raw!B8,3)&amp;"*",ROUND(ts6_raw!B8,3))))</f>
        <v>0.146***</v>
      </c>
      <c r="D13" s="80"/>
      <c r="E13" s="80" t="str">
        <f>IF(E15&lt;=0.01, ROUND(ts6_raw!D8,3)&amp;"***", IF(E15&lt;=0.05,ROUND(ts6_raw!D8,3)&amp;"**", IF(E15&lt;=0.1,ROUND(ts6_raw!D8,3)&amp;"*",ROUND(ts6_raw!D8,3))))</f>
        <v>0.198**</v>
      </c>
      <c r="F13" s="80"/>
      <c r="G13" s="80" t="str">
        <f>IF(G15&lt;=0.01, ROUND(ts6_raw!F8,3)&amp;"***", IF(G15&lt;=0.05,ROUND(ts6_raw!F8,3)&amp;"**", IF(G15&lt;=0.1,ROUND(ts6_raw!F8,3)&amp;"*",ROUND(ts6_raw!F8,3))))</f>
        <v>0.095**</v>
      </c>
      <c r="H13" s="80"/>
      <c r="I13" s="80" t="n">
        <f>IF(I15&lt;=0.01, ROUND(ts6_raw!H8,3)&amp;"***", IF(I15&lt;=0.05,ROUND(ts6_raw!H8,3)&amp;"**", IF(I15&lt;=0.1,ROUND(ts6_raw!H8,3)&amp;"*",ROUND(ts6_raw!H8,3))))</f>
        <v>8.5999999999999993E-2</v>
      </c>
    </row>
    <row r="14">
      <c r="B14" s="25" t="s">
        <v>206</v>
      </c>
      <c r="C14" s="80" t="n">
        <f>ts6_raw!B9</f>
        <v>5.2712686359882355E-2</v>
      </c>
      <c r="D14" s="80"/>
      <c r="E14" s="80" t="n">
        <f>ts6_raw!D9</f>
        <v>8.6214303970336914E-2</v>
      </c>
      <c r="F14" s="80"/>
      <c r="G14" s="80" t="n">
        <f>ts6_raw!F9</f>
        <v>4.1352547705173492E-2</v>
      </c>
      <c r="H14" s="80"/>
      <c r="I14" s="80" t="n">
        <f>ts6_raw!H9</f>
        <v>5.7166136801242828E-2</v>
      </c>
    </row>
    <row r="15">
      <c r="B15" s="25" t="s">
        <v>77</v>
      </c>
      <c r="C15" s="80" t="n">
        <f>ts6_raw!B10</f>
        <v>5.4733576253056526E-3</v>
      </c>
      <c r="D15" s="80"/>
      <c r="E15" s="80" t="n">
        <f>ts6_raw!D10</f>
        <v>2.1564347669482231E-2</v>
      </c>
      <c r="F15" s="80"/>
      <c r="G15" s="80" t="n">
        <f>ts6_raw!F10</f>
        <v>2.1052669733762741E-2</v>
      </c>
      <c r="H15" s="80"/>
      <c r="I15" s="80" t="n">
        <f>ts6_raw!H10</f>
        <v>0.13301548361778259</v>
      </c>
    </row>
    <row r="16">
      <c r="B16" s="25" t="s">
        <v>78</v>
      </c>
      <c r="C16" s="98" t="n">
        <f>ts6_raw!B11</f>
        <v>16</v>
      </c>
      <c r="D16" s="98"/>
      <c r="E16" s="98" t="n">
        <f>ts6_raw!D11</f>
        <v>6</v>
      </c>
      <c r="F16" s="98"/>
      <c r="G16" s="98" t="n">
        <f>ts6_raw!F11</f>
        <v>12</v>
      </c>
      <c r="H16" s="98"/>
      <c r="I16" s="98" t="n">
        <f>ts6_raw!H11</f>
        <v>7</v>
      </c>
    </row>
    <row r="17" ht="5.1" customHeight="1">
      <c r="B17" s="79"/>
      <c r="C17" s="79"/>
      <c r="D17" s="79"/>
      <c r="E17" s="79"/>
      <c r="F17" s="79"/>
      <c r="G17" s="79"/>
      <c r="H17" s="79"/>
      <c r="I17" s="79"/>
    </row>
    <row r="18">
      <c r="B18" s="18" t="s">
        <v>82</v>
      </c>
      <c r="C18" s="18"/>
      <c r="D18" s="18"/>
      <c r="E18" s="18"/>
      <c r="F18" s="18"/>
      <c r="G18" s="18"/>
      <c r="H18" s="18"/>
      <c r="I18" s="18"/>
    </row>
    <row r="19">
      <c r="B19" s="25" t="s">
        <v>12</v>
      </c>
      <c r="C19" s="80" t="str">
        <f>IF(C21&lt;=0.01, ROUND(ts6_raw!B13,3)&amp;"***", IF(C21&lt;=0.05,ROUND(ts6_raw!B13,3)&amp;"**", IF(C21&lt;=0.1,ROUND(ts6_raw!B13,3)&amp;"*",ROUND(ts6_raw!B13,3))))</f>
        <v>0.131***</v>
      </c>
      <c r="D19" s="80"/>
      <c r="E19" s="80" t="str">
        <f>IF(E21&lt;=0.01, ROUND(ts6_raw!D13,3)&amp;"***", IF(E21&lt;=0.05,ROUND(ts6_raw!D13,3)&amp;"**", IF(E21&lt;=0.1,ROUND(ts6_raw!D13,3)&amp;"*",ROUND(ts6_raw!D13,3))))</f>
        <v>0.108*</v>
      </c>
      <c r="F19" s="80"/>
      <c r="G19" s="80" t="str">
        <f>IF(G21&lt;=0.01, ROUND(ts6_raw!F13,3)&amp;"***", IF(G21&lt;=0.05,ROUND(ts6_raw!F13,3)&amp;"**", IF(G21&lt;=0.1,ROUND(ts6_raw!F13,3)&amp;"*",ROUND(ts6_raw!F13,3))))</f>
        <v>0.091**</v>
      </c>
      <c r="H19" s="80"/>
      <c r="I19" s="80" t="str">
        <f>IF(I21&lt;=0.01, ROUND(ts6_raw!H13,3)&amp;"***", IF(I21&lt;=0.05,ROUND(ts6_raw!H13,3)&amp;"**", IF(I21&lt;=0.1,ROUND(ts6_raw!H13,3)&amp;"*",ROUND(ts6_raw!H13,3))))</f>
        <v>0.064*</v>
      </c>
    </row>
    <row r="20">
      <c r="B20" s="25" t="s">
        <v>206</v>
      </c>
      <c r="C20" s="80" t="n">
        <f>ts6_raw!B14</f>
        <v>3.5274844616651535E-2</v>
      </c>
      <c r="D20" s="80"/>
      <c r="E20" s="80" t="n">
        <f>ts6_raw!D14</f>
        <v>5.6250669062137604E-2</v>
      </c>
      <c r="F20" s="80"/>
      <c r="G20" s="80" t="n">
        <f>ts6_raw!F14</f>
        <v>3.9734330028295517E-2</v>
      </c>
      <c r="H20" s="80"/>
      <c r="I20" s="80" t="n">
        <f>ts6_raw!H14</f>
        <v>3.8485642522573471E-2</v>
      </c>
    </row>
    <row r="21">
      <c r="B21" s="25" t="s">
        <v>77</v>
      </c>
      <c r="C21" s="80" t="n">
        <f>ts6_raw!B15</f>
        <v>1.968307769857347E-4</v>
      </c>
      <c r="D21" s="80"/>
      <c r="E21" s="80" t="n">
        <f>ts6_raw!D15</f>
        <v>5.5561963468790054E-2</v>
      </c>
      <c r="F21" s="80"/>
      <c r="G21" s="80" t="n">
        <f>ts6_raw!F15</f>
        <v>2.2242069244384766E-2</v>
      </c>
      <c r="H21" s="80"/>
      <c r="I21" s="80" t="n">
        <f>ts6_raw!H15</f>
        <v>9.8193906247615814E-2</v>
      </c>
    </row>
    <row r="22">
      <c r="B22" s="25" t="s">
        <v>78</v>
      </c>
      <c r="C22" s="98" t="n">
        <f>ts6_raw!B16</f>
        <v>19</v>
      </c>
      <c r="D22" s="98"/>
      <c r="E22" s="98" t="n">
        <f>ts6_raw!D16</f>
        <v>5</v>
      </c>
      <c r="F22" s="98"/>
      <c r="G22" s="98" t="n">
        <f>ts6_raw!F16</f>
        <v>14</v>
      </c>
      <c r="H22" s="98"/>
      <c r="I22" s="98" t="n">
        <f>ts6_raw!H16</f>
        <v>11</v>
      </c>
    </row>
    <row r="23" ht="5.1" customHeight="1">
      <c r="B23" s="79"/>
      <c r="C23" s="79"/>
      <c r="D23" s="79"/>
      <c r="E23" s="79"/>
      <c r="F23" s="79"/>
      <c r="G23" s="79"/>
      <c r="H23" s="79"/>
      <c r="I23" s="79"/>
    </row>
    <row r="24" ht="26.1" customHeight="1">
      <c r="B24" s="100" t="s">
        <v>79</v>
      </c>
      <c r="C24" s="100"/>
      <c r="D24" s="100"/>
      <c r="E24" s="100"/>
      <c r="F24" s="100"/>
      <c r="G24" s="100"/>
      <c r="H24" s="100"/>
      <c r="I24" s="100"/>
    </row>
    <row r="25">
      <c r="B25" s="25" t="s">
        <v>12</v>
      </c>
      <c r="C25" s="80" t="str">
        <f>IF(C27&lt;=0.01, ROUND(ts6_raw!B18,3)&amp;"***", IF(C27&lt;=0.05,ROUND(ts6_raw!B18,3)&amp;"**", IF(C27&lt;=0.1,ROUND(ts6_raw!B18,3)&amp;"*",ROUND(ts6_raw!B18,3))))</f>
        <v>0.149***</v>
      </c>
      <c r="D25" s="80"/>
      <c r="E25" s="80" t="str">
        <f>IF(E27&lt;=0.01, ROUND(ts6_raw!D18,3)&amp;"***", IF(E27&lt;=0.05,ROUND(ts6_raw!D18,3)&amp;"**", IF(E27&lt;=0.1,ROUND(ts6_raw!D18,3)&amp;"*",ROUND(ts6_raw!D18,3))))</f>
        <v>0.198**</v>
      </c>
      <c r="F25" s="80"/>
      <c r="G25" s="80" t="n">
        <f>IF(G27&lt;=0.01, ROUND(ts6_raw!F18,3)&amp;"***", IF(G27&lt;=0.05,ROUND(ts6_raw!F18,3)&amp;"**", IF(G27&lt;=0.1,ROUND(ts6_raw!F18,3)&amp;"*",ROUND(ts6_raw!F18,3))))</f>
        <v>6.6000000000000003E-2</v>
      </c>
      <c r="H25" s="80"/>
      <c r="I25" s="80" t="str">
        <f>IF(I27&lt;=0.01, ROUND(ts6_raw!H18,3)&amp;"***", IF(I27&lt;=0.05,ROUND(ts6_raw!H18,3)&amp;"**", IF(I27&lt;=0.1,ROUND(ts6_raw!H18,3)&amp;"*",ROUND(ts6_raw!H18,3))))</f>
        <v>0.064*</v>
      </c>
    </row>
    <row r="26">
      <c r="B26" s="25" t="s">
        <v>206</v>
      </c>
      <c r="C26" s="80" t="n">
        <f>ts6_raw!B19</f>
        <v>5.3483318537473679E-2</v>
      </c>
      <c r="D26" s="80"/>
      <c r="E26" s="80" t="n">
        <f>ts6_raw!D19</f>
        <v>8.6214303970336914E-2</v>
      </c>
      <c r="F26" s="80"/>
      <c r="G26" s="80" t="n">
        <f>ts6_raw!F19</f>
        <v>4.7971464693546295E-2</v>
      </c>
      <c r="H26" s="80"/>
      <c r="I26" s="80" t="n">
        <f>ts6_raw!H19</f>
        <v>3.8485642522573471E-2</v>
      </c>
    </row>
    <row r="27">
      <c r="B27" s="25" t="s">
        <v>77</v>
      </c>
      <c r="C27" s="80" t="n">
        <f>ts6_raw!B20</f>
        <v>5.2044135518372059E-3</v>
      </c>
      <c r="D27" s="80"/>
      <c r="E27" s="80" t="n">
        <f>ts6_raw!D20</f>
        <v>2.1564347669482231E-2</v>
      </c>
      <c r="F27" s="80"/>
      <c r="G27" s="80" t="n">
        <f>ts6_raw!F20</f>
        <v>0.16607850790023804</v>
      </c>
      <c r="H27" s="80"/>
      <c r="I27" s="80" t="n">
        <f>ts6_raw!H20</f>
        <v>9.8193906247615814E-2</v>
      </c>
    </row>
    <row r="28">
      <c r="B28" s="25" t="s">
        <v>78</v>
      </c>
      <c r="C28" s="98" t="n">
        <f>ts6_raw!B21</f>
        <v>18</v>
      </c>
      <c r="D28" s="98"/>
      <c r="E28" s="98" t="n">
        <f>ts6_raw!D21</f>
        <v>6</v>
      </c>
      <c r="F28" s="98"/>
      <c r="G28" s="98" t="n">
        <f>ts6_raw!F21</f>
        <v>14</v>
      </c>
      <c r="H28" s="98"/>
      <c r="I28" s="98" t="n">
        <f>ts6_raw!H21</f>
        <v>11</v>
      </c>
    </row>
    <row r="29" ht="5.1" customHeight="1">
      <c r="B29" s="79"/>
      <c r="C29" s="79"/>
      <c r="D29" s="79"/>
      <c r="E29" s="79"/>
      <c r="F29" s="79"/>
      <c r="G29" s="79"/>
      <c r="H29" s="79"/>
      <c r="I29" s="79"/>
    </row>
    <row r="30" ht="26.1" customHeight="1">
      <c r="B30" s="100" t="s">
        <v>80</v>
      </c>
      <c r="C30" s="100"/>
      <c r="D30" s="100"/>
      <c r="E30" s="100"/>
      <c r="F30" s="100"/>
      <c r="G30" s="100"/>
      <c r="H30" s="100"/>
      <c r="I30" s="100"/>
    </row>
    <row r="31">
      <c r="B31" s="25" t="s">
        <v>12</v>
      </c>
      <c r="C31" s="80" t="str">
        <f>IF(C33&lt;=0.01, ROUND(ts6_raw!B23,3)&amp;"***", IF(C33&lt;=0.05,ROUND(ts6_raw!B23,3)&amp;"**", IF(C33&lt;=0.1,ROUND(ts6_raw!B23,3)&amp;"*",ROUND(ts6_raw!B23,3))))</f>
        <v>0.168***</v>
      </c>
      <c r="D31" s="80"/>
      <c r="E31" s="80" t="str">
        <f>IF(E33&lt;=0.01, ROUND(ts6_raw!D23,3)&amp;"***", IF(E33&lt;=0.05,ROUND(ts6_raw!D23,3)&amp;"**", IF(E33&lt;=0.1,ROUND(ts6_raw!D23,3)&amp;"*",ROUND(ts6_raw!D23,3))))</f>
        <v>0.198**</v>
      </c>
      <c r="F31" s="80"/>
      <c r="G31" s="80" t="str">
        <f>IF(G33&lt;=0.01, ROUND(ts6_raw!F23,3)&amp;"***", IF(G33&lt;=0.05,ROUND(ts6_raw!F23,3)&amp;"**", IF(G33&lt;=0.1,ROUND(ts6_raw!F23,3)&amp;"*",ROUND(ts6_raw!F23,3))))</f>
        <v>0.087**</v>
      </c>
      <c r="H31" s="80"/>
      <c r="I31" s="80" t="str">
        <f>IF(I33&lt;=0.01, ROUND(ts6_raw!H23,3)&amp;"***", IF(I33&lt;=0.05,ROUND(ts6_raw!H23,3)&amp;"**", IF(I33&lt;=0.1,ROUND(ts6_raw!H23,3)&amp;"*",ROUND(ts6_raw!H23,3))))</f>
        <v>0.064*</v>
      </c>
    </row>
    <row r="32">
      <c r="B32" s="25" t="s">
        <v>206</v>
      </c>
      <c r="C32" s="80" t="n">
        <f>ts6_raw!B24</f>
        <v>4.0515772998332977E-2</v>
      </c>
      <c r="D32" s="80"/>
      <c r="E32" s="80" t="n">
        <f>ts6_raw!D24</f>
        <v>8.6214303970336914E-2</v>
      </c>
      <c r="F32" s="80"/>
      <c r="G32" s="80" t="n">
        <f>ts6_raw!F24</f>
        <v>3.850172832608223E-2</v>
      </c>
      <c r="H32" s="80"/>
      <c r="I32" s="80" t="n">
        <f>ts6_raw!H24</f>
        <v>3.8485642522573471E-2</v>
      </c>
    </row>
    <row r="33">
      <c r="B33" s="25" t="s">
        <v>77</v>
      </c>
      <c r="C33" s="80" t="n">
        <f>ts6_raw!B25</f>
        <v>3.4692460758378729E-5</v>
      </c>
      <c r="D33" s="80"/>
      <c r="E33" s="80" t="n">
        <f>ts6_raw!D25</f>
        <v>2.1564347669482231E-2</v>
      </c>
      <c r="F33" s="80"/>
      <c r="G33" s="80" t="n">
        <f>ts6_raw!F25</f>
        <v>2.4344773963093758E-2</v>
      </c>
      <c r="H33" s="80"/>
      <c r="I33" s="80" t="n">
        <f>ts6_raw!H25</f>
        <v>9.8193906247615814E-2</v>
      </c>
    </row>
    <row r="34">
      <c r="B34" s="27" t="s">
        <v>78</v>
      </c>
      <c r="C34" s="102" t="n">
        <f>ts6_raw!B26</f>
        <v>20</v>
      </c>
      <c r="D34" s="102"/>
      <c r="E34" s="102" t="n">
        <f>ts6_raw!D26</f>
        <v>6</v>
      </c>
      <c r="F34" s="102"/>
      <c r="G34" s="102" t="n">
        <f>ts6_raw!F26</f>
        <v>16</v>
      </c>
      <c r="H34" s="102"/>
      <c r="I34" s="102" t="n">
        <f>ts6_raw!H26</f>
        <v>11</v>
      </c>
    </row>
  </sheetData>
  <mergeCells count="7">
    <mergeCell ref="B2:I2"/>
    <mergeCell ref="B30:I30"/>
    <mergeCell ref="B5:I5"/>
    <mergeCell ref="B11:I11"/>
    <mergeCell ref="B12:I12"/>
    <mergeCell ref="B18:I18"/>
    <mergeCell ref="B24:I24"/>
  </mergeCells>
  <pageMargins left="0.7" right="0.7" top="0.75" bottom="0.75" header="0.3" footer="0.3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zoomScalePageLayoutView="150" workbookViewId="0">
      <selection activeCell="H9" sqref="H9"/>
    </sheetView>
  </sheetViews>
  <sheetFormatPr defaultRowHeight="15.0" baseColWidth="10"/>
  <cols>
    <col min="2" max="2" width="9" hidden="false" customWidth="1"/>
    <col min="3" max="3" width="6.8984375" hidden="true" customWidth="1"/>
    <col min="4" max="4" width="8.3984375" hidden="true" customWidth="1"/>
    <col min="5" max="5" width="10" hidden="true" customWidth="1"/>
    <col min="6" max="6" width="0.8984375" hidden="true" customWidth="1"/>
    <col min="7" max="7" width="7.09765625" hidden="false" customWidth="1"/>
    <col min="8" max="8" width="7.09765625" hidden="false" customWidth="1"/>
    <col min="9" max="9" width="9.8984375" hidden="false" customWidth="1"/>
    <col min="10" max="10" width="0.8984375" hidden="false" customWidth="1"/>
    <col min="11" max="11" width="7" hidden="false" customWidth="1"/>
    <col min="12" max="12" width="12.59765625" hidden="false" customWidth="1"/>
    <col min="13" max="13" width="14.5" hidden="false" customWidth="1"/>
    <col min="14" max="14" width="0.8984375" hidden="false" customWidth="1"/>
    <col min="15" max="15" width="7" hidden="false" customWidth="1"/>
    <col min="16" max="16" width="12.59765625" hidden="false" customWidth="1"/>
    <col min="17" max="17" width="14.5" hidden="false" customWidth="1"/>
    <col min="19" max="19" width="15.09765625" hidden="false" customWidth="1"/>
    <col min="20" max="20" width="26.59765625" hidden="false" customWidth="1"/>
  </cols>
  <sheetData>
    <row r="2" ht="15.9" customHeight="1">
      <c r="B2" s="42"/>
      <c r="C2" s="104"/>
      <c r="D2" s="104"/>
      <c r="E2" s="104"/>
      <c r="F2" s="104"/>
      <c r="G2" s="103" t="s">
        <v>64</v>
      </c>
      <c r="H2" s="103"/>
      <c r="I2" s="103"/>
      <c r="J2" s="42"/>
      <c r="K2" s="103" t="s">
        <v>13</v>
      </c>
      <c r="L2" s="103"/>
      <c r="M2" s="103"/>
      <c r="N2" s="106"/>
      <c r="O2" s="103" t="s">
        <v>55</v>
      </c>
      <c r="P2" s="103"/>
      <c r="Q2" s="103"/>
      <c r="S2" s="104"/>
      <c r="T2" s="104"/>
    </row>
    <row r="3" ht="75.9" customHeight="1">
      <c r="B3" s="44"/>
      <c r="C3" s="36" t="s">
        <v>48</v>
      </c>
      <c r="D3" s="36" t="s">
        <v>47</v>
      </c>
      <c r="E3" s="36" t="s">
        <v>54</v>
      </c>
      <c r="F3" s="36"/>
      <c r="G3" s="36" t="s">
        <v>69</v>
      </c>
      <c r="H3" s="36" t="s">
        <v>65</v>
      </c>
      <c r="I3" s="36" t="s">
        <v>202</v>
      </c>
      <c r="J3" s="36"/>
      <c r="K3" s="28" t="s">
        <v>63</v>
      </c>
      <c r="L3" s="28" t="s">
        <v>68</v>
      </c>
      <c r="M3" s="28" t="s">
        <v>203</v>
      </c>
      <c r="N3" s="36"/>
      <c r="O3" s="28" t="s">
        <v>63</v>
      </c>
      <c r="P3" s="28" t="s">
        <v>204</v>
      </c>
      <c r="Q3" s="28" t="s">
        <v>205</v>
      </c>
      <c r="S3" s="105" t="s">
        <v>67</v>
      </c>
      <c r="T3" s="105" t="s">
        <v>66</v>
      </c>
    </row>
    <row r="4">
      <c r="B4" s="45"/>
      <c r="C4" s="46" t="n">
        <v>1</v>
      </c>
      <c r="D4" s="46" t="n">
        <v>2</v>
      </c>
      <c r="E4" s="46" t="n">
        <v>3</v>
      </c>
      <c r="F4" s="46"/>
      <c r="G4" s="35" t="s">
        <v>193</v>
      </c>
      <c r="H4" s="35" t="s">
        <v>194</v>
      </c>
      <c r="I4" s="35" t="s">
        <v>195</v>
      </c>
      <c r="J4" s="35"/>
      <c r="K4" s="35" t="s">
        <v>196</v>
      </c>
      <c r="L4" s="35" t="s">
        <v>197</v>
      </c>
      <c r="M4" s="35" t="s">
        <v>198</v>
      </c>
      <c r="N4" s="35"/>
      <c r="O4" s="35" t="s">
        <v>199</v>
      </c>
      <c r="P4" s="35" t="s">
        <v>200</v>
      </c>
      <c r="Q4" s="35" t="s">
        <v>201</v>
      </c>
      <c r="S4" s="35"/>
      <c r="T4" s="35"/>
    </row>
    <row r="5" ht="25.5" customHeight="1">
      <c r="B5" s="36" t="s">
        <v>3</v>
      </c>
      <c r="C5" s="36" t="s">
        <v>40</v>
      </c>
      <c r="D5" s="31" t="n">
        <v>7.3490813648293976E-2</v>
      </c>
      <c r="E5" s="39" t="s">
        <v>43</v>
      </c>
      <c r="F5" s="36"/>
      <c r="G5" s="39" t="n">
        <f>t3_raw!$B$6</f>
        <v>144.5737</v>
      </c>
      <c r="H5" s="31" t="n">
        <f>'Table 2'!C14</f>
        <v>0.1112569272518158</v>
      </c>
      <c r="I5" s="39" t="n">
        <f>1/(H5^2)</f>
        <v>80.7878178425253</v>
      </c>
      <c r="J5" s="36"/>
      <c r="K5" s="39" t="n">
        <v>6.2171209947393589</v>
      </c>
      <c r="L5" s="39" t="n">
        <f>((G5/K5)-1)*I5</f>
        <v>1797.8620830203986</v>
      </c>
      <c r="M5" s="39" t="n">
        <f>((G5/K5)-1)</f>
        <v>22.254123592307693</v>
      </c>
      <c r="N5" s="36"/>
      <c r="O5" s="39" t="n">
        <v>4.9271978865884378</v>
      </c>
      <c r="P5" s="39" t="n">
        <f>((G5/O5)-1)*I5</f>
        <v>2289.6860314444411</v>
      </c>
      <c r="Q5" s="39" t="n">
        <f>((G5/O5)-1)</f>
        <v>28.341971507481297</v>
      </c>
      <c r="S5" s="40" t="n">
        <v>21</v>
      </c>
      <c r="T5" s="31" t="n">
        <f>1/(S5*(H5^2))</f>
        <v>3.8470389448821569</v>
      </c>
    </row>
    <row r="6" ht="25.5" customHeight="1">
      <c r="B6" s="36" t="s">
        <v>5</v>
      </c>
      <c r="C6" s="36" t="s">
        <v>17</v>
      </c>
      <c r="D6" s="31" t="n">
        <v>7.1148459383753512E-2</v>
      </c>
      <c r="E6" s="39" t="s">
        <v>44</v>
      </c>
      <c r="F6" s="36"/>
      <c r="G6" s="39" t="n">
        <f>t3_raw!$C$6</f>
        <v>166.4845</v>
      </c>
      <c r="H6" s="31" t="n">
        <f>'Table 2'!F14</f>
        <v>0.15404742956161499</v>
      </c>
      <c r="I6" s="39" t="n">
        <f>1/(H6^2)</f>
        <v>42.139665884351004</v>
      </c>
      <c r="J6" s="36"/>
      <c r="K6" s="39" t="n">
        <v>3.2873806998939559</v>
      </c>
      <c r="L6" s="39" t="n">
        <f>((G6/K6)-1)*I6</f>
        <v>2091.9609587100394</v>
      </c>
      <c r="M6" s="39" t="n">
        <f>((G6/K6)-1)</f>
        <v>49.643510806451609</v>
      </c>
      <c r="N6" s="36"/>
      <c r="O6" s="39" t="s">
        <v>4</v>
      </c>
      <c r="P6" s="39" t="s">
        <v>4</v>
      </c>
      <c r="Q6" s="31" t="s">
        <v>4</v>
      </c>
      <c r="S6" s="40" t="n">
        <v>6</v>
      </c>
      <c r="T6" s="31" t="n">
        <f>1/(S6*(H6^2))</f>
        <v>7.0232776473918346</v>
      </c>
    </row>
    <row r="7" ht="25.5" customHeight="1">
      <c r="B7" s="36" t="s">
        <v>6</v>
      </c>
      <c r="C7" s="36" t="s">
        <v>41</v>
      </c>
      <c r="D7" s="31" t="n">
        <v>3.2000000000000001E-2</v>
      </c>
      <c r="E7" s="39" t="s">
        <v>45</v>
      </c>
      <c r="F7" s="36"/>
      <c r="G7" s="39" t="n">
        <f>t3_raw!$D$6</f>
        <v>79.992789999999999</v>
      </c>
      <c r="H7" s="31" t="n">
        <f>'Table 2'!I14</f>
        <v>0.18064612150192261</v>
      </c>
      <c r="I7" s="39" t="n">
        <f>1/(H7^2)</f>
        <v>30.643806880515445</v>
      </c>
      <c r="J7" s="36"/>
      <c r="K7" s="39" t="n">
        <v>6.057707635899888</v>
      </c>
      <c r="L7" s="39" t="n">
        <f>((G7/K7)-1)*I7</f>
        <v>374.01151092758516</v>
      </c>
      <c r="M7" s="39" t="n">
        <f>((G7/K7)-1)</f>
        <v>12.205125570263158</v>
      </c>
      <c r="N7" s="36"/>
      <c r="O7" s="39" t="n">
        <v>11.086195244823985</v>
      </c>
      <c r="P7" s="39" t="n">
        <f>((G7/O7)-1)*I7</f>
        <v>190.46754417007179</v>
      </c>
      <c r="Q7" s="39" t="n">
        <f>((G7/O7)-1)</f>
        <v>6.2155314094208922</v>
      </c>
      <c r="S7" s="40" t="n">
        <v>16</v>
      </c>
      <c r="T7" s="31" t="n">
        <f>1/(S7*(H7^2))</f>
        <v>1.9152379300322153</v>
      </c>
    </row>
    <row r="8" ht="25.5" customHeight="1">
      <c r="B8" s="29" t="s">
        <v>7</v>
      </c>
      <c r="C8" s="29" t="s">
        <v>42</v>
      </c>
      <c r="D8" s="32" t="n">
        <v>1.0204081632653062E-2</v>
      </c>
      <c r="E8" s="48" t="s">
        <v>46</v>
      </c>
      <c r="F8" s="29"/>
      <c r="G8" s="48" t="n">
        <f>t3_raw!$E$6</f>
        <v>76.260300000000001</v>
      </c>
      <c r="H8" s="32" t="n">
        <f>'Table 2'!L14</f>
        <v>3.7630423903465271E-2</v>
      </c>
      <c r="I8" s="48" t="n">
        <f>1/(H8^2)</f>
        <v>706.19035005878982</v>
      </c>
      <c r="J8" s="29"/>
      <c r="K8" s="32" t="s">
        <v>8</v>
      </c>
      <c r="L8" s="32" t="s">
        <v>8</v>
      </c>
      <c r="M8" s="32" t="s">
        <v>8</v>
      </c>
      <c r="N8" s="29"/>
      <c r="O8" s="48" t="n">
        <v>1.4370993835882944</v>
      </c>
      <c r="P8" s="48" t="n">
        <f>((G8/O8)-1)*I8</f>
        <v>36768.105838225361</v>
      </c>
      <c r="Q8" s="48" t="n">
        <f>((G8/O8)-1)</f>
        <v>52.065432266476662</v>
      </c>
      <c r="S8" s="46" t="n">
        <v>11</v>
      </c>
      <c r="T8" s="32" t="n">
        <f>1/(S8*(H8^2))</f>
        <v>64.199122732617255</v>
      </c>
    </row>
  </sheetData>
  <mergeCells count="3">
    <mergeCell ref="G2:I2"/>
    <mergeCell ref="K2:M2"/>
    <mergeCell ref="O2:Q2"/>
  </mergeCells>
  <pageMargins left="0.7" right="0.7" top="0.75" bottom="0.75" header="0.3" footer="0.3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6" sqref="A6:A7"/>
    </sheetView>
  </sheetViews>
  <sheetFormatPr defaultRowHeight="15.0" baseColWidth="10"/>
  <cols>
    <col min="1" max="1" width="16.8984375" hidden="false" customWidth="1"/>
  </cols>
  <sheetData>
    <row r="2" ht="16.5" customHeight="1">
      <c r="A2" s="110"/>
      <c r="B2" s="10" t="s">
        <v>3</v>
      </c>
      <c r="C2" s="10" t="s">
        <v>5</v>
      </c>
      <c r="D2" s="10" t="s">
        <v>6</v>
      </c>
      <c r="E2" s="10" t="s">
        <v>7</v>
      </c>
    </row>
    <row r="3">
      <c r="A3" s="107" t="s">
        <v>86</v>
      </c>
      <c r="B3" s="107"/>
      <c r="C3" s="107"/>
      <c r="D3" s="107"/>
      <c r="E3" s="107"/>
    </row>
    <row r="4">
      <c r="A4" s="108" t="s">
        <v>70</v>
      </c>
      <c r="B4" s="2" t="n">
        <f>ts8_raw!B1</f>
        <v>0.21500000357627869</v>
      </c>
      <c r="C4" s="2" t="n">
        <f>ts8_raw!C1</f>
        <v>0.23100000619888306</v>
      </c>
      <c r="D4" s="2" t="n">
        <f>ts8_raw!D1</f>
        <v>6.8999998271465302E-2</v>
      </c>
      <c r="E4" s="2" t="n">
        <f>ts8_raw!E1</f>
        <v>4.6000000089406967E-2</v>
      </c>
    </row>
    <row r="5">
      <c r="A5" s="108"/>
      <c r="B5" s="111" t="str">
        <f>"("&amp;ROUND(ts8_raw!B2, 3)&amp;")"</f>
        <v>(0.043)</v>
      </c>
      <c r="C5" s="111" t="str">
        <f>"("&amp;ROUND(ts8_raw!C2, 3)&amp;")"</f>
        <v>(0.11)</v>
      </c>
      <c r="D5" s="111" t="str">
        <f>"("&amp;ROUND(ts8_raw!D2, 3)&amp;")"</f>
        <v>(0.037)</v>
      </c>
      <c r="E5" s="111" t="str">
        <f>"("&amp;ROUND(ts8_raw!E2, 3)&amp;")"</f>
        <v>(0.034)</v>
      </c>
    </row>
    <row r="6">
      <c r="A6" s="108" t="s">
        <v>71</v>
      </c>
      <c r="B6" s="2" t="n">
        <f>ts8_raw!B3</f>
        <v>0.17200000584125519</v>
      </c>
      <c r="C6" s="2" t="n">
        <f>ts8_raw!C3</f>
        <v>0.13699999451637268</v>
      </c>
      <c r="D6" s="2" t="n">
        <f>ts8_raw!D3</f>
        <v>6.4000003039836884E-2</v>
      </c>
      <c r="E6" s="2" t="n">
        <f>ts8_raw!E3</f>
        <v>3.7000000476837158E-2</v>
      </c>
    </row>
    <row r="7">
      <c r="A7" s="108"/>
      <c r="B7" s="111" t="str">
        <f>"("&amp;ROUND(ts8_raw!B4, 3)&amp;")"</f>
        <v>(0.057)</v>
      </c>
      <c r="C7" s="111" t="str">
        <f>"("&amp;ROUND(ts8_raw!C4, 3)&amp;")"</f>
        <v>(0.188)</v>
      </c>
      <c r="D7" s="111" t="str">
        <f>"("&amp;ROUND(ts8_raw!D4, 3)&amp;")"</f>
        <v>(0.045)</v>
      </c>
      <c r="E7" s="111" t="str">
        <f>"("&amp;ROUND(ts8_raw!E4, 3)&amp;")"</f>
        <v>(0.04)</v>
      </c>
    </row>
    <row r="8">
      <c r="A8" s="111"/>
      <c r="B8" s="111"/>
      <c r="C8" s="111"/>
      <c r="D8" s="111"/>
      <c r="E8" s="111"/>
    </row>
    <row r="9">
      <c r="A9" s="107" t="s">
        <v>87</v>
      </c>
      <c r="B9" s="107"/>
      <c r="C9" s="107"/>
      <c r="D9" s="107"/>
      <c r="E9" s="107"/>
    </row>
    <row r="10">
      <c r="A10" s="108" t="s">
        <v>71</v>
      </c>
      <c r="B10" s="2" t="n">
        <f>ts8_raw!B5</f>
        <v>9.0459995269775391</v>
      </c>
      <c r="C10" s="2" t="n">
        <f>ts8_raw!C5</f>
        <v>0.10499999672174454</v>
      </c>
      <c r="D10" s="2" t="n">
        <f>ts8_raw!D5</f>
        <v>-0.50099998712539673</v>
      </c>
      <c r="E10" s="2" t="n">
        <f>ts8_raw!E5</f>
        <v>1.7999999225139618E-2</v>
      </c>
    </row>
    <row r="11" ht="16.5" customHeight="1">
      <c r="A11" s="109"/>
      <c r="B11" s="8" t="str">
        <f>"("&amp;ROUND(ts8_raw!B6, 3)&amp;")"</f>
        <v>(5.778)</v>
      </c>
      <c r="C11" s="8" t="str">
        <f>"("&amp;ROUND(ts8_raw!C6, 3)&amp;")"</f>
        <v>(10.012)</v>
      </c>
      <c r="D11" s="8" t="str">
        <f>"("&amp;ROUND(ts8_raw!D6, 3)&amp;")"</f>
        <v>(10.414)</v>
      </c>
      <c r="E11" s="8" t="str">
        <f>"("&amp;ROUND(ts8_raw!E6, 3)&amp;")"</f>
        <v>(10.375)</v>
      </c>
    </row>
  </sheetData>
  <mergeCells count="5">
    <mergeCell ref="A3:E3"/>
    <mergeCell ref="A4:A5"/>
    <mergeCell ref="A6:A7"/>
    <mergeCell ref="A9:E9"/>
    <mergeCell ref="A10:A11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5" sqref="C5"/>
    </sheetView>
  </sheetViews>
  <sheetFormatPr defaultRowHeight="15.0" baseColWidth="10"/>
  <cols>
    <col min="1" max="1" width="25.59765625" hidden="false" customWidth="1"/>
    <col min="2" max="2" width="17.09765625" hidden="false" customWidth="1"/>
    <col min="3" max="3" width="14.8984375" hidden="false" customWidth="1"/>
    <col min="4" max="4" width="8.09765625" hidden="false" customWidth="1"/>
  </cols>
  <sheetData>
    <row r="1">
      <c r="A1" s="113"/>
      <c r="B1" s="114" t="s">
        <v>188</v>
      </c>
      <c r="C1" s="113" t="s">
        <v>189</v>
      </c>
    </row>
    <row r="2">
      <c r="A2" s="117" t="s">
        <v>3</v>
      </c>
      <c r="B2" s="112" t="n">
        <f>tF1_raw!B2</f>
        <v>0.47</v>
      </c>
      <c r="C2" s="112" t="n">
        <f>tF1_raw!C2</f>
        <v>0.74</v>
      </c>
    </row>
    <row r="3">
      <c r="A3" s="117" t="s">
        <v>6</v>
      </c>
      <c r="B3" s="112" t="n">
        <f>tF1_raw!B3</f>
        <v>0.82</v>
      </c>
      <c r="C3" s="112" t="n">
        <f>tF1_raw!C3</f>
        <v>0.66</v>
      </c>
    </row>
    <row r="4">
      <c r="A4" s="117" t="s">
        <v>90</v>
      </c>
      <c r="B4" s="112" t="n">
        <f>tF1_raw!B4</f>
        <v>0.76</v>
      </c>
      <c r="C4" s="112" t="n">
        <f>tF1_raw!C4</f>
        <v>0.77</v>
      </c>
    </row>
    <row r="5">
      <c r="A5" s="113" t="s">
        <v>7</v>
      </c>
      <c r="B5" s="114" t="n">
        <f>tF1_raw!B5</f>
        <v>0.14000000000000001</v>
      </c>
      <c r="C5" s="114" t="n">
        <f>tF1_raw!C5</f>
        <v>0.37</v>
      </c>
    </row>
    <row r="6">
      <c r="A6" s="116"/>
      <c r="B6" s="115"/>
      <c r="C6" s="115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D6"/>
    </sheetView>
  </sheetViews>
  <sheetFormatPr defaultRowHeight="15.0" baseColWidth="10"/>
  <cols>
    <col min="1" max="1" width="25.59765625" hidden="false" customWidth="1"/>
    <col min="2" max="2" width="17.09765625" hidden="false" customWidth="1"/>
    <col min="3" max="3" width="13.59765625" hidden="false" customWidth="1"/>
    <col min="4" max="4" width="8.09765625" hidden="false" customWidth="1"/>
  </cols>
  <sheetData>
    <row r="1">
      <c r="A1" s="122"/>
      <c r="B1" s="118" t="s">
        <v>91</v>
      </c>
      <c r="C1" s="118" t="s">
        <v>92</v>
      </c>
      <c r="D1" s="119" t="s">
        <v>88</v>
      </c>
    </row>
    <row r="2">
      <c r="A2" s="120"/>
      <c r="B2" s="121" t="s">
        <v>190</v>
      </c>
      <c r="C2" s="121" t="s">
        <v>190</v>
      </c>
      <c r="D2" s="121" t="s">
        <v>190</v>
      </c>
    </row>
    <row r="3" ht="30" customHeight="1">
      <c r="A3" s="116" t="s">
        <v>3</v>
      </c>
      <c r="B3" s="115" t="str">
        <f>CONCATENATE(ROUND(tF1_2_raw!B2,2), " (",ROUND(tF1_2_raw!B3,2),")")</f>
        <v>0.18 (0.11)</v>
      </c>
      <c r="C3" s="115" t="str">
        <f>CONCATENATE(ROUND(tF1_2_raw!C2,2), " (",ROUND(tF1_2_raw!C3,2),")")</f>
        <v>0.28 (0.12)</v>
      </c>
      <c r="D3" s="112" t="str">
        <f>CONCATENATE(ROUND(tF1_2_raw!D2,2), " (",ROUND(tF1_2_raw!D3,2),")")</f>
        <v>1.95 (1.57)</v>
      </c>
    </row>
    <row r="4" ht="30" customHeight="1">
      <c r="A4" s="116" t="s">
        <v>6</v>
      </c>
      <c r="B4" s="115" t="str">
        <f>CONCATENATE(ROUND(tF1_2_raw!B4,2), " (",ROUND(tF1_2_raw!B5,2),")")</f>
        <v>0.05 (0.03)</v>
      </c>
      <c r="C4" s="115" t="str">
        <f>CONCATENATE(ROUND(tF1_2_raw!C4,2), " (",ROUND(tF1_2_raw!C5,2),")")</f>
        <v>0 (0)</v>
      </c>
      <c r="D4" s="112" t="str">
        <f>CONCATENATE(ROUND(tF1_2_raw!D4,2), " (",ROUND(tF1_2_raw!D5,2),")")</f>
        <v>0.42 (0.28)</v>
      </c>
    </row>
    <row r="5" ht="27.6" customHeight="1">
      <c r="A5" s="116" t="s">
        <v>90</v>
      </c>
      <c r="B5" s="115" t="str">
        <f>CONCATENATE(ROUND(tF1_2_raw!B6,2), " (",ROUND(tF1_2_raw!B7,2),")")</f>
        <v>0.11 (0.12)</v>
      </c>
      <c r="C5" s="115" t="str">
        <f>CONCATENATE(ROUND(tF1_2_raw!C6,2), " (",ROUND(tF1_2_raw!C7,2),")")</f>
        <v>0.19 (0.05)</v>
      </c>
      <c r="D5" s="112" t="str">
        <f>CONCATENATE(ROUND(tF1_2_raw!D6,2), " (",ROUND(tF1_2_raw!D7,2),")")</f>
        <v>0.7 (0.94)</v>
      </c>
    </row>
    <row r="6" ht="30" customHeight="1">
      <c r="A6" s="120" t="s">
        <v>7</v>
      </c>
      <c r="B6" s="121" t="str">
        <f>CONCATENATE(ROUND(tF1_2_raw!B8,2), " (",ROUND(tF1_2_raw!B9,2),")")</f>
        <v>0.02 (0.02)</v>
      </c>
      <c r="C6" s="121" t="str">
        <f>CONCATENATE(ROUND(tF1_2_raw!C8,2), " (",ROUND(tF1_2_raw!C9,2),")")</f>
        <v>0 (0)</v>
      </c>
      <c r="D6" s="114" t="str">
        <f>CONCATENATE(ROUND(tF1_2_raw!D8,2), " (",ROUND(tF1_2_raw!D9,2),")")</f>
        <v>0.72 (0.77)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5" sqref="D5"/>
    </sheetView>
  </sheetViews>
  <sheetFormatPr defaultRowHeight="15.0" baseColWidth="10"/>
  <cols>
    <col min="1" max="1" width="25.59765625" hidden="false" customWidth="1"/>
    <col min="2" max="2" width="17.59765625" hidden="false" customWidth="1"/>
    <col min="3" max="3" width="18" hidden="false" customWidth="1"/>
  </cols>
  <sheetData>
    <row r="1">
      <c r="A1" s="123"/>
      <c r="B1" s="124" t="s">
        <v>191</v>
      </c>
      <c r="C1" s="124" t="s">
        <v>89</v>
      </c>
    </row>
    <row r="2">
      <c r="A2" s="125"/>
      <c r="B2" s="121" t="s">
        <v>192</v>
      </c>
      <c r="C2" s="121" t="s">
        <v>192</v>
      </c>
    </row>
    <row r="3">
      <c r="A3" s="116" t="s">
        <v>3</v>
      </c>
      <c r="B3" s="127" t="str">
        <f>ROUND(tF1_2_raw!B2,2)&amp;" ("&amp;ROUND(tF1_2_raw!B2 - 1.96 * tF1_2_raw!B3,2)&amp;","&amp;ROUND(tF1_2_raw!B2 + 1.96 * tF1_2_raw!B3,2)&amp;")"</f>
        <v>0.18 (-0.03,0.39)</v>
      </c>
      <c r="C3" s="127" t="str">
        <f>ROUND('Table 2'!C$7,2)&amp;" ("&amp;ROUND('Table 2'!C$7 - 1.96 * 'Table 2'!C$8,2)&amp;","&amp;ROUND('Table 2'!C$7 + 1.96 * 'Table 2'!C$8,2)&amp;")"</f>
        <v>0.14 (0.05,0.23)</v>
      </c>
    </row>
    <row r="4">
      <c r="A4" s="116" t="s">
        <v>6</v>
      </c>
      <c r="B4" s="127" t="str">
        <f>ROUND(tF1_2_raw!B4,2)&amp;" ("&amp;ROUND(tF1_2_raw!B4 - 1.96 * tF1_2_raw!B5,2)&amp;","&amp;ROUND(tF1_2_raw!B4 + 1.96 * tF1_2_raw!B5,2)&amp;")"</f>
        <v>0.05 (0,0.11)</v>
      </c>
      <c r="C4" s="127" t="str">
        <f>ROUND('Table 2'!I7,2)&amp;" ("&amp;ROUND('Table 2'!I7 - 1.96 * 'Table 2'!I8,2)&amp;","&amp;ROUND('Table 2'!I7 + 1.96 * 'Table 2'!I8,2)&amp;")"</f>
        <v>0.06 (-0.02,0.15)</v>
      </c>
    </row>
    <row r="5" ht="27.6" customHeight="1">
      <c r="A5" s="116" t="s">
        <v>90</v>
      </c>
      <c r="B5" s="127" t="str">
        <f>ROUND(tF1_2_raw!B6,2)&amp;" ("&amp;ROUND(tF1_2_raw!B6 - 1.96 * tF1_2_raw!B7,2)&amp;","&amp;ROUND(tF1_2_raw!B6 + 1.96 * tF1_2_raw!B7,2)&amp;")"</f>
        <v>0.11 (-0.12,0.34)</v>
      </c>
      <c r="C5" s="127" t="str">
        <f>ROUND('Table 2'!F$7,2)&amp;" ("&amp;ROUND('Table 2'!F$7 - 1.96 * 'Table 2'!F$8,2)&amp;","&amp;ROUND('Table 2'!F$7 + 1.96 * 'Table 2'!F$8,2)&amp;")"</f>
        <v>0.13 (-0.06,0.31)</v>
      </c>
    </row>
    <row r="6">
      <c r="A6" s="120" t="s">
        <v>7</v>
      </c>
      <c r="B6" s="126" t="str">
        <f>ROUND(tF1_2_raw!B8,2)&amp;" ("&amp;ROUND(tF1_2_raw!B8 - 1.96 * tF1_2_raw!B9,2)&amp;","&amp;ROUND(tF1_2_raw!B8 + 1.96 * tF1_2_raw!B9,2)&amp;")"</f>
        <v>0.02 (-0.02,0.06)</v>
      </c>
      <c r="C6" s="126" t="str">
        <f>ROUND('Table 2'!L$7,2)&amp;" ("&amp;ROUND('Table 2'!L$7 - 1.96 * 'Table 2'!L$8,2)&amp;","&amp;ROUND('Table 2'!L$7 + 1.96 * 'Table 2'!L$8,2)&amp;")"</f>
        <v>0.03 (-0.03,0.08)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5" sqref="F5"/>
    </sheetView>
  </sheetViews>
  <sheetFormatPr defaultRowHeight="15.0" baseColWidth="10"/>
  <cols>
    <col min="1" max="1" width="25.59765625" hidden="false" customWidth="1"/>
    <col min="2" max="2" width="13.5" hidden="false" customWidth="1"/>
    <col min="3" max="3" width="14.8984375" hidden="false" customWidth="1"/>
  </cols>
  <sheetData>
    <row r="1">
      <c r="A1" s="128"/>
      <c r="B1" s="129" t="s">
        <v>188</v>
      </c>
      <c r="C1" s="128" t="s">
        <v>189</v>
      </c>
    </row>
    <row r="2">
      <c r="A2" s="117" t="s">
        <v>3</v>
      </c>
      <c r="B2" s="112" t="n">
        <f>tF2_raw!B2</f>
        <v>0.45</v>
      </c>
      <c r="C2" s="112" t="n">
        <f>tF2_raw!C2</f>
        <v>0.64</v>
      </c>
    </row>
    <row r="3">
      <c r="A3" s="117" t="s">
        <v>6</v>
      </c>
      <c r="B3" s="112" t="n">
        <f>tF2_raw!B3</f>
        <v>0.87</v>
      </c>
      <c r="C3" s="112" t="n">
        <f>tF2_raw!C3</f>
        <v>0.69</v>
      </c>
    </row>
    <row r="4">
      <c r="A4" s="117" t="s">
        <v>90</v>
      </c>
      <c r="B4" s="112" t="n">
        <f>tF2_raw!B4</f>
        <v>0.42</v>
      </c>
      <c r="C4" s="112" t="n">
        <f>tF2_raw!C4</f>
        <v>0.38</v>
      </c>
    </row>
    <row r="5">
      <c r="A5" s="113" t="s">
        <v>7</v>
      </c>
      <c r="B5" s="114" t="n">
        <f>tF2_raw!B5</f>
        <v>0.81</v>
      </c>
      <c r="C5" s="130" t="n">
        <f>tF2_raw!C5</f>
        <v>1</v>
      </c>
    </row>
    <row r="6">
      <c r="A6" s="117"/>
      <c r="B6" s="1"/>
      <c r="C6" s="1"/>
    </row>
    <row r="7">
      <c r="A7" s="115"/>
      <c r="B7" s="115"/>
      <c r="C7" s="115"/>
      <c r="D7" s="115"/>
    </row>
    <row r="13">
      <c r="A13" s="117"/>
      <c r="B13" s="112"/>
      <c r="C13" s="112"/>
      <c r="D13" s="112"/>
    </row>
    <row r="14">
      <c r="A14" s="115"/>
      <c r="B14" s="115"/>
      <c r="C14" s="115"/>
      <c r="D14" s="115"/>
    </row>
  </sheetData>
  <mergeCells count="2">
    <mergeCell ref="A7:D7"/>
    <mergeCell ref="A14:D1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5" sqref="B5"/>
    </sheetView>
  </sheetViews>
  <sheetFormatPr defaultRowHeight="15.0" baseColWidth="10"/>
  <cols>
    <col min="1" max="1" width="25.59765625" hidden="false" customWidth="1"/>
  </cols>
  <sheetData>
    <row r="1">
      <c r="A1" s="124"/>
      <c r="B1" s="118" t="s">
        <v>91</v>
      </c>
      <c r="C1" s="118" t="s">
        <v>92</v>
      </c>
      <c r="D1" s="119" t="s">
        <v>88</v>
      </c>
    </row>
    <row r="2">
      <c r="A2" s="113"/>
      <c r="B2" s="121" t="s">
        <v>190</v>
      </c>
      <c r="C2" s="121" t="s">
        <v>190</v>
      </c>
      <c r="D2" s="121" t="s">
        <v>190</v>
      </c>
    </row>
    <row r="3">
      <c r="A3" s="117" t="s">
        <v>3</v>
      </c>
      <c r="B3" s="115" t="str">
        <f>CONCATENATE(ROUND(tF2_2_raw!B2,2), " (",ROUND(tF2_2_raw!B3,2),")")</f>
        <v>0.29 (0.13)</v>
      </c>
      <c r="C3" s="115" t="str">
        <f>CONCATENATE(ROUND(tF2_2_raw!C2,2), " (",ROUND(tF2_2_raw!C3,2),")")</f>
        <v>0.39 (0.11)</v>
      </c>
      <c r="D3" s="112" t="str">
        <f>CONCATENATE(ROUND(tF2_2_raw!D2,2), " (",ROUND(tF2_2_raw!D3,2),")")</f>
        <v>2.74 (1.8)</v>
      </c>
    </row>
    <row r="4">
      <c r="A4" s="117" t="s">
        <v>6</v>
      </c>
      <c r="B4" s="115" t="str">
        <f>CONCATENATE(ROUND(tF2_2_raw!B4,2), " (",ROUND(tF2_2_raw!B5,2),")")</f>
        <v>0.09 (0.06)</v>
      </c>
      <c r="C4" s="115" t="str">
        <f>CONCATENATE(ROUND(tF2_2_raw!C4,2), " (",ROUND(tF2_2_raw!C5,2),")")</f>
        <v>0.09 (0.12)</v>
      </c>
      <c r="D4" s="112" t="str">
        <f>CONCATENATE(ROUND(tF2_2_raw!D4,2), " (",ROUND(tF2_2_raw!D5,2),")")</f>
        <v>0.73 (0.8)</v>
      </c>
    </row>
    <row r="5">
      <c r="A5" s="117" t="s">
        <v>90</v>
      </c>
      <c r="B5" s="115" t="str">
        <f>CONCATENATE(ROUND(tF2_2_raw!B6,2), " (",ROUND(tF2_2_raw!B7,2),")")</f>
        <v>0.17 (0.12)</v>
      </c>
      <c r="C5" s="115" t="str">
        <f>CONCATENATE(ROUND(tF2_2_raw!C6,2), " (",ROUND(tF2_2_raw!C7,2),")")</f>
        <v>0.23 (0.04)</v>
      </c>
      <c r="D5" s="112" t="str">
        <f>CONCATENATE(ROUND(tF2_2_raw!D6,2), " (",ROUND(tF2_2_raw!D7,2),")")</f>
        <v>0.94 (0.96)</v>
      </c>
    </row>
    <row r="6">
      <c r="A6" s="113" t="s">
        <v>7</v>
      </c>
      <c r="B6" s="121" t="str">
        <f>CONCATENATE(ROUND(tF2_2_raw!B8,2), " (",ROUND(tF2_2_raw!B9,2),")")</f>
        <v>0.02 (0.02)</v>
      </c>
      <c r="C6" s="121" t="str">
        <f>CONCATENATE(ROUND(tF2_2_raw!C8,2), " (",ROUND(tF2_2_raw!C9,2),")")</f>
        <v>0 (0)</v>
      </c>
      <c r="D6" s="114" t="str">
        <f>CONCATENATE(ROUND(tF2_2_raw!D8,2), " (",ROUND(tF2_2_raw!D9,2),")")</f>
        <v>0.77 (0.81)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2" sqref="D12"/>
    </sheetView>
  </sheetViews>
  <sheetFormatPr defaultRowHeight="15.0" baseColWidth="10"/>
  <cols>
    <col min="1" max="1" width="25.59765625" hidden="false" customWidth="1"/>
    <col min="2" max="2" width="17.59765625" hidden="false" customWidth="1"/>
    <col min="3" max="3" width="18" hidden="false" customWidth="1"/>
  </cols>
  <sheetData>
    <row r="1">
      <c r="A1" s="123"/>
      <c r="B1" s="124" t="s">
        <v>191</v>
      </c>
      <c r="C1" s="124" t="s">
        <v>89</v>
      </c>
    </row>
    <row r="2">
      <c r="A2" s="125"/>
      <c r="B2" s="121" t="s">
        <v>192</v>
      </c>
      <c r="C2" s="121" t="s">
        <v>192</v>
      </c>
    </row>
    <row r="3">
      <c r="A3" s="117" t="s">
        <v>3</v>
      </c>
      <c r="B3" s="127" t="str">
        <f>ROUND(tF2_2_raw!B2,2)&amp;" ("&amp;ROUND(tF2_2_raw!B2 - 1.96 * tF2_2_raw!B3,2)&amp;","&amp;ROUND(tF2_2_raw!B2 + 1.96 * tF2_2_raw!B3,2)&amp;")"</f>
        <v>0.29 (0.03,0.54)</v>
      </c>
      <c r="C3" s="127" t="str">
        <f>ROUND('Table 2'!C$37,2)&amp;" ("&amp;ROUND('Table 2'!C$37 - 1.96 * 'Table 2'!C$38,2)&amp;","&amp;ROUND('Table 2'!C$37 + 1.96 * 'Table 2'!C$38,2)&amp;")"</f>
        <v>0.19 (0.09,0.3)</v>
      </c>
    </row>
    <row r="4">
      <c r="A4" s="117" t="s">
        <v>6</v>
      </c>
      <c r="B4" s="127" t="str">
        <f>ROUND(tF2_2_raw!B4,2)&amp;" ("&amp;ROUND(tF2_2_raw!B4 - 1.96 * tF2_2_raw!B5,2)&amp;","&amp;ROUND(tF2_2_raw!B4 + 1.96 * tF2_2_raw!B5,2)&amp;")"</f>
        <v>0.09 (-0.01,0.2)</v>
      </c>
      <c r="C4" s="127" t="str">
        <f>ROUND('Table 2'!I37,2)&amp;" ("&amp;ROUND('Table 2'!I37 - 1.96 * 'Table 2'!I38,2)&amp;","&amp;ROUND('Table 2'!I37 + 1.96 * 'Table 2'!I38,2)&amp;")"</f>
        <v>0.1 (0.01,0.2)</v>
      </c>
    </row>
    <row r="5">
      <c r="A5" s="117" t="s">
        <v>90</v>
      </c>
      <c r="B5" s="127" t="str">
        <f>ROUND(tF2_2_raw!B6,2)&amp;" ("&amp;ROUND(tF2_2_raw!B6 - 1.96 * tF2_2_raw!B7,2)&amp;","&amp;ROUND(tF2_2_raw!B6 + 1.96 * tF2_2_raw!B7,2)&amp;")"</f>
        <v>0.17 (-0.06,0.4)</v>
      </c>
      <c r="C5" s="127" t="str">
        <f>ROUND('Table 2'!F$37,2)&amp;" ("&amp;ROUND('Table 2'!F$37 - 1.96 * 'Table 2'!F$38,2)&amp;","&amp;ROUND('Table 2'!F$37 + 1.96 * 'Table 2'!F$38,2)&amp;")"</f>
        <v>0.17 (0,0.35)</v>
      </c>
    </row>
    <row r="6">
      <c r="A6" s="113" t="s">
        <v>7</v>
      </c>
      <c r="B6" s="126" t="str">
        <f>ROUND(tF2_2_raw!B8,2)&amp;" ("&amp;ROUND(tF2_2_raw!B8 - 1.96 * tF2_2_raw!B9,2)&amp;","&amp;ROUND(tF2_2_raw!B8 + 1.96 * tF2_2_raw!B9,2)&amp;")"</f>
        <v>0.02 (-0.02,0.06)</v>
      </c>
      <c r="C6" s="126" t="str">
        <f>ROUND('Table 2'!L$37,2)&amp;" ("&amp;ROUND('Table 2'!L$37 - 1.96 * 'Table 2'!L$38,2)&amp;","&amp;ROUND('Table 2'!L$737+ 1.96 * 'Table 2'!L$38,2)&amp;")"</f>
        <v>0.02 (-0.03,0.05)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7" sqref="G7"/>
    </sheetView>
  </sheetViews>
  <sheetFormatPr defaultRowHeight="15.0" baseColWidth="10"/>
  <sheetData>
    <row r="1">
      <c r="A1" t="s">
        <v>99</v>
      </c>
      <c r="B1" s="14" t="n">
        <v>0.15399999916553497</v>
      </c>
      <c r="C1" s="14"/>
      <c r="D1" s="14"/>
      <c r="E1" s="14"/>
      <c r="F1" s="14" t="n">
        <v>0.7621428498200008</v>
      </c>
      <c r="G1" t="s">
        <v>146</v>
      </c>
      <c r="H1" t="s">
        <v>302</v>
      </c>
      <c r="I1" t="s">
        <v>302</v>
      </c>
      <c r="J1" t="s">
        <v>302</v>
      </c>
    </row>
    <row r="2">
      <c r="A2" t="s">
        <v>302</v>
      </c>
      <c r="B2" s="14" t="n">
        <v>0.089210003614425659</v>
      </c>
      <c r="C2" s="14"/>
      <c r="D2" s="14"/>
      <c r="E2" s="14"/>
      <c r="F2" s="14"/>
      <c r="G2" t="s">
        <v>302</v>
      </c>
      <c r="H2" t="s">
        <v>302</v>
      </c>
      <c r="I2" t="s">
        <v>302</v>
      </c>
      <c r="J2" t="s">
        <v>302</v>
      </c>
    </row>
    <row r="3">
      <c r="A3" t="s">
        <v>100</v>
      </c>
      <c r="B3" s="14" t="n">
        <v>0.98000001907348633</v>
      </c>
      <c r="C3" s="14" t="n">
        <v>1.190000057220459</v>
      </c>
      <c r="D3" s="14"/>
      <c r="E3" s="14"/>
      <c r="F3" s="14" t="n">
        <v>0.076666666815678297</v>
      </c>
      <c r="G3" t="s">
        <v>147</v>
      </c>
      <c r="H3" t="s">
        <v>147</v>
      </c>
      <c r="I3" t="s">
        <v>302</v>
      </c>
      <c r="J3" t="s">
        <v>302</v>
      </c>
    </row>
    <row r="4">
      <c r="A4" t="s">
        <v>302</v>
      </c>
      <c r="B4" s="14" t="n">
        <v>0.14800000190734863</v>
      </c>
      <c r="C4" s="14" t="n">
        <v>1.2041594982147217</v>
      </c>
      <c r="D4" s="14"/>
      <c r="E4" s="14"/>
      <c r="F4" s="14"/>
      <c r="G4" t="s">
        <v>302</v>
      </c>
      <c r="H4" t="s">
        <v>302</v>
      </c>
      <c r="I4" t="s">
        <v>302</v>
      </c>
      <c r="J4" t="s">
        <v>302</v>
      </c>
    </row>
    <row r="5">
      <c r="A5" t="s">
        <v>101</v>
      </c>
      <c r="B5" s="14" t="n">
        <v>-0.05000000074505806</v>
      </c>
      <c r="C5" s="14" t="n">
        <v>-0.40999999642372131</v>
      </c>
      <c r="D5" s="14"/>
      <c r="E5" s="14" t="n">
        <v>0</v>
      </c>
      <c r="F5" s="14" t="n">
        <v>0.12</v>
      </c>
      <c r="G5" t="s">
        <v>148</v>
      </c>
      <c r="H5" t="s">
        <v>148</v>
      </c>
      <c r="I5" t="s">
        <v>302</v>
      </c>
      <c r="J5" t="s">
        <v>148</v>
      </c>
    </row>
    <row r="6">
      <c r="A6" t="s">
        <v>302</v>
      </c>
      <c r="B6" s="14" t="n">
        <v>0.075999997556209564</v>
      </c>
      <c r="C6" s="14" t="n">
        <v>0.31389674544334412</v>
      </c>
      <c r="D6" s="14"/>
      <c r="E6" s="14" t="n">
        <v>0.040943481028079987</v>
      </c>
      <c r="F6" s="14"/>
      <c r="G6" t="s">
        <v>302</v>
      </c>
      <c r="H6" t="s">
        <v>302</v>
      </c>
      <c r="I6" t="s">
        <v>302</v>
      </c>
      <c r="J6" t="s">
        <v>302</v>
      </c>
    </row>
    <row r="7">
      <c r="A7" t="s">
        <v>102</v>
      </c>
      <c r="B7" s="14" t="n">
        <v>0.17000000178813934</v>
      </c>
      <c r="C7" s="14" t="n">
        <v>0.40000000596046448</v>
      </c>
      <c r="D7" s="14"/>
      <c r="E7" s="14"/>
      <c r="F7" s="14" t="n">
        <v>0.089999999999999997</v>
      </c>
      <c r="G7" t="s">
        <v>149</v>
      </c>
      <c r="H7" t="s">
        <v>149</v>
      </c>
      <c r="I7" t="s">
        <v>302</v>
      </c>
      <c r="J7" t="s">
        <v>302</v>
      </c>
    </row>
    <row r="8">
      <c r="A8" t="s">
        <v>302</v>
      </c>
      <c r="B8" s="14" t="n">
        <v>0.064966604113578796</v>
      </c>
      <c r="C8" s="14" t="n">
        <v>0.31043145060539246</v>
      </c>
      <c r="D8" s="14"/>
      <c r="E8" s="14"/>
      <c r="F8" s="14"/>
      <c r="G8" t="s">
        <v>302</v>
      </c>
      <c r="H8" t="s">
        <v>302</v>
      </c>
      <c r="I8" t="s">
        <v>302</v>
      </c>
      <c r="J8" t="s">
        <v>302</v>
      </c>
    </row>
    <row r="9">
      <c r="A9" t="s">
        <v>103</v>
      </c>
      <c r="B9" s="14" t="n">
        <v>0.20115585625171661</v>
      </c>
      <c r="C9" s="14" t="n">
        <v>-0.066581368446350098</v>
      </c>
      <c r="D9" s="14"/>
      <c r="E9" s="14" t="n">
        <v>0.12868392467498779</v>
      </c>
      <c r="F9" s="14" t="n">
        <v>0.45000000000000001</v>
      </c>
      <c r="G9" t="s">
        <v>150</v>
      </c>
      <c r="H9" t="s">
        <v>171</v>
      </c>
      <c r="I9" t="s">
        <v>302</v>
      </c>
      <c r="J9" t="s">
        <v>178</v>
      </c>
    </row>
    <row r="10">
      <c r="A10" t="s">
        <v>302</v>
      </c>
      <c r="B10" s="14" t="n">
        <v>0.13610066473484039</v>
      </c>
      <c r="C10" s="14" t="n">
        <v>0.19343018531799316</v>
      </c>
      <c r="D10" s="14"/>
      <c r="E10" s="14" t="n">
        <v>0.091291353106498718</v>
      </c>
      <c r="F10" s="14"/>
      <c r="G10" t="s">
        <v>302</v>
      </c>
      <c r="H10" t="s">
        <v>302</v>
      </c>
      <c r="I10" t="s">
        <v>302</v>
      </c>
      <c r="J10" t="s">
        <v>302</v>
      </c>
    </row>
    <row r="11">
      <c r="A11" t="s">
        <v>104</v>
      </c>
      <c r="B11" s="14" t="n">
        <v>0.061926901340484619</v>
      </c>
      <c r="C11" s="14" t="n">
        <v>-0.066842541098594666</v>
      </c>
      <c r="D11" s="14"/>
      <c r="E11" s="14" t="n">
        <v>0.0069838301278650761</v>
      </c>
      <c r="F11" s="14" t="n">
        <v>0.45000000000000001</v>
      </c>
      <c r="G11" t="s">
        <v>151</v>
      </c>
      <c r="H11" t="s">
        <v>172</v>
      </c>
      <c r="I11" t="s">
        <v>302</v>
      </c>
      <c r="J11" t="s">
        <v>179</v>
      </c>
    </row>
    <row r="12">
      <c r="A12" t="s">
        <v>302</v>
      </c>
      <c r="B12" s="14" t="n">
        <v>0.11827585846185684</v>
      </c>
      <c r="C12" s="14" t="n">
        <v>0.19349321722984314</v>
      </c>
      <c r="D12" s="14"/>
      <c r="E12" s="14" t="n">
        <v>0.081622757017612457</v>
      </c>
      <c r="F12" s="14"/>
      <c r="G12" t="s">
        <v>302</v>
      </c>
      <c r="H12" t="s">
        <v>302</v>
      </c>
      <c r="I12" t="s">
        <v>302</v>
      </c>
      <c r="J12" t="s">
        <v>302</v>
      </c>
    </row>
    <row r="13">
      <c r="A13" t="s">
        <v>105</v>
      </c>
      <c r="B13" s="14" t="n">
        <v>-0.44999998807907104</v>
      </c>
      <c r="C13" s="14" t="n">
        <v>-1.190000057220459</v>
      </c>
      <c r="D13" s="14" t="n">
        <v>-0.34999999403953552</v>
      </c>
      <c r="E13" s="14"/>
      <c r="F13" s="14" t="n">
        <v>0.10000000000000001</v>
      </c>
      <c r="G13" t="s">
        <v>152</v>
      </c>
      <c r="H13" t="s">
        <v>152</v>
      </c>
      <c r="I13" t="s">
        <v>152</v>
      </c>
      <c r="J13" t="s">
        <v>302</v>
      </c>
    </row>
    <row r="14">
      <c r="A14" t="s">
        <v>302</v>
      </c>
      <c r="B14" s="14" t="n">
        <v>0.16650000214576721</v>
      </c>
      <c r="C14" s="14" t="n">
        <v>0.5522913932800293</v>
      </c>
      <c r="D14" s="14" t="n">
        <v>0.15404742956161499</v>
      </c>
      <c r="E14" s="14"/>
      <c r="F14" s="14"/>
      <c r="G14" t="s">
        <v>302</v>
      </c>
      <c r="H14" t="s">
        <v>302</v>
      </c>
      <c r="I14" t="s">
        <v>302</v>
      </c>
      <c r="J14" t="s">
        <v>302</v>
      </c>
    </row>
    <row r="15">
      <c r="A15" t="s">
        <v>106</v>
      </c>
      <c r="B15" s="14" t="n">
        <v>0</v>
      </c>
      <c r="C15" s="14" t="n">
        <v>0.5</v>
      </c>
      <c r="D15" s="14" t="n">
        <v>0</v>
      </c>
      <c r="E15" s="14" t="n">
        <v>0.30000001192092896</v>
      </c>
      <c r="F15" s="14" t="n">
        <v>0.57999999999999996</v>
      </c>
      <c r="G15" t="s">
        <v>153</v>
      </c>
      <c r="H15" t="s">
        <v>153</v>
      </c>
      <c r="I15" t="s">
        <v>153</v>
      </c>
      <c r="J15" t="s">
        <v>180</v>
      </c>
    </row>
    <row r="16">
      <c r="A16" t="s">
        <v>302</v>
      </c>
      <c r="B16" s="14" t="n">
        <v>0.26499998569488525</v>
      </c>
      <c r="C16" s="14" t="n">
        <v>0.63711613416671753</v>
      </c>
      <c r="D16" s="14" t="n">
        <v>0.21500201523303986</v>
      </c>
      <c r="E16" s="14" t="n">
        <v>0.29912152886390686</v>
      </c>
      <c r="F16" s="14"/>
      <c r="G16" t="s">
        <v>302</v>
      </c>
      <c r="H16" t="s">
        <v>302</v>
      </c>
      <c r="I16" t="s">
        <v>302</v>
      </c>
      <c r="J16" t="s">
        <v>302</v>
      </c>
    </row>
    <row r="17">
      <c r="A17" t="s">
        <v>107</v>
      </c>
      <c r="B17" s="14" t="n">
        <v>0</v>
      </c>
      <c r="C17" s="14" t="n">
        <v>0</v>
      </c>
      <c r="D17" s="14" t="n">
        <v>0.10000000149011612</v>
      </c>
      <c r="E17" s="14" t="n">
        <v>0.20000000298023224</v>
      </c>
      <c r="F17" s="14" t="n">
        <v>0.57999999999999996</v>
      </c>
      <c r="G17" t="s">
        <v>154</v>
      </c>
      <c r="H17" t="s">
        <v>154</v>
      </c>
      <c r="I17" t="s">
        <v>154</v>
      </c>
      <c r="J17" t="s">
        <v>181</v>
      </c>
    </row>
    <row r="18">
      <c r="A18" t="s">
        <v>302</v>
      </c>
      <c r="B18" s="14" t="n">
        <v>0.13850000500679016</v>
      </c>
      <c r="C18" s="14" t="n">
        <v>0.31692251563072205</v>
      </c>
      <c r="D18" s="14" t="n">
        <v>0.18761767446994781</v>
      </c>
      <c r="E18" s="14" t="n">
        <v>0.32943803071975708</v>
      </c>
      <c r="F18" s="14"/>
      <c r="G18" t="s">
        <v>302</v>
      </c>
      <c r="H18" t="s">
        <v>302</v>
      </c>
      <c r="I18" t="s">
        <v>302</v>
      </c>
      <c r="J18" t="s">
        <v>302</v>
      </c>
    </row>
    <row r="19">
      <c r="A19" t="s">
        <v>108</v>
      </c>
      <c r="B19" s="14" t="n">
        <v>0.34729999303817749</v>
      </c>
      <c r="C19" s="14"/>
      <c r="D19" s="14"/>
      <c r="E19" s="14"/>
      <c r="F19" s="14" t="n">
        <v>0.7621428498200008</v>
      </c>
      <c r="G19" t="s">
        <v>155</v>
      </c>
      <c r="H19" t="s">
        <v>302</v>
      </c>
      <c r="I19" t="s">
        <v>302</v>
      </c>
      <c r="J19" t="s">
        <v>302</v>
      </c>
    </row>
    <row r="20">
      <c r="A20" t="s">
        <v>302</v>
      </c>
      <c r="B20" s="14" t="n">
        <v>0.13056391477584839</v>
      </c>
      <c r="C20" s="14"/>
      <c r="D20" s="14"/>
      <c r="E20" s="14"/>
      <c r="F20" s="14"/>
      <c r="G20" t="s">
        <v>302</v>
      </c>
      <c r="H20" t="s">
        <v>302</v>
      </c>
      <c r="I20" t="s">
        <v>302</v>
      </c>
      <c r="J20" t="s">
        <v>302</v>
      </c>
    </row>
    <row r="21">
      <c r="A21" t="s">
        <v>109</v>
      </c>
      <c r="B21" s="14" t="n">
        <v>0.026599999517202377</v>
      </c>
      <c r="C21" s="14" t="n">
        <v>-0.095200002193450928</v>
      </c>
      <c r="D21" s="14"/>
      <c r="E21" s="14"/>
      <c r="F21" s="14" t="n">
        <v>0.62</v>
      </c>
      <c r="G21" t="s">
        <v>156</v>
      </c>
      <c r="H21" t="s">
        <v>156</v>
      </c>
      <c r="I21" t="s">
        <v>302</v>
      </c>
      <c r="J21" t="s">
        <v>302</v>
      </c>
    </row>
    <row r="22">
      <c r="A22" t="s">
        <v>302</v>
      </c>
      <c r="B22" s="14" t="n">
        <v>0.17520807683467865</v>
      </c>
      <c r="C22" s="14" t="n">
        <v>0.44416540861129761</v>
      </c>
      <c r="D22" s="14"/>
      <c r="E22" s="14"/>
      <c r="F22" s="14"/>
      <c r="G22" t="s">
        <v>302</v>
      </c>
      <c r="H22" t="s">
        <v>302</v>
      </c>
      <c r="I22" t="s">
        <v>302</v>
      </c>
      <c r="J22" t="s">
        <v>302</v>
      </c>
    </row>
    <row r="23">
      <c r="A23" t="s">
        <v>110</v>
      </c>
      <c r="B23" s="14" t="n">
        <v>0.12950000166893005</v>
      </c>
      <c r="C23" s="14" t="n">
        <v>-0.029200000688433647</v>
      </c>
      <c r="D23" s="14"/>
      <c r="E23" s="14"/>
      <c r="F23" s="14" t="n">
        <v>0.58999999999999997</v>
      </c>
      <c r="G23" t="s">
        <v>157</v>
      </c>
      <c r="H23" t="s">
        <v>157</v>
      </c>
      <c r="I23" t="s">
        <v>302</v>
      </c>
      <c r="J23" t="s">
        <v>302</v>
      </c>
    </row>
    <row r="24">
      <c r="A24" t="s">
        <v>302</v>
      </c>
      <c r="B24" s="14" t="n">
        <v>0.14770039916038513</v>
      </c>
      <c r="C24" s="14" t="n">
        <v>0.47371479868888855</v>
      </c>
      <c r="D24" s="14"/>
      <c r="E24" s="14"/>
      <c r="F24" s="14"/>
      <c r="G24" t="s">
        <v>302</v>
      </c>
      <c r="H24" t="s">
        <v>302</v>
      </c>
      <c r="I24" t="s">
        <v>302</v>
      </c>
      <c r="J24" t="s">
        <v>302</v>
      </c>
    </row>
    <row r="25">
      <c r="A25" t="s">
        <v>111</v>
      </c>
      <c r="B25" s="14" t="n">
        <v>0.054233498871326447</v>
      </c>
      <c r="C25" s="14" t="n">
        <v>0.089197799563407898</v>
      </c>
      <c r="D25" s="14" t="n">
        <v>0.79420542716979981</v>
      </c>
      <c r="E25" s="14"/>
      <c r="F25" s="14" t="n">
        <v>0.83999999999999997</v>
      </c>
      <c r="G25" t="s">
        <v>158</v>
      </c>
      <c r="H25" t="s">
        <v>158</v>
      </c>
      <c r="I25" t="s">
        <v>158</v>
      </c>
      <c r="J25" t="s">
        <v>302</v>
      </c>
    </row>
    <row r="26">
      <c r="A26" t="s">
        <v>302</v>
      </c>
      <c r="B26" s="14" t="n">
        <v>0.058344900608062744</v>
      </c>
      <c r="C26" s="14" t="n">
        <v>0.082118496298789978</v>
      </c>
      <c r="D26" s="14" t="n">
        <v>0.31427818536758423</v>
      </c>
      <c r="E26" s="14"/>
      <c r="F26" s="14"/>
      <c r="G26" t="s">
        <v>302</v>
      </c>
      <c r="H26" t="s">
        <v>302</v>
      </c>
      <c r="I26" t="s">
        <v>302</v>
      </c>
      <c r="J26" t="s">
        <v>302</v>
      </c>
    </row>
    <row r="27">
      <c r="A27" t="s">
        <v>112</v>
      </c>
      <c r="B27" s="14" t="n">
        <v>0.039999999105930328</v>
      </c>
      <c r="C27" s="14" t="n">
        <v>0.039999999105930328</v>
      </c>
      <c r="D27" s="14"/>
      <c r="E27" s="14"/>
      <c r="F27" s="14" t="n">
        <v>0.11</v>
      </c>
      <c r="G27" t="s">
        <v>159</v>
      </c>
      <c r="H27" t="s">
        <v>159</v>
      </c>
      <c r="I27" t="s">
        <v>302</v>
      </c>
      <c r="J27" t="s">
        <v>302</v>
      </c>
    </row>
    <row r="28">
      <c r="A28" t="s">
        <v>302</v>
      </c>
      <c r="B28" s="14" t="n">
        <v>0.049362681806087494</v>
      </c>
      <c r="C28" s="14" t="n">
        <v>0.12706573307514191</v>
      </c>
      <c r="D28" s="14"/>
      <c r="E28" s="14"/>
      <c r="F28" s="14"/>
      <c r="G28" t="s">
        <v>302</v>
      </c>
      <c r="H28" t="s">
        <v>302</v>
      </c>
      <c r="I28" t="s">
        <v>302</v>
      </c>
      <c r="J28" t="s">
        <v>302</v>
      </c>
    </row>
    <row r="29">
      <c r="A29" t="s">
        <v>113</v>
      </c>
      <c r="B29" s="14"/>
      <c r="C29" s="14"/>
      <c r="D29" s="14"/>
      <c r="E29" s="14" t="n">
        <v>0.17000000178813934</v>
      </c>
      <c r="F29" s="14" t="n">
        <v>0.46000000000000002</v>
      </c>
      <c r="G29" t="s">
        <v>302</v>
      </c>
      <c r="H29" t="s">
        <v>302</v>
      </c>
      <c r="I29" t="s">
        <v>302</v>
      </c>
      <c r="J29" t="s">
        <v>182</v>
      </c>
    </row>
    <row r="30">
      <c r="A30" t="s">
        <v>302</v>
      </c>
      <c r="B30" s="14"/>
      <c r="C30" s="14"/>
      <c r="D30" s="14"/>
      <c r="E30" s="14" t="n">
        <v>0.12070736289024353</v>
      </c>
      <c r="F30" s="14"/>
      <c r="G30" t="s">
        <v>302</v>
      </c>
      <c r="H30" t="s">
        <v>302</v>
      </c>
      <c r="I30" t="s">
        <v>302</v>
      </c>
      <c r="J30" t="s">
        <v>302</v>
      </c>
    </row>
    <row r="31">
      <c r="A31" t="s">
        <v>114</v>
      </c>
      <c r="B31" s="14" t="n">
        <v>-0.37569999694824219</v>
      </c>
      <c r="C31" s="14" t="n">
        <v>0.086499996483325958</v>
      </c>
      <c r="D31" s="14"/>
      <c r="E31" s="14" t="n">
        <v>-0.019999999552965164</v>
      </c>
      <c r="F31" s="14" t="n">
        <v>0.38</v>
      </c>
      <c r="G31" t="s">
        <v>160</v>
      </c>
      <c r="H31" t="s">
        <v>160</v>
      </c>
      <c r="I31" t="s">
        <v>302</v>
      </c>
      <c r="J31" t="s">
        <v>160</v>
      </c>
    </row>
    <row r="32">
      <c r="A32" t="s">
        <v>302</v>
      </c>
      <c r="B32" s="14" t="n">
        <v>0.24779999256134033</v>
      </c>
      <c r="C32" s="14" t="n">
        <v>0.21789999306201935</v>
      </c>
      <c r="D32" s="14"/>
      <c r="E32" s="14" t="n">
        <v>0.15407966077327728</v>
      </c>
      <c r="F32" s="14"/>
      <c r="G32" t="s">
        <v>302</v>
      </c>
      <c r="H32" t="s">
        <v>302</v>
      </c>
      <c r="I32" t="s">
        <v>302</v>
      </c>
      <c r="J32" t="s">
        <v>302</v>
      </c>
    </row>
    <row r="33">
      <c r="A33" t="s">
        <v>115</v>
      </c>
      <c r="B33" s="14" t="n">
        <v>0.39329999685287476</v>
      </c>
      <c r="C33" s="14" t="n">
        <v>0.20890000462532044</v>
      </c>
      <c r="D33" s="14"/>
      <c r="E33" s="14" t="n">
        <v>0.27000001072883606</v>
      </c>
      <c r="F33" s="14" t="n">
        <v>0.38</v>
      </c>
      <c r="G33" t="s">
        <v>161</v>
      </c>
      <c r="H33" t="s">
        <v>161</v>
      </c>
      <c r="I33" t="s">
        <v>302</v>
      </c>
      <c r="J33" t="s">
        <v>161</v>
      </c>
    </row>
    <row r="34">
      <c r="A34" t="s">
        <v>302</v>
      </c>
      <c r="B34" s="14" t="n">
        <v>0.18600000441074371</v>
      </c>
      <c r="C34" s="14" t="n">
        <v>0.20759999752044678</v>
      </c>
      <c r="D34" s="14"/>
      <c r="E34" s="14" t="n">
        <v>0.12854571640491486</v>
      </c>
      <c r="F34" s="14"/>
      <c r="G34" t="s">
        <v>302</v>
      </c>
      <c r="H34" t="s">
        <v>302</v>
      </c>
      <c r="I34" t="s">
        <v>302</v>
      </c>
      <c r="J34" t="s">
        <v>302</v>
      </c>
    </row>
    <row r="35">
      <c r="A35" t="s">
        <v>116</v>
      </c>
      <c r="B35" s="14"/>
      <c r="C35" s="14"/>
      <c r="D35" s="14"/>
      <c r="E35" s="14" t="n">
        <v>-0.079999998211860657</v>
      </c>
      <c r="F35" s="14" t="n">
        <v>0.72999999999999998</v>
      </c>
      <c r="G35" t="s">
        <v>302</v>
      </c>
      <c r="H35" t="s">
        <v>302</v>
      </c>
      <c r="I35" t="s">
        <v>302</v>
      </c>
      <c r="J35" t="s">
        <v>183</v>
      </c>
    </row>
    <row r="36">
      <c r="A36" t="s">
        <v>302</v>
      </c>
      <c r="B36" s="14"/>
      <c r="C36" s="14"/>
      <c r="D36" s="14"/>
      <c r="E36" s="14" t="n">
        <v>0.1358073353767395</v>
      </c>
      <c r="F36" s="14"/>
      <c r="G36" t="s">
        <v>302</v>
      </c>
      <c r="H36" t="s">
        <v>302</v>
      </c>
      <c r="I36" t="s">
        <v>302</v>
      </c>
      <c r="J36" t="s">
        <v>302</v>
      </c>
    </row>
    <row r="37">
      <c r="A37" t="s">
        <v>117</v>
      </c>
      <c r="B37" s="14"/>
      <c r="C37" s="14"/>
      <c r="D37" s="14"/>
      <c r="E37" s="14" t="n">
        <v>-0.028999999165534973</v>
      </c>
      <c r="F37" s="14" t="n">
        <v>0.72999999999999998</v>
      </c>
      <c r="G37" t="s">
        <v>302</v>
      </c>
      <c r="H37" t="s">
        <v>302</v>
      </c>
      <c r="I37" t="s">
        <v>302</v>
      </c>
      <c r="J37" t="s">
        <v>184</v>
      </c>
    </row>
    <row r="38">
      <c r="A38" t="s">
        <v>302</v>
      </c>
      <c r="B38" s="14"/>
      <c r="C38" s="14"/>
      <c r="D38" s="14"/>
      <c r="E38" s="14" t="n">
        <v>0.1289728581905365</v>
      </c>
      <c r="F38" s="14"/>
      <c r="G38" t="s">
        <v>302</v>
      </c>
      <c r="H38" t="s">
        <v>302</v>
      </c>
      <c r="I38" t="s">
        <v>302</v>
      </c>
      <c r="J38" t="s">
        <v>302</v>
      </c>
    </row>
    <row r="39">
      <c r="A39" t="s">
        <v>118</v>
      </c>
      <c r="B39" s="14" t="n">
        <v>0.029999999329447746</v>
      </c>
      <c r="C39" s="14" t="n">
        <v>0.079999998211860657</v>
      </c>
      <c r="D39" s="14"/>
      <c r="E39" s="14" t="n">
        <v>-0.043000001460313797</v>
      </c>
      <c r="F39" s="14" t="n">
        <v>0.31</v>
      </c>
      <c r="G39" t="s">
        <v>162</v>
      </c>
      <c r="H39" t="s">
        <v>162</v>
      </c>
      <c r="I39" t="s">
        <v>302</v>
      </c>
      <c r="J39" t="s">
        <v>162</v>
      </c>
    </row>
    <row r="40">
      <c r="A40" t="s">
        <v>302</v>
      </c>
      <c r="B40" s="14" t="n">
        <v>0.12749703228473663</v>
      </c>
      <c r="C40" s="14" t="n">
        <v>0.35199999809265137</v>
      </c>
      <c r="D40" s="14"/>
      <c r="E40" s="14" t="n">
        <v>0.1077931672334671</v>
      </c>
      <c r="F40" s="14"/>
      <c r="G40" t="s">
        <v>302</v>
      </c>
      <c r="H40" t="s">
        <v>302</v>
      </c>
      <c r="I40" t="s">
        <v>302</v>
      </c>
      <c r="J40" t="s">
        <v>302</v>
      </c>
    </row>
    <row r="41">
      <c r="A41" t="s">
        <v>119</v>
      </c>
      <c r="B41" s="14" t="n">
        <v>-0.6600000262260437</v>
      </c>
      <c r="C41" s="14" t="n">
        <v>1.5458099842071533</v>
      </c>
      <c r="D41" s="14"/>
      <c r="E41" s="14"/>
      <c r="F41" s="14" t="n">
        <v>0.77000000000000002</v>
      </c>
      <c r="G41" t="s">
        <v>147</v>
      </c>
      <c r="H41" t="s">
        <v>302</v>
      </c>
      <c r="I41" t="s">
        <v>302</v>
      </c>
      <c r="J41" t="s">
        <v>302</v>
      </c>
    </row>
    <row r="42">
      <c r="A42" t="s">
        <v>302</v>
      </c>
      <c r="B42" s="14" t="n">
        <v>0.30000001192092896</v>
      </c>
      <c r="C42" s="14" t="n">
        <v>0.53518211841583252</v>
      </c>
      <c r="D42" s="14"/>
      <c r="E42" s="14"/>
      <c r="F42" s="14"/>
      <c r="G42" t="s">
        <v>302</v>
      </c>
      <c r="H42" t="s">
        <v>302</v>
      </c>
      <c r="I42" t="s">
        <v>302</v>
      </c>
      <c r="J42" t="s">
        <v>302</v>
      </c>
    </row>
    <row r="43">
      <c r="A43" t="s">
        <v>120</v>
      </c>
      <c r="B43" s="14" t="n">
        <v>0.0099999997764825821</v>
      </c>
      <c r="C43" s="14" t="n">
        <v>-0.23000000417232513</v>
      </c>
      <c r="D43" s="14"/>
      <c r="E43" s="14" t="n">
        <v>-0.070000000298023224</v>
      </c>
      <c r="F43" s="14" t="n">
        <v>0.029999999999999999</v>
      </c>
      <c r="G43" t="s">
        <v>163</v>
      </c>
      <c r="H43" t="s">
        <v>173</v>
      </c>
      <c r="I43" t="s">
        <v>302</v>
      </c>
      <c r="J43" t="s">
        <v>187</v>
      </c>
    </row>
    <row r="44">
      <c r="A44" t="s">
        <v>302</v>
      </c>
      <c r="B44" s="14" t="n">
        <v>0.090872809290885925</v>
      </c>
      <c r="C44" s="14" t="n">
        <v>0.28496584296226502</v>
      </c>
      <c r="D44" s="14"/>
      <c r="E44" s="14" t="n">
        <v>0.095492720603942871</v>
      </c>
      <c r="F44" s="14"/>
      <c r="G44" t="s">
        <v>302</v>
      </c>
      <c r="H44" t="s">
        <v>302</v>
      </c>
      <c r="I44" t="s">
        <v>302</v>
      </c>
      <c r="J44" t="s">
        <v>302</v>
      </c>
    </row>
    <row r="45">
      <c r="A45" t="s">
        <v>121</v>
      </c>
      <c r="B45" s="14" t="n">
        <v>0.69999998807907105</v>
      </c>
      <c r="C45" s="14" t="n">
        <v>0.30000001192092896</v>
      </c>
      <c r="D45" s="14"/>
      <c r="E45" s="14" t="n">
        <v>0.30000001192092896</v>
      </c>
      <c r="F45" s="14" t="n">
        <v>0.92000000000000004</v>
      </c>
      <c r="G45" t="s">
        <v>164</v>
      </c>
      <c r="H45" t="s">
        <v>174</v>
      </c>
      <c r="I45" t="s">
        <v>302</v>
      </c>
      <c r="J45" t="s">
        <v>180</v>
      </c>
    </row>
    <row r="46">
      <c r="A46" t="s">
        <v>302</v>
      </c>
      <c r="B46" s="14" t="n">
        <v>0.44873720407485962</v>
      </c>
      <c r="C46" s="14" t="n">
        <v>0.27012103796005249</v>
      </c>
      <c r="D46" s="14"/>
      <c r="E46" s="14" t="n">
        <v>0.2773297131061554</v>
      </c>
      <c r="F46" s="14"/>
      <c r="G46" t="s">
        <v>302</v>
      </c>
      <c r="H46" t="s">
        <v>302</v>
      </c>
      <c r="I46" t="s">
        <v>302</v>
      </c>
      <c r="J46" t="s">
        <v>302</v>
      </c>
    </row>
    <row r="47">
      <c r="A47" t="s">
        <v>122</v>
      </c>
      <c r="B47" s="14" t="n">
        <v>-0.090000003576278687</v>
      </c>
      <c r="C47" s="14" t="n">
        <v>0.079999998211860657</v>
      </c>
      <c r="D47" s="14" t="n">
        <v>0.10000000149011612</v>
      </c>
      <c r="E47" s="14"/>
      <c r="F47" s="14" t="n">
        <v>0.70999999999999997</v>
      </c>
      <c r="G47" t="s">
        <v>302</v>
      </c>
      <c r="H47" t="s">
        <v>302</v>
      </c>
      <c r="I47" t="s">
        <v>176</v>
      </c>
      <c r="J47" t="s">
        <v>302</v>
      </c>
    </row>
    <row r="48">
      <c r="A48" t="s">
        <v>302</v>
      </c>
      <c r="B48" s="14" t="n">
        <v>-0.043251238763332367</v>
      </c>
      <c r="C48" s="14" t="n">
        <v>0.062660835683345795</v>
      </c>
      <c r="D48" s="14" t="n">
        <v>0.058123819530010223</v>
      </c>
      <c r="E48" s="14"/>
      <c r="F48" s="14"/>
      <c r="G48" t="s">
        <v>302</v>
      </c>
      <c r="H48" t="s">
        <v>302</v>
      </c>
      <c r="I48" t="s">
        <v>302</v>
      </c>
      <c r="J48" t="s">
        <v>302</v>
      </c>
    </row>
    <row r="49">
      <c r="A49" t="s">
        <v>123</v>
      </c>
      <c r="B49" s="14" t="n">
        <v>0.89999997615814209</v>
      </c>
      <c r="C49" s="14" t="n">
        <v>-0.10000000149011612</v>
      </c>
      <c r="D49" s="14" t="n">
        <v>0.40000000596046448</v>
      </c>
      <c r="E49" s="14"/>
      <c r="F49" s="14" t="n">
        <v>0.88</v>
      </c>
      <c r="G49" t="s">
        <v>165</v>
      </c>
      <c r="H49" t="s">
        <v>165</v>
      </c>
      <c r="I49" t="s">
        <v>165</v>
      </c>
      <c r="J49" t="s">
        <v>302</v>
      </c>
    </row>
    <row r="50">
      <c r="A50" t="s">
        <v>302</v>
      </c>
      <c r="B50" s="14" t="n">
        <v>0.18420000374317169</v>
      </c>
      <c r="C50" s="14" t="n">
        <v>0.16285084187984467</v>
      </c>
      <c r="D50" s="14" t="n">
        <v>0.064520172774791718</v>
      </c>
      <c r="E50" s="14"/>
      <c r="F50" s="14"/>
      <c r="G50" t="s">
        <v>302</v>
      </c>
      <c r="H50" t="s">
        <v>302</v>
      </c>
      <c r="I50" t="s">
        <v>302</v>
      </c>
      <c r="J50" t="s">
        <v>302</v>
      </c>
    </row>
    <row r="51">
      <c r="A51" t="s">
        <v>124</v>
      </c>
      <c r="B51" s="14" t="n">
        <v>0.23370370268821716</v>
      </c>
      <c r="C51" s="14" t="n">
        <v>0.21814814209938049</v>
      </c>
      <c r="D51" s="14"/>
      <c r="E51" s="14"/>
      <c r="F51" s="14" t="n">
        <v>0.94999999999999996</v>
      </c>
      <c r="G51" t="s">
        <v>166</v>
      </c>
      <c r="H51" t="s">
        <v>166</v>
      </c>
      <c r="I51" t="s">
        <v>302</v>
      </c>
      <c r="J51" t="s">
        <v>302</v>
      </c>
    </row>
    <row r="52">
      <c r="A52" t="s">
        <v>302</v>
      </c>
      <c r="B52" s="14" t="n">
        <v>0.097991012036800385</v>
      </c>
      <c r="C52" s="14" t="n">
        <v>0.085782051086425781</v>
      </c>
      <c r="D52" s="14"/>
      <c r="E52" s="14"/>
      <c r="F52" s="14"/>
      <c r="G52" t="s">
        <v>302</v>
      </c>
      <c r="H52" t="s">
        <v>302</v>
      </c>
      <c r="I52" t="s">
        <v>302</v>
      </c>
      <c r="J52" t="s">
        <v>302</v>
      </c>
    </row>
    <row r="53">
      <c r="A53" t="s">
        <v>125</v>
      </c>
      <c r="B53" s="14" t="n">
        <v>0.11036663502454758</v>
      </c>
      <c r="C53" s="14" t="n">
        <v>-0.00032080660457722843</v>
      </c>
      <c r="D53" s="14"/>
      <c r="E53" s="14"/>
      <c r="F53" s="14" t="n">
        <v>0.94999999999999996</v>
      </c>
      <c r="G53" t="s">
        <v>166</v>
      </c>
      <c r="H53" t="s">
        <v>166</v>
      </c>
      <c r="I53" t="s">
        <v>302</v>
      </c>
      <c r="J53" t="s">
        <v>302</v>
      </c>
    </row>
    <row r="54">
      <c r="A54" t="s">
        <v>302</v>
      </c>
      <c r="B54" s="14" t="n">
        <v>0.13892234861850739</v>
      </c>
      <c r="C54" s="14" t="n">
        <v>0.097987890243530274</v>
      </c>
      <c r="D54" s="14"/>
      <c r="E54" s="14"/>
      <c r="F54" s="14"/>
      <c r="G54" t="s">
        <v>302</v>
      </c>
      <c r="H54" t="s">
        <v>302</v>
      </c>
      <c r="I54" t="s">
        <v>302</v>
      </c>
      <c r="J54" t="s">
        <v>302</v>
      </c>
    </row>
    <row r="55">
      <c r="A55" t="s">
        <v>126</v>
      </c>
      <c r="B55" s="14" t="n">
        <v>0.28999999165534973</v>
      </c>
      <c r="C55" s="14"/>
      <c r="D55" s="14"/>
      <c r="E55" s="14"/>
      <c r="F55" s="14" t="n">
        <v>0.53000000000000003</v>
      </c>
      <c r="G55" t="s">
        <v>167</v>
      </c>
      <c r="H55" t="s">
        <v>302</v>
      </c>
      <c r="I55" t="s">
        <v>302</v>
      </c>
      <c r="J55" t="s">
        <v>302</v>
      </c>
    </row>
    <row r="56">
      <c r="A56" t="s">
        <v>302</v>
      </c>
      <c r="B56" s="14" t="n">
        <v>0.090000003576278687</v>
      </c>
      <c r="C56" s="14"/>
      <c r="D56" s="14"/>
      <c r="E56" s="14"/>
      <c r="F56" s="14"/>
      <c r="G56" t="s">
        <v>302</v>
      </c>
      <c r="H56" t="s">
        <v>302</v>
      </c>
      <c r="I56" t="s">
        <v>302</v>
      </c>
      <c r="J56" t="s">
        <v>302</v>
      </c>
    </row>
    <row r="57">
      <c r="A57" t="s">
        <v>127</v>
      </c>
      <c r="B57" s="14" t="n">
        <v>0.12999999523162842</v>
      </c>
      <c r="C57" s="14" t="n">
        <v>0.059999998658895493</v>
      </c>
      <c r="D57" s="14" t="n">
        <v>0.079999998211860657</v>
      </c>
      <c r="E57" s="14"/>
      <c r="F57" s="14" t="n">
        <v>0.91000000000000003</v>
      </c>
      <c r="G57" t="s">
        <v>168</v>
      </c>
      <c r="H57" t="s">
        <v>175</v>
      </c>
      <c r="I57" t="s">
        <v>177</v>
      </c>
      <c r="J57" t="s">
        <v>302</v>
      </c>
    </row>
    <row r="58">
      <c r="A58" t="s">
        <v>302</v>
      </c>
      <c r="B58" s="14" t="n">
        <v>0.10589999705553055</v>
      </c>
      <c r="C58" s="14" t="n">
        <v>0.098234608769416809</v>
      </c>
      <c r="D58" s="14" t="n">
        <v>0.070206984877586365</v>
      </c>
      <c r="E58" s="14"/>
      <c r="F58" s="14"/>
      <c r="G58" t="s">
        <v>302</v>
      </c>
      <c r="H58" t="s">
        <v>302</v>
      </c>
      <c r="I58" t="s">
        <v>302</v>
      </c>
      <c r="J58" t="s">
        <v>302</v>
      </c>
    </row>
    <row r="59">
      <c r="A59" t="s">
        <v>128</v>
      </c>
      <c r="B59" s="14" t="n">
        <v>0.15999999642372131</v>
      </c>
      <c r="C59" s="14"/>
      <c r="D59" s="14"/>
      <c r="E59" s="14"/>
      <c r="F59" s="14" t="n">
        <v>0.53000000000000003</v>
      </c>
      <c r="G59" t="s">
        <v>169</v>
      </c>
      <c r="H59" t="s">
        <v>302</v>
      </c>
      <c r="I59" t="s">
        <v>302</v>
      </c>
      <c r="J59" t="s">
        <v>302</v>
      </c>
    </row>
    <row r="60">
      <c r="A60" t="s">
        <v>302</v>
      </c>
      <c r="B60" s="14" t="n">
        <v>0.084714405238628388</v>
      </c>
      <c r="C60" s="14"/>
      <c r="D60" s="14"/>
      <c r="E60" s="14"/>
      <c r="F60" s="14"/>
      <c r="G60" t="s">
        <v>302</v>
      </c>
      <c r="H60" t="s">
        <v>302</v>
      </c>
      <c r="I60" t="s">
        <v>302</v>
      </c>
      <c r="J60" t="s">
        <v>302</v>
      </c>
    </row>
    <row r="61">
      <c r="A61" t="s">
        <v>129</v>
      </c>
      <c r="B61" s="14" t="n">
        <v>0.18840000033378601</v>
      </c>
      <c r="C61" s="14" t="n">
        <v>1.3482999801635742</v>
      </c>
      <c r="D61" s="14"/>
      <c r="E61" s="14"/>
      <c r="F61" s="14" t="n">
        <v>0.76000000000000001</v>
      </c>
      <c r="G61" t="s">
        <v>170</v>
      </c>
      <c r="H61" t="s">
        <v>170</v>
      </c>
      <c r="I61" t="s">
        <v>302</v>
      </c>
      <c r="J61" t="s">
        <v>302</v>
      </c>
    </row>
    <row r="62">
      <c r="A62" t="s">
        <v>302</v>
      </c>
      <c r="B62" s="14" t="n">
        <v>0.39400315284729004</v>
      </c>
      <c r="C62" s="14" t="n">
        <v>0.53475433588027954</v>
      </c>
      <c r="D62" s="14"/>
      <c r="E62" s="14"/>
      <c r="F62" s="14"/>
      <c r="G62" t="s">
        <v>302</v>
      </c>
      <c r="H62" t="s">
        <v>302</v>
      </c>
      <c r="I62" t="s">
        <v>302</v>
      </c>
      <c r="J62" t="s">
        <v>302</v>
      </c>
    </row>
    <row r="63">
      <c r="A63" t="s">
        <v>130</v>
      </c>
      <c r="B63" s="14" t="n">
        <v>0.20000000298023224</v>
      </c>
      <c r="C63" s="14"/>
      <c r="D63" s="14" t="n">
        <v>-0.30000001192092896</v>
      </c>
      <c r="E63" s="14"/>
      <c r="F63" s="14" t="n">
        <v>0.48913043737411499</v>
      </c>
      <c r="G63" t="s">
        <v>302</v>
      </c>
      <c r="H63" t="s">
        <v>302</v>
      </c>
      <c r="I63" t="s">
        <v>302</v>
      </c>
      <c r="J63" t="s">
        <v>302</v>
      </c>
    </row>
    <row r="64">
      <c r="A64" t="s">
        <v>302</v>
      </c>
      <c r="B64" s="14" t="n">
        <v>1.4698663949966431</v>
      </c>
      <c r="C64" s="14"/>
      <c r="D64" s="14" t="n">
        <v>0.71347403526306152</v>
      </c>
      <c r="E64" s="14"/>
      <c r="F64" s="14"/>
      <c r="G64" t="s">
        <v>302</v>
      </c>
      <c r="H64" t="s">
        <v>302</v>
      </c>
      <c r="I64" t="s">
        <v>302</v>
      </c>
      <c r="J64" t="s">
        <v>302</v>
      </c>
    </row>
    <row r="65">
      <c r="A65" t="s">
        <v>131</v>
      </c>
      <c r="B65" s="14"/>
      <c r="C65" s="14"/>
      <c r="D65" s="14" t="n">
        <v>0.10000000149011612</v>
      </c>
      <c r="E65" s="14"/>
      <c r="F65" s="14" t="n">
        <v>0.48913043737411499</v>
      </c>
      <c r="G65" t="s">
        <v>302</v>
      </c>
      <c r="H65" t="s">
        <v>302</v>
      </c>
      <c r="I65" t="s">
        <v>302</v>
      </c>
      <c r="J65" t="s">
        <v>302</v>
      </c>
    </row>
    <row r="66">
      <c r="A66" t="s">
        <v>302</v>
      </c>
      <c r="B66" s="14"/>
      <c r="C66" s="14"/>
      <c r="D66" s="14" t="n">
        <v>0.34713110327720642</v>
      </c>
      <c r="E66" s="14"/>
      <c r="F66" s="14"/>
      <c r="G66" t="s">
        <v>302</v>
      </c>
      <c r="H66" t="s">
        <v>302</v>
      </c>
      <c r="I66" t="s">
        <v>302</v>
      </c>
      <c r="J66" t="s">
        <v>302</v>
      </c>
    </row>
    <row r="67">
      <c r="A67" t="s">
        <v>132</v>
      </c>
      <c r="B67" s="14" t="n">
        <v>0.37999999523162842</v>
      </c>
      <c r="C67" s="14" t="n">
        <v>0.10000000149011612</v>
      </c>
      <c r="D67" s="14"/>
      <c r="E67" s="14"/>
      <c r="F67" s="14" t="n">
        <v>0.78523492813110352</v>
      </c>
      <c r="G67" t="s">
        <v>302</v>
      </c>
      <c r="H67" t="s">
        <v>302</v>
      </c>
      <c r="I67" t="s">
        <v>302</v>
      </c>
      <c r="J67" t="s">
        <v>302</v>
      </c>
    </row>
    <row r="68">
      <c r="A68" t="s">
        <v>302</v>
      </c>
      <c r="B68" s="14" t="n">
        <v>0.15026319026947021</v>
      </c>
      <c r="C68" s="14" t="n">
        <v>0.26115363836288452</v>
      </c>
      <c r="D68" s="14"/>
      <c r="E68" s="14"/>
      <c r="F68" s="14"/>
      <c r="G68" t="s">
        <v>302</v>
      </c>
      <c r="H68" t="s">
        <v>302</v>
      </c>
      <c r="I68" t="s">
        <v>302</v>
      </c>
      <c r="J68" t="s">
        <v>302</v>
      </c>
    </row>
    <row r="69">
      <c r="A69" t="s">
        <v>133</v>
      </c>
      <c r="B69" s="14" t="n">
        <v>1.2999999523162842</v>
      </c>
      <c r="C69" s="14" t="n">
        <v>0.60000002384185791</v>
      </c>
      <c r="D69" s="14" t="n">
        <v>0.5</v>
      </c>
      <c r="E69" s="14"/>
      <c r="F69" s="14" t="n">
        <v>0.97000002861022949</v>
      </c>
      <c r="G69" t="s">
        <v>302</v>
      </c>
      <c r="H69" t="s">
        <v>302</v>
      </c>
      <c r="I69" t="s">
        <v>302</v>
      </c>
      <c r="J69" t="s">
        <v>302</v>
      </c>
    </row>
    <row r="70">
      <c r="A70" t="s">
        <v>302</v>
      </c>
      <c r="B70" s="14" t="n">
        <v>0.13429819047451019</v>
      </c>
      <c r="C70" s="14" t="n">
        <v>0.13429819047451019</v>
      </c>
      <c r="D70" s="14" t="n">
        <v>0.078067608177661896</v>
      </c>
      <c r="E70" s="14"/>
      <c r="F70" s="14"/>
      <c r="G70" t="s">
        <v>302</v>
      </c>
      <c r="H70" t="s">
        <v>302</v>
      </c>
      <c r="I70" t="s">
        <v>302</v>
      </c>
      <c r="J70" t="s">
        <v>302</v>
      </c>
    </row>
    <row r="71">
      <c r="A71" t="s">
        <v>134</v>
      </c>
      <c r="B71" s="14"/>
      <c r="C71" s="14" t="n">
        <v>-0.10000000149011612</v>
      </c>
      <c r="D71" s="14"/>
      <c r="E71" s="14"/>
      <c r="F71" s="14" t="n">
        <v>0.30578511953353882</v>
      </c>
      <c r="G71" t="s">
        <v>302</v>
      </c>
      <c r="H71" t="s">
        <v>302</v>
      </c>
      <c r="I71" t="s">
        <v>302</v>
      </c>
      <c r="J71" t="s">
        <v>302</v>
      </c>
    </row>
    <row r="72">
      <c r="A72" t="s">
        <v>302</v>
      </c>
      <c r="B72" s="14"/>
      <c r="C72" s="14" t="n">
        <v>0.40400770306587219</v>
      </c>
      <c r="D72" s="14"/>
      <c r="E72" s="14"/>
      <c r="F72" s="14"/>
      <c r="G72" t="s">
        <v>302</v>
      </c>
      <c r="H72" t="s">
        <v>302</v>
      </c>
      <c r="I72" t="s">
        <v>302</v>
      </c>
      <c r="J72" t="s">
        <v>302</v>
      </c>
    </row>
    <row r="73">
      <c r="A73" t="s">
        <v>135</v>
      </c>
      <c r="B73" s="14" t="n">
        <v>0.30000001192092896</v>
      </c>
      <c r="C73" s="14" t="n">
        <v>0.20000000298023224</v>
      </c>
      <c r="D73" s="14"/>
      <c r="E73" s="14" t="n">
        <v>-0.40000000596046448</v>
      </c>
      <c r="F73" s="14" t="n">
        <v>0.93444168567657471</v>
      </c>
      <c r="G73" t="s">
        <v>302</v>
      </c>
      <c r="H73" t="s">
        <v>302</v>
      </c>
      <c r="I73" t="s">
        <v>302</v>
      </c>
      <c r="J73" t="s">
        <v>302</v>
      </c>
    </row>
    <row r="74">
      <c r="A74" t="s">
        <v>302</v>
      </c>
      <c r="B74" s="14" t="n">
        <v>0.17859415709972382</v>
      </c>
      <c r="C74" s="14" t="n">
        <v>0.12755084037780762</v>
      </c>
      <c r="D74" s="14"/>
      <c r="E74" s="14" t="n">
        <v>0.43368005752563477</v>
      </c>
      <c r="F74" s="14"/>
      <c r="G74" t="s">
        <v>302</v>
      </c>
      <c r="H74" t="s">
        <v>302</v>
      </c>
      <c r="I74" t="s">
        <v>302</v>
      </c>
      <c r="J74" t="s">
        <v>302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1" sqref="B11"/>
    </sheetView>
  </sheetViews>
  <sheetFormatPr defaultRowHeight="15.0" baseColWidth="10"/>
  <sheetData>
    <row r="1">
      <c r="A1" s="14"/>
      <c r="B1" s="14"/>
      <c r="C1" s="14"/>
      <c r="D1" s="14"/>
      <c r="E1" s="14"/>
    </row>
    <row r="2">
      <c r="A2" s="14"/>
      <c r="B2" s="14"/>
      <c r="C2" s="14"/>
      <c r="D2" s="14"/>
      <c r="E2" s="14"/>
    </row>
    <row r="3">
      <c r="A3" s="14"/>
      <c r="B3" s="14" t="n">
        <v>0.1544873</v>
      </c>
      <c r="C3" s="14" t="n">
        <v>0.1981166</v>
      </c>
      <c r="D3" s="14" t="n">
        <v>0.086692199999999997</v>
      </c>
      <c r="E3" s="14" t="n">
        <v>0.063642699999999997</v>
      </c>
    </row>
    <row r="4">
      <c r="A4" s="14"/>
      <c r="B4" s="14" t="n">
        <v>3.1428569999999998</v>
      </c>
      <c r="C4" s="14" t="n">
        <v>3.5</v>
      </c>
      <c r="D4" s="14" t="n">
        <v>3.1875</v>
      </c>
      <c r="E4" s="14" t="n">
        <v>2.454545</v>
      </c>
    </row>
    <row r="5">
      <c r="A5" s="14"/>
      <c r="B5" s="14" t="n">
        <v>0.098310099999999998</v>
      </c>
      <c r="C5" s="14" t="n">
        <v>0.1132095</v>
      </c>
      <c r="D5" s="14" t="n">
        <v>0.054395100000000002</v>
      </c>
      <c r="E5" s="14" t="n">
        <v>0.051857</v>
      </c>
    </row>
    <row r="6">
      <c r="A6" s="14"/>
      <c r="B6" s="14" t="n">
        <v>144.5737</v>
      </c>
      <c r="C6" s="14" t="n">
        <v>166.4845</v>
      </c>
      <c r="D6" s="14" t="n">
        <v>79.992789999999999</v>
      </c>
      <c r="E6" s="14" t="n">
        <v>76.260300000000001</v>
      </c>
    </row>
    <row r="7">
      <c r="A7" s="14"/>
      <c r="B7" s="14" t="n">
        <v>258.71080000000001</v>
      </c>
      <c r="C7" s="14" t="n">
        <v>297.91969999999998</v>
      </c>
      <c r="D7" s="14" t="n">
        <v>143.14500000000001</v>
      </c>
      <c r="E7" s="14" t="n">
        <v>136.4658</v>
      </c>
    </row>
    <row r="8">
      <c r="A8" s="14"/>
      <c r="B8" s="14" t="n">
        <v>63.837719999999997</v>
      </c>
      <c r="C8" s="14" t="n">
        <v>73.512649999999994</v>
      </c>
      <c r="D8" s="14" t="n">
        <v>35.321489999999997</v>
      </c>
      <c r="E8" s="14" t="n">
        <v>33.673380000000002</v>
      </c>
    </row>
    <row r="9">
      <c r="A9" s="14"/>
      <c r="B9" s="14"/>
      <c r="C9" s="14"/>
      <c r="D9" s="14"/>
      <c r="E9" s="14"/>
    </row>
    <row r="10">
      <c r="A10" s="14"/>
      <c r="B10" s="14"/>
      <c r="C10" s="14"/>
      <c r="D10" s="14"/>
      <c r="E10" s="14"/>
    </row>
    <row r="11">
      <c r="A11" s="14"/>
      <c r="B11" s="14" t="n">
        <v>0.17255409999999999</v>
      </c>
      <c r="C11" s="14" t="n">
        <v>0.1981166</v>
      </c>
      <c r="D11" s="14" t="n">
        <v>0.094919500000000004</v>
      </c>
      <c r="E11" s="14" t="n">
        <v>0.020411499999999999</v>
      </c>
    </row>
    <row r="12">
      <c r="A12" s="14"/>
      <c r="B12" s="14" t="n">
        <v>3.25</v>
      </c>
      <c r="C12" s="14" t="n">
        <v>3.5</v>
      </c>
      <c r="D12" s="14" t="n">
        <v>3.3636360000000001</v>
      </c>
      <c r="E12" s="14" t="n">
        <v>2</v>
      </c>
    </row>
    <row r="13">
      <c r="A13" s="14"/>
      <c r="B13" s="14" t="n">
        <v>0.1061872</v>
      </c>
      <c r="C13" s="14" t="n">
        <v>0.1132095</v>
      </c>
      <c r="D13" s="14" t="n">
        <v>0.056438599999999999</v>
      </c>
      <c r="E13" s="14" t="n">
        <v>0.020411499999999999</v>
      </c>
    </row>
    <row r="14">
      <c r="A14" s="14"/>
      <c r="B14" s="14" t="n">
        <v>156.1576</v>
      </c>
      <c r="C14" s="14" t="n">
        <v>166.4845</v>
      </c>
      <c r="D14" s="14" t="n">
        <v>82.998000000000005</v>
      </c>
      <c r="E14" s="14" t="n">
        <v>30.016850000000002</v>
      </c>
    </row>
    <row r="15">
      <c r="A15" s="14"/>
      <c r="B15" s="14" t="n">
        <v>279.43990000000002</v>
      </c>
      <c r="C15" s="14" t="n">
        <v>297.91969999999998</v>
      </c>
      <c r="D15" s="14" t="n">
        <v>148.52269999999999</v>
      </c>
      <c r="E15" s="14" t="n">
        <v>53.714359999999999</v>
      </c>
    </row>
    <row r="16">
      <c r="A16" s="14"/>
      <c r="B16" s="14" t="n">
        <v>68.952699999999993</v>
      </c>
      <c r="C16" s="14" t="n">
        <v>73.512649999999994</v>
      </c>
      <c r="D16" s="14" t="n">
        <v>36.648470000000003</v>
      </c>
      <c r="E16" s="14" t="n">
        <v>13.254189999999999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3">
      <c r="B3" s="14" t="n">
        <v>0.078336179256439209</v>
      </c>
      <c r="C3" s="14" t="n">
        <v>-0.033824995160102844</v>
      </c>
      <c r="D3" s="14" t="n">
        <v>0.015040458180010319</v>
      </c>
      <c r="E3" s="14" t="n">
        <v>-0.019796120002865791</v>
      </c>
      <c r="F3" s="14" t="n">
        <v>0.11365918070077896</v>
      </c>
      <c r="G3" s="14" t="n">
        <v>0.25782772898674011</v>
      </c>
      <c r="H3" s="14" t="n">
        <v>0.022311408072710037</v>
      </c>
      <c r="I3" s="14" t="n">
        <v>0.06753462553024292</v>
      </c>
      <c r="J3" s="14" t="n">
        <v>0.023340541869401932</v>
      </c>
      <c r="K3" s="14" t="n">
        <v>0.012114143930375576</v>
      </c>
      <c r="L3" s="14" t="n">
        <v>0.048801910132169724</v>
      </c>
      <c r="M3" s="14" t="n">
        <v>0.0306282639503479</v>
      </c>
    </row>
    <row r="4">
      <c r="B4" s="14" t="n">
        <v>0.098412908613681793</v>
      </c>
      <c r="C4" s="14" t="n">
        <v>0.10918115079402924</v>
      </c>
      <c r="D4" s="14" t="n">
        <v>0.080717295408248901</v>
      </c>
      <c r="E4" s="14" t="n">
        <v>0.031067809090018272</v>
      </c>
      <c r="F4" s="14" t="n">
        <v>0.064640231430530548</v>
      </c>
      <c r="G4" s="14" t="n">
        <v>0.16423788666725159</v>
      </c>
      <c r="H4" s="14" t="n">
        <v>0.029452623799443245</v>
      </c>
      <c r="I4" s="14" t="n">
        <v>0.130020871758461</v>
      </c>
      <c r="J4" s="14" t="n">
        <v>0.056716155260801315</v>
      </c>
      <c r="K4" s="14" t="n">
        <v>0.0311886016279459</v>
      </c>
      <c r="L4" s="14" t="n">
        <v>0.033918730914592743</v>
      </c>
      <c r="M4" s="14" t="n">
        <v>0.026925221085548401</v>
      </c>
    </row>
    <row r="5">
      <c r="B5" s="14" t="n">
        <v>0.42603498697280884</v>
      </c>
      <c r="C5" s="14" t="n">
        <v>0.75670838356018066</v>
      </c>
      <c r="D5" s="14" t="n">
        <v>0.85218203067779541</v>
      </c>
      <c r="E5" s="14" t="n">
        <v>0.52400058507919312</v>
      </c>
      <c r="F5" s="14" t="n">
        <v>0.078690528869628906</v>
      </c>
      <c r="G5" s="14" t="n">
        <v>0.11645159870386124</v>
      </c>
      <c r="H5" s="14" t="n">
        <v>0.44872909784317017</v>
      </c>
      <c r="I5" s="14" t="n">
        <v>0.60347223281860352</v>
      </c>
      <c r="J5" s="14" t="n">
        <v>0.68068212270736694</v>
      </c>
      <c r="K5" s="14" t="n">
        <v>0.6977083683013916</v>
      </c>
      <c r="L5" s="14" t="n">
        <v>0.1502101868391037</v>
      </c>
      <c r="M5" s="14" t="n">
        <v>0.25531652569770813</v>
      </c>
    </row>
    <row r="6">
      <c r="B6" s="14" t="n">
        <v>3</v>
      </c>
      <c r="C6" s="14" t="n">
        <v>2.5</v>
      </c>
      <c r="D6" s="14" t="n">
        <v>2.875</v>
      </c>
      <c r="E6" s="14" t="n">
        <v>4.75</v>
      </c>
      <c r="F6" s="14" t="n">
        <v>3.8095238208770752</v>
      </c>
      <c r="G6" s="14" t="n">
        <v>3.2999999523162842</v>
      </c>
      <c r="H6" s="14" t="n">
        <v>4.2727274894714355</v>
      </c>
      <c r="I6" s="14" t="n">
        <v>2.4000000953674317</v>
      </c>
      <c r="J6" s="14" t="n">
        <v>4.0625</v>
      </c>
      <c r="K6" s="14" t="n">
        <v>3.8333332538604736</v>
      </c>
      <c r="L6" s="14"/>
      <c r="M6" s="14"/>
    </row>
    <row r="7">
      <c r="B7" s="14" t="n">
        <v>0.27599999308586121</v>
      </c>
      <c r="C7" s="14" t="n">
        <v>0.3059999942779541</v>
      </c>
      <c r="D7" s="14" t="n">
        <v>0.22699999809265137</v>
      </c>
      <c r="E7" s="14" t="n">
        <v>0.087999999523162842</v>
      </c>
      <c r="F7" s="14" t="n">
        <v>0.18199999630451202</v>
      </c>
      <c r="G7" s="14" t="n">
        <v>0.460999995470047</v>
      </c>
      <c r="H7" s="14" t="n">
        <v>0.082999996840953827</v>
      </c>
      <c r="I7" s="14" t="n">
        <v>0.36500000953674317</v>
      </c>
      <c r="J7" s="14" t="n">
        <v>0.15899999439716339</v>
      </c>
      <c r="K7" s="14" t="n">
        <v>0.087999999523162842</v>
      </c>
      <c r="L7" s="14" t="n">
        <v>0.096000000834465027</v>
      </c>
      <c r="M7" s="14" t="n">
        <v>0.075999997556209564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3">
      <c r="B3" s="14" t="n">
        <v>0.048801910132169724</v>
      </c>
      <c r="C3" s="14" t="n">
        <v>0.061337977647781372</v>
      </c>
      <c r="D3" s="14" t="n">
        <v>0.045528307557106018</v>
      </c>
      <c r="E3" s="14" t="n">
        <v>0.044182628393173218</v>
      </c>
      <c r="F3" s="14" t="n">
        <v>0.25033071637153626</v>
      </c>
      <c r="G3" s="14" t="n">
        <v>0.1232965961098671</v>
      </c>
    </row>
    <row r="4">
      <c r="B4" s="14" t="n">
        <v>0.033918730914592743</v>
      </c>
      <c r="C4" s="14" t="n">
        <v>0.027480281889438629</v>
      </c>
      <c r="D4" s="14" t="n">
        <v>0.026666115969419479</v>
      </c>
      <c r="E4" s="14" t="n">
        <v>0.021067144349217415</v>
      </c>
      <c r="F4" s="14" t="n">
        <v>0.072385162115097046</v>
      </c>
      <c r="G4" s="14" t="n">
        <v>0.035103701055049896</v>
      </c>
    </row>
    <row r="5">
      <c r="B5" s="14" t="n">
        <v>0.1502101868391037</v>
      </c>
      <c r="C5" s="14" t="n">
        <v>0.025610180571675301</v>
      </c>
      <c r="D5" s="14" t="n">
        <v>0.087757617235183716</v>
      </c>
      <c r="E5" s="14" t="n">
        <v>0.035973306745290756</v>
      </c>
      <c r="F5" s="14" t="n">
        <v>0.00054356449982151389</v>
      </c>
      <c r="G5" s="14" t="n">
        <v>0.00044415745651349425</v>
      </c>
    </row>
    <row r="6">
      <c r="B6" s="14" t="n">
        <v>11</v>
      </c>
      <c r="C6" s="14" t="n">
        <v>14</v>
      </c>
      <c r="D6" s="14" t="n">
        <v>15</v>
      </c>
      <c r="E6" s="14" t="n">
        <v>14</v>
      </c>
      <c r="F6" s="14" t="n">
        <v>13</v>
      </c>
      <c r="G6" s="14" t="n">
        <v>28</v>
      </c>
    </row>
    <row r="7">
      <c r="B7" s="14"/>
      <c r="C7" s="14"/>
      <c r="D7" s="14"/>
      <c r="E7" s="14"/>
      <c r="F7" s="14"/>
      <c r="G7" s="14"/>
    </row>
    <row r="8">
      <c r="B8" s="14" t="n">
        <v>0.0306282639503479</v>
      </c>
      <c r="C8" s="14" t="n">
        <v>0.026277169585227966</v>
      </c>
      <c r="D8" s="14" t="n">
        <v>0.043606288731098175</v>
      </c>
      <c r="E8" s="14" t="n">
        <v>0.054489623755216599</v>
      </c>
      <c r="F8" s="14" t="n">
        <v>0.18046800792217255</v>
      </c>
      <c r="G8" s="14" t="n">
        <v>0.094459392130374909</v>
      </c>
    </row>
    <row r="9">
      <c r="B9" s="14" t="n">
        <v>0.026925221085548401</v>
      </c>
      <c r="C9" s="14" t="n">
        <v>0.021200351417064667</v>
      </c>
      <c r="D9" s="14" t="n">
        <v>0.022768460214138031</v>
      </c>
      <c r="E9" s="14" t="n">
        <v>0.029938550665974617</v>
      </c>
      <c r="F9" s="14" t="n">
        <v>0.078670576214790344</v>
      </c>
      <c r="G9" s="14" t="n">
        <v>0.036239944398403168</v>
      </c>
    </row>
    <row r="10">
      <c r="B10" s="14" t="n">
        <v>0.25531652569770813</v>
      </c>
      <c r="C10" s="14" t="n">
        <v>0.21517205238342285</v>
      </c>
      <c r="D10" s="14" t="n">
        <v>0.055466253310441971</v>
      </c>
      <c r="E10" s="14" t="n">
        <v>0.06875157356262207</v>
      </c>
      <c r="F10" s="14" t="n">
        <v>0.021792173385620117</v>
      </c>
      <c r="G10" s="14" t="n">
        <v>0.0091472985222935677</v>
      </c>
    </row>
    <row r="11">
      <c r="B11" s="14" t="n">
        <v>9</v>
      </c>
      <c r="C11" s="14" t="n">
        <v>10</v>
      </c>
      <c r="D11" s="14" t="n">
        <v>13</v>
      </c>
      <c r="E11" s="14" t="n">
        <v>10</v>
      </c>
      <c r="F11" s="14" t="n">
        <v>11</v>
      </c>
      <c r="G11" s="14" t="n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18" sqref="J18"/>
    </sheetView>
  </sheetViews>
  <sheetFormatPr defaultRowHeight="15.0" baseColWidth="10"/>
  <sheetData>
    <row r="3">
      <c r="B3" s="14" t="n">
        <v>0.26481103897094727</v>
      </c>
      <c r="C3" s="14"/>
      <c r="D3" s="14" t="n">
        <v>0.23805798590183258</v>
      </c>
      <c r="E3" s="14"/>
      <c r="F3" s="14" t="n">
        <v>0.10263057053089142</v>
      </c>
      <c r="G3" s="14"/>
      <c r="H3" s="14" t="n">
        <v>0.1082458421587944</v>
      </c>
    </row>
    <row r="4">
      <c r="B4" s="14" t="n">
        <v>0.091127127408981323</v>
      </c>
      <c r="C4" s="14"/>
      <c r="D4" s="14" t="n">
        <v>0.11749546229839325</v>
      </c>
      <c r="E4" s="14"/>
      <c r="F4" s="14" t="n">
        <v>0.053287383168935776</v>
      </c>
      <c r="G4" s="14"/>
      <c r="H4" s="14" t="n">
        <v>0.074579007923603058</v>
      </c>
    </row>
    <row r="5">
      <c r="B5" s="14" t="n">
        <v>0.0036613773554563522</v>
      </c>
      <c r="C5" s="14"/>
      <c r="D5" s="14" t="n">
        <v>0.042754154652357101</v>
      </c>
      <c r="E5" s="14"/>
      <c r="F5" s="14" t="n">
        <v>0.054106559604406357</v>
      </c>
      <c r="G5" s="14"/>
      <c r="H5" s="14" t="n">
        <v>0.14666154980659485</v>
      </c>
    </row>
    <row r="6">
      <c r="B6" s="14" t="n">
        <v>27</v>
      </c>
      <c r="C6" s="14"/>
      <c r="D6" s="14" t="n">
        <v>7</v>
      </c>
      <c r="E6" s="14"/>
      <c r="F6" s="14" t="n">
        <v>22</v>
      </c>
      <c r="G6" s="14"/>
      <c r="H6" s="14" t="n">
        <v>13</v>
      </c>
    </row>
    <row r="7">
      <c r="B7" s="14"/>
      <c r="C7" s="14"/>
      <c r="D7" s="14"/>
      <c r="E7" s="14"/>
      <c r="F7" s="14"/>
      <c r="G7" s="14"/>
      <c r="H7" s="14"/>
    </row>
    <row r="8">
      <c r="B8" s="14" t="n">
        <v>0.65714085102081299</v>
      </c>
      <c r="C8" s="14"/>
      <c r="D8" s="14" t="n">
        <v>0.39641657471656799</v>
      </c>
      <c r="E8" s="14"/>
      <c r="F8" s="14" t="n">
        <v>0.28842085599899292</v>
      </c>
      <c r="G8" s="14"/>
      <c r="H8" s="14" t="n">
        <v>-0.40000000596046448</v>
      </c>
    </row>
    <row r="9">
      <c r="B9" s="14" t="n">
        <v>0.33570995926856995</v>
      </c>
      <c r="C9" s="14"/>
      <c r="D9" s="14" t="n">
        <v>0.16691914200782776</v>
      </c>
      <c r="E9" s="14"/>
      <c r="F9" s="14" t="n">
        <v>0.15385954082012177</v>
      </c>
      <c r="G9" s="14"/>
      <c r="H9" s="14" t="n">
        <v>0.43368005752563477</v>
      </c>
    </row>
    <row r="10">
      <c r="B10" s="14" t="n">
        <v>0.050292685627937317</v>
      </c>
      <c r="C10" s="14"/>
      <c r="D10" s="14" t="n">
        <v>0.017553618177771568</v>
      </c>
      <c r="E10" s="14"/>
      <c r="F10" s="14" t="n">
        <v>0.0608515664935112</v>
      </c>
      <c r="G10" s="14"/>
      <c r="H10" s="14" t="n">
        <v>0.35635179281234741</v>
      </c>
    </row>
    <row r="11">
      <c r="B11" s="14" t="n">
        <v>4</v>
      </c>
      <c r="C11" s="14"/>
      <c r="D11" s="14" t="n">
        <v>3</v>
      </c>
      <c r="E11" s="14"/>
      <c r="F11" s="14" t="n">
        <v>4</v>
      </c>
      <c r="G11" s="14"/>
      <c r="H11" s="14" t="n">
        <v>1</v>
      </c>
    </row>
    <row r="12">
      <c r="B12" s="14"/>
      <c r="C12" s="14"/>
      <c r="D12" s="14"/>
      <c r="E12" s="14"/>
      <c r="F12" s="14"/>
      <c r="G12" s="14"/>
      <c r="H12" s="14"/>
    </row>
    <row r="13">
      <c r="B13" s="14" t="n">
        <v>0.3270617425441742</v>
      </c>
      <c r="C13" s="14"/>
      <c r="D13" s="14" t="n">
        <v>0.27194836735725403</v>
      </c>
      <c r="E13" s="14"/>
      <c r="F13" s="14" t="n">
        <v>0.16011303663253784</v>
      </c>
      <c r="G13" s="14"/>
      <c r="H13" s="14" t="n">
        <v>0.093647241592407227</v>
      </c>
    </row>
    <row r="14">
      <c r="B14" s="14" t="n">
        <v>0.096484832465648651</v>
      </c>
      <c r="C14" s="14"/>
      <c r="D14" s="14" t="n">
        <v>0.09919506311416626</v>
      </c>
      <c r="E14" s="14"/>
      <c r="F14" s="14" t="n">
        <v>0.062157120555639267</v>
      </c>
      <c r="G14" s="14"/>
      <c r="H14" s="14" t="n">
        <v>0.073500119149684906</v>
      </c>
    </row>
    <row r="15">
      <c r="B15" s="14" t="n">
        <v>0.00069950323086231947</v>
      </c>
      <c r="C15" s="14"/>
      <c r="D15" s="14" t="n">
        <v>0.0061149769462645054</v>
      </c>
      <c r="E15" s="14"/>
      <c r="F15" s="14" t="n">
        <v>0.0099967876449227333</v>
      </c>
      <c r="G15" s="14"/>
      <c r="H15" s="14" t="n">
        <v>0.20262441039085388</v>
      </c>
    </row>
    <row r="16">
      <c r="B16" s="14" t="n">
        <v>31</v>
      </c>
      <c r="C16" s="14"/>
      <c r="D16" s="14" t="n">
        <v>10</v>
      </c>
      <c r="E16" s="14"/>
      <c r="F16" s="14" t="n">
        <v>26</v>
      </c>
      <c r="G16" s="14"/>
      <c r="H16" s="14" t="n">
        <v>14</v>
      </c>
    </row>
    <row r="17">
      <c r="B17" s="14"/>
      <c r="C17" s="14"/>
      <c r="D17" s="14"/>
      <c r="E17" s="14"/>
      <c r="F17" s="14"/>
      <c r="G17" s="14"/>
      <c r="H17" s="14"/>
    </row>
    <row r="18">
      <c r="B18" s="14" t="n">
        <v>-0.4074036180973053</v>
      </c>
      <c r="C18" s="14"/>
      <c r="D18" s="14" t="n">
        <v>-0.12709802389144898</v>
      </c>
      <c r="E18" s="14"/>
      <c r="F18" s="14" t="n">
        <v>-0.21969889104366303</v>
      </c>
      <c r="G18" s="14"/>
      <c r="H18" s="14" t="n">
        <v>0.50824582576751709</v>
      </c>
    </row>
    <row r="19">
      <c r="B19" s="14" t="n">
        <v>0.25149098038673401</v>
      </c>
      <c r="C19" s="14"/>
      <c r="D19" s="14" t="n">
        <v>0.22762490808963776</v>
      </c>
      <c r="E19" s="14"/>
      <c r="F19" s="14" t="n">
        <v>0.12663707137107849</v>
      </c>
      <c r="G19" s="14"/>
      <c r="H19" s="14" t="n">
        <v>0.44004592299461365</v>
      </c>
    </row>
    <row r="20">
      <c r="B20" s="14" t="n">
        <v>0.10524233430624008</v>
      </c>
      <c r="C20" s="14"/>
      <c r="D20" s="14" t="n">
        <v>0.57659447193145752</v>
      </c>
      <c r="E20" s="14"/>
      <c r="F20" s="14" t="n">
        <v>0.082763783633708954</v>
      </c>
      <c r="G20" s="14"/>
      <c r="H20" s="14" t="n">
        <v>0.24809712171554566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3">
      <c r="B3" s="14" t="n">
        <v>0.14050839841365814</v>
      </c>
      <c r="C3" s="14" t="n">
        <v>3.8148148059844971</v>
      </c>
      <c r="D3" s="14" t="n">
        <v>0.073664598166942596</v>
      </c>
      <c r="E3" s="14" t="n">
        <v>108.33028411865234</v>
      </c>
      <c r="F3" s="14" t="n">
        <v>193.85420227050781</v>
      </c>
      <c r="G3" s="14" t="n">
        <v>47.834152221679688</v>
      </c>
    </row>
    <row r="4">
      <c r="B4" s="14" t="n">
        <v>0.12709759175777435</v>
      </c>
      <c r="C4" s="14" t="n">
        <v>3.5714285373687744</v>
      </c>
      <c r="D4" s="14" t="n">
        <v>0.071174651384353638</v>
      </c>
      <c r="E4" s="14" t="n">
        <v>104.66860198974609</v>
      </c>
      <c r="F4" s="14" t="n">
        <v>187.30171203613281</v>
      </c>
      <c r="G4" s="14" t="n">
        <v>46.217304229736328</v>
      </c>
    </row>
    <row r="5">
      <c r="B5" s="14" t="n">
        <v>0.064334921538829803</v>
      </c>
      <c r="C5" s="14" t="n">
        <v>4</v>
      </c>
      <c r="D5" s="14" t="n">
        <v>0.032167460769414902</v>
      </c>
      <c r="E5" s="14" t="n">
        <v>47.305091857910156</v>
      </c>
      <c r="F5" s="14" t="n">
        <v>84.651214599609375</v>
      </c>
      <c r="G5" s="14" t="n">
        <v>20.887962341308594</v>
      </c>
    </row>
    <row r="6">
      <c r="B6" s="14" t="n">
        <v>0.025549164041876793</v>
      </c>
      <c r="C6" s="14" t="n">
        <v>3.923076868057251</v>
      </c>
      <c r="D6" s="14" t="n">
        <v>0.013025064021348953</v>
      </c>
      <c r="E6" s="14" t="n">
        <v>19.154504776000977</v>
      </c>
      <c r="F6" s="14" t="n">
        <v>34.276485443115234</v>
      </c>
      <c r="G6" s="14" t="n">
        <v>8.4578332901000977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sheetData>
    <row r="3">
      <c r="B3" s="14" t="n">
        <v>0.15448729693889618</v>
      </c>
      <c r="C3" s="14"/>
      <c r="D3" s="14" t="n">
        <v>0.19811658561229706</v>
      </c>
      <c r="E3" s="14"/>
      <c r="F3" s="14" t="n">
        <v>0.086692184209823608</v>
      </c>
      <c r="G3" s="14"/>
      <c r="H3" s="14" t="n">
        <v>0.063642680644989014</v>
      </c>
    </row>
    <row r="4">
      <c r="B4" s="14" t="n">
        <v>0.04352756217122078</v>
      </c>
      <c r="C4" s="14"/>
      <c r="D4" s="14" t="n">
        <v>0.086214303970336914</v>
      </c>
      <c r="E4" s="14"/>
      <c r="F4" s="14" t="n">
        <v>0.03850172832608223</v>
      </c>
      <c r="G4" s="14"/>
      <c r="H4" s="14" t="n">
        <v>0.038485642522573471</v>
      </c>
    </row>
    <row r="5">
      <c r="B5" s="14" t="n">
        <v>0.00038642808794975281</v>
      </c>
      <c r="C5" s="14"/>
      <c r="D5" s="14" t="n">
        <v>0.021564347669482231</v>
      </c>
      <c r="E5" s="14"/>
      <c r="F5" s="14" t="n">
        <v>0.024344773963093758</v>
      </c>
      <c r="G5" s="14"/>
      <c r="H5" s="14" t="n">
        <v>0.098193906247615814</v>
      </c>
    </row>
    <row r="6">
      <c r="B6" s="14" t="n">
        <v>21</v>
      </c>
      <c r="C6" s="14"/>
      <c r="D6" s="14" t="n">
        <v>6</v>
      </c>
      <c r="E6" s="14"/>
      <c r="F6" s="14" t="n">
        <v>16</v>
      </c>
      <c r="G6" s="14"/>
      <c r="H6" s="14" t="n">
        <v>11</v>
      </c>
    </row>
    <row r="7">
      <c r="B7" s="14"/>
      <c r="C7" s="14"/>
      <c r="D7" s="14"/>
      <c r="E7" s="14"/>
      <c r="F7" s="14"/>
      <c r="G7" s="14"/>
      <c r="H7" s="14"/>
    </row>
    <row r="8">
      <c r="B8" s="14" t="n">
        <v>0.14642365276813507</v>
      </c>
      <c r="C8" s="14"/>
      <c r="D8" s="14" t="n">
        <v>0.19811658561229706</v>
      </c>
      <c r="E8" s="14"/>
      <c r="F8" s="14" t="n">
        <v>0.095401920378208161</v>
      </c>
      <c r="G8" s="14"/>
      <c r="H8" s="14" t="n">
        <v>0.085881605744361878</v>
      </c>
    </row>
    <row r="9">
      <c r="B9" s="14" t="n">
        <v>0.052712686359882355</v>
      </c>
      <c r="C9" s="14"/>
      <c r="D9" s="14" t="n">
        <v>0.086214303970336914</v>
      </c>
      <c r="E9" s="14"/>
      <c r="F9" s="14" t="n">
        <v>0.041352547705173492</v>
      </c>
      <c r="G9" s="14"/>
      <c r="H9" s="14" t="n">
        <v>0.057166136801242828</v>
      </c>
    </row>
    <row r="10">
      <c r="B10" s="14" t="n">
        <v>0.0054733576253056526</v>
      </c>
      <c r="C10" s="14"/>
      <c r="D10" s="14" t="n">
        <v>0.021564347669482231</v>
      </c>
      <c r="E10" s="14"/>
      <c r="F10" s="14" t="n">
        <v>0.021052669733762741</v>
      </c>
      <c r="G10" s="14"/>
      <c r="H10" s="14" t="n">
        <v>0.13301548361778259</v>
      </c>
    </row>
    <row r="11">
      <c r="B11" s="14" t="n">
        <v>16</v>
      </c>
      <c r="C11" s="14"/>
      <c r="D11" s="14" t="n">
        <v>6</v>
      </c>
      <c r="E11" s="14"/>
      <c r="F11" s="14" t="n">
        <v>12</v>
      </c>
      <c r="G11" s="14"/>
      <c r="H11" s="14" t="n">
        <v>7</v>
      </c>
    </row>
    <row r="12">
      <c r="B12" s="14"/>
      <c r="C12" s="14"/>
      <c r="D12" s="14"/>
      <c r="E12" s="14"/>
      <c r="F12" s="14"/>
      <c r="G12" s="14"/>
      <c r="H12" s="14"/>
    </row>
    <row r="13">
      <c r="B13" s="14" t="n">
        <v>0.13132999837398529</v>
      </c>
      <c r="C13" s="14"/>
      <c r="D13" s="14" t="n">
        <v>0.10768940299749374</v>
      </c>
      <c r="E13" s="14"/>
      <c r="F13" s="14" t="n">
        <v>0.090840958058834076</v>
      </c>
      <c r="G13" s="14"/>
      <c r="H13" s="14" t="n">
        <v>0.063642680644989014</v>
      </c>
    </row>
    <row r="14">
      <c r="B14" s="14" t="n">
        <v>0.035274844616651535</v>
      </c>
      <c r="C14" s="14"/>
      <c r="D14" s="14" t="n">
        <v>0.056250669062137604</v>
      </c>
      <c r="E14" s="14"/>
      <c r="F14" s="14" t="n">
        <v>0.039734330028295517</v>
      </c>
      <c r="G14" s="14"/>
      <c r="H14" s="14" t="n">
        <v>0.038485642522573471</v>
      </c>
    </row>
    <row r="15">
      <c r="B15" s="14" t="n">
        <v>0.0001968307769857347</v>
      </c>
      <c r="C15" s="14"/>
      <c r="D15" s="14" t="n">
        <v>0.055561963468790054</v>
      </c>
      <c r="E15" s="14"/>
      <c r="F15" s="14" t="n">
        <v>0.022242069244384766</v>
      </c>
      <c r="G15" s="14"/>
      <c r="H15" s="14" t="n">
        <v>0.098193906247615814</v>
      </c>
    </row>
    <row r="16">
      <c r="B16" s="14" t="n">
        <v>19</v>
      </c>
      <c r="C16" s="14"/>
      <c r="D16" s="14" t="n">
        <v>5</v>
      </c>
      <c r="E16" s="14"/>
      <c r="F16" s="14" t="n">
        <v>14</v>
      </c>
      <c r="G16" s="14"/>
      <c r="H16" s="14" t="n">
        <v>11</v>
      </c>
    </row>
    <row r="17">
      <c r="B17" s="14"/>
      <c r="C17" s="14"/>
      <c r="D17" s="14"/>
      <c r="E17" s="14"/>
      <c r="F17" s="14"/>
      <c r="G17" s="14"/>
      <c r="H17" s="14"/>
    </row>
    <row r="18">
      <c r="B18" s="14" t="n">
        <v>0.14943782985210419</v>
      </c>
      <c r="C18" s="14"/>
      <c r="D18" s="14" t="n">
        <v>0.19811658561229706</v>
      </c>
      <c r="E18" s="14"/>
      <c r="F18" s="14" t="n">
        <v>0.066436395049095154</v>
      </c>
      <c r="G18" s="14"/>
      <c r="H18" s="14" t="n">
        <v>0.063642680644989014</v>
      </c>
    </row>
    <row r="19">
      <c r="B19" s="14" t="n">
        <v>0.053483318537473679</v>
      </c>
      <c r="C19" s="14"/>
      <c r="D19" s="14" t="n">
        <v>0.086214303970336914</v>
      </c>
      <c r="E19" s="14"/>
      <c r="F19" s="14" t="n">
        <v>0.047971464693546295</v>
      </c>
      <c r="G19" s="14"/>
      <c r="H19" s="14" t="n">
        <v>0.038485642522573471</v>
      </c>
    </row>
    <row r="20">
      <c r="B20" s="14" t="n">
        <v>0.0052044135518372059</v>
      </c>
      <c r="C20" s="14"/>
      <c r="D20" s="14" t="n">
        <v>0.021564347669482231</v>
      </c>
      <c r="E20" s="14"/>
      <c r="F20" s="14" t="n">
        <v>0.16607850790023804</v>
      </c>
      <c r="G20" s="14"/>
      <c r="H20" s="14" t="n">
        <v>0.098193906247615814</v>
      </c>
    </row>
    <row r="21">
      <c r="B21" s="14" t="n">
        <v>18</v>
      </c>
      <c r="C21" s="14"/>
      <c r="D21" s="14" t="n">
        <v>6</v>
      </c>
      <c r="E21" s="14"/>
      <c r="F21" s="14" t="n">
        <v>14</v>
      </c>
      <c r="G21" s="14"/>
      <c r="H21" s="14" t="n">
        <v>11</v>
      </c>
    </row>
    <row r="22">
      <c r="B22" s="14"/>
      <c r="C22" s="14"/>
      <c r="D22" s="14"/>
      <c r="E22" s="14"/>
      <c r="F22" s="14"/>
      <c r="G22" s="14"/>
      <c r="H22" s="14"/>
    </row>
    <row r="23">
      <c r="B23" s="14" t="n">
        <v>0.16774550080299377</v>
      </c>
      <c r="C23" s="14"/>
      <c r="D23" s="14" t="n">
        <v>0.19811658561229706</v>
      </c>
      <c r="E23" s="14"/>
      <c r="F23" s="14" t="n">
        <v>0.086692184209823608</v>
      </c>
      <c r="G23" s="14"/>
      <c r="H23" s="14" t="n">
        <v>0.063642680644989014</v>
      </c>
    </row>
    <row r="24">
      <c r="B24" s="14" t="n">
        <v>0.040515772998332977</v>
      </c>
      <c r="C24" s="14"/>
      <c r="D24" s="14" t="n">
        <v>0.086214303970336914</v>
      </c>
      <c r="E24" s="14"/>
      <c r="F24" s="14" t="n">
        <v>0.03850172832608223</v>
      </c>
      <c r="G24" s="14"/>
      <c r="H24" s="14" t="n">
        <v>0.038485642522573471</v>
      </c>
    </row>
    <row r="25">
      <c r="B25" s="14" t="n">
        <v>3.4692460758378729e-05</v>
      </c>
      <c r="C25" s="14"/>
      <c r="D25" s="14" t="n">
        <v>0.021564347669482231</v>
      </c>
      <c r="E25" s="14"/>
      <c r="F25" s="14" t="n">
        <v>0.024344773963093758</v>
      </c>
      <c r="G25" s="14"/>
      <c r="H25" s="14" t="n">
        <v>0.098193906247615814</v>
      </c>
    </row>
    <row r="26">
      <c r="B26" s="14" t="n">
        <v>20</v>
      </c>
      <c r="C26" s="14"/>
      <c r="D26" s="14" t="n">
        <v>6</v>
      </c>
      <c r="E26" s="14"/>
      <c r="F26" s="14" t="n">
        <v>16</v>
      </c>
      <c r="G26" s="14"/>
      <c r="H26" s="14" t="n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:E6"/>
    </sheetView>
  </sheetViews>
  <sheetFormatPr defaultRowHeight="15.0" baseColWidth="10"/>
  <sheetData>
    <row r="1">
      <c r="A1" t="s">
        <v>141</v>
      </c>
      <c r="B1" s="6" t="n">
        <v>0.21500000357627869</v>
      </c>
      <c r="C1" s="6" t="n">
        <v>0.23100000619888306</v>
      </c>
      <c r="D1" s="6" t="n">
        <v>0.068999998271465302</v>
      </c>
      <c r="E1" s="6" t="n">
        <v>0.046000000089406967</v>
      </c>
    </row>
    <row r="2">
      <c r="A2" t="s">
        <v>141</v>
      </c>
      <c r="B2" s="6" t="n">
        <v>0.043000001460313797</v>
      </c>
      <c r="C2" s="6" t="n">
        <v>0.10999999940395355</v>
      </c>
      <c r="D2" s="6" t="n">
        <v>0.037000000476837158</v>
      </c>
      <c r="E2" s="6" t="n">
        <v>0.034000001847743988</v>
      </c>
    </row>
    <row r="3">
      <c r="A3" t="s">
        <v>142</v>
      </c>
      <c r="B3" s="6" t="n">
        <v>0.17200000584125519</v>
      </c>
      <c r="C3" s="6" t="n">
        <v>0.13699999451637268</v>
      </c>
      <c r="D3" s="6" t="n">
        <v>0.064000003039836884</v>
      </c>
      <c r="E3" s="6" t="n">
        <v>0.037000000476837158</v>
      </c>
    </row>
    <row r="4">
      <c r="A4" t="s">
        <v>142</v>
      </c>
      <c r="B4" s="6" t="n">
        <v>0.057000000029802322</v>
      </c>
      <c r="C4" s="6" t="n">
        <v>0.18799999356269837</v>
      </c>
      <c r="D4" s="6" t="n">
        <v>0.045000001788139343</v>
      </c>
      <c r="E4" s="6" t="n">
        <v>0.039999999105930328</v>
      </c>
    </row>
    <row r="5">
      <c r="A5" t="s">
        <v>142</v>
      </c>
      <c r="B5" s="6" t="n">
        <v>9.0459995269775391</v>
      </c>
      <c r="C5" s="6" t="n">
        <v>0.10499999672174454</v>
      </c>
      <c r="D5" s="6" t="n">
        <v>-0.50099998712539673</v>
      </c>
      <c r="E5" s="6" t="n">
        <v>0.017999999225139618</v>
      </c>
    </row>
    <row r="6">
      <c r="A6" t="s">
        <v>142</v>
      </c>
      <c r="B6" s="6" t="n">
        <v>5.7779998779296875</v>
      </c>
      <c r="C6" s="6" t="n">
        <v>10.01200008392334</v>
      </c>
      <c r="D6" s="6" t="n">
        <v>10.413999557495117</v>
      </c>
      <c r="E6" s="6" t="n">
        <v>10.375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E14"/>
    </sheetView>
  </sheetViews>
  <sheetFormatPr defaultRowHeight="15.0" baseColWidth="10"/>
  <cols>
    <col min="1" max="1" width="27.09765625" hidden="false" customWidth="1"/>
  </cols>
  <sheetData>
    <row r="2">
      <c r="A2" s="123"/>
      <c r="B2" s="135" t="s">
        <v>223</v>
      </c>
      <c r="C2" s="135"/>
      <c r="D2" s="135"/>
      <c r="E2" s="135"/>
    </row>
    <row r="3">
      <c r="A3" s="125"/>
      <c r="B3" s="132" t="s">
        <v>224</v>
      </c>
      <c r="C3" s="132" t="s">
        <v>225</v>
      </c>
      <c r="D3" s="132" t="s">
        <v>226</v>
      </c>
      <c r="E3" s="132" t="s">
        <v>227</v>
      </c>
    </row>
    <row r="4">
      <c r="A4" s="136" t="s">
        <v>229</v>
      </c>
      <c r="B4" s="136"/>
      <c r="C4" s="136"/>
      <c r="D4" s="136"/>
      <c r="E4" s="136"/>
    </row>
    <row r="5">
      <c r="A5" s="133" t="s">
        <v>3</v>
      </c>
      <c r="B5" s="131" t="str">
        <f>tF_raw!B2</f>
        <v>18</v>
      </c>
      <c r="C5" s="131" t="str">
        <f>tF_raw!C2</f>
        <v>7</v>
      </c>
      <c r="D5" s="131" t="str">
        <f>tF_raw!D2</f>
        <v>2</v>
      </c>
      <c r="E5" s="131" t="str">
        <f>tF_raw!E2</f>
        <v>27</v>
      </c>
    </row>
    <row r="6">
      <c r="A6" s="133" t="s">
        <v>6</v>
      </c>
      <c r="B6" s="131" t="str">
        <f>tF_raw!B3</f>
        <v>19</v>
      </c>
      <c r="C6" s="131" t="str">
        <f>tF_raw!C3</f>
        <v>2</v>
      </c>
      <c r="D6" s="131" t="str">
        <f>tF_raw!D3</f>
        <v>1</v>
      </c>
      <c r="E6" s="131" t="str">
        <f>tF_raw!E3</f>
        <v>22</v>
      </c>
    </row>
    <row r="7">
      <c r="A7" s="133" t="s">
        <v>228</v>
      </c>
      <c r="B7" s="131" t="str">
        <f>tF_raw!B4</f>
        <v>4</v>
      </c>
      <c r="C7" s="131" t="str">
        <f>tF_raw!C4</f>
        <v>2</v>
      </c>
      <c r="D7" s="131" t="str">
        <f>tF_raw!D4</f>
        <v>1</v>
      </c>
      <c r="E7" s="131" t="str">
        <f>tF_raw!E4</f>
        <v>7</v>
      </c>
    </row>
    <row r="8">
      <c r="A8" s="133" t="s">
        <v>7</v>
      </c>
      <c r="B8" s="131" t="str">
        <f>tF_raw!B5</f>
        <v>12</v>
      </c>
      <c r="C8" s="131" t="str">
        <f>tF_raw!C5</f>
        <v>1</v>
      </c>
      <c r="D8" s="131" t="str">
        <f>tF_raw!D5</f>
        <v>0</v>
      </c>
      <c r="E8" s="131" t="str">
        <f>tF_raw!E5</f>
        <v>13</v>
      </c>
    </row>
    <row r="9">
      <c r="A9" s="133"/>
      <c r="B9" s="131"/>
      <c r="C9" s="131"/>
      <c r="D9" s="131"/>
      <c r="E9" s="131"/>
    </row>
    <row r="10">
      <c r="A10" s="136" t="s">
        <v>230</v>
      </c>
      <c r="B10" s="136"/>
      <c r="C10" s="136"/>
      <c r="D10" s="136"/>
      <c r="E10" s="136"/>
    </row>
    <row r="11">
      <c r="A11" s="133" t="s">
        <v>3</v>
      </c>
      <c r="B11" s="131" t="str">
        <f>tF_raw!B7</f>
        <v>20</v>
      </c>
      <c r="C11" s="131" t="str">
        <f>tF_raw!C7</f>
        <v>9</v>
      </c>
      <c r="D11" s="131" t="str">
        <f>tF_raw!D7</f>
        <v>2</v>
      </c>
      <c r="E11" s="131" t="str">
        <f>tF_raw!E7</f>
        <v>31</v>
      </c>
    </row>
    <row r="12">
      <c r="A12" s="133" t="s">
        <v>6</v>
      </c>
      <c r="B12" s="131" t="str">
        <f>tF_raw!B8</f>
        <v>22</v>
      </c>
      <c r="C12" s="131" t="str">
        <f>tF_raw!C8</f>
        <v>3</v>
      </c>
      <c r="D12" s="131" t="str">
        <f>tF_raw!D8</f>
        <v>1</v>
      </c>
      <c r="E12" s="131" t="str">
        <f>tF_raw!E8</f>
        <v>26</v>
      </c>
    </row>
    <row r="13">
      <c r="A13" s="133" t="s">
        <v>228</v>
      </c>
      <c r="B13" s="131" t="str">
        <f>tF_raw!B9</f>
        <v>6</v>
      </c>
      <c r="C13" s="131" t="str">
        <f>tF_raw!C9</f>
        <v>3</v>
      </c>
      <c r="D13" s="131" t="str">
        <f>tF_raw!D9</f>
        <v>1</v>
      </c>
      <c r="E13" s="131" t="str">
        <f>tF_raw!E9</f>
        <v>10</v>
      </c>
    </row>
    <row r="14">
      <c r="A14" s="134" t="s">
        <v>7</v>
      </c>
      <c r="B14" s="132" t="str">
        <f>tF_raw!B10</f>
        <v>13</v>
      </c>
      <c r="C14" s="132" t="str">
        <f>tF_raw!C10</f>
        <v>1</v>
      </c>
      <c r="D14" s="132" t="str">
        <f>tF_raw!D10</f>
        <v>0</v>
      </c>
      <c r="E14" s="132" t="str">
        <f>tF_raw!E10</f>
        <v>14</v>
      </c>
    </row>
  </sheetData>
  <mergeCells count="3">
    <mergeCell ref="B2:E2"/>
    <mergeCell ref="A10:E10"/>
    <mergeCell ref="A4:E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true" tabSelected="false" zoomScale="100" workbookViewId="0"/>
  </sheetViews>
  <sheetFormatPr defaultRowHeight="15.0" baseColWidth="10"/>
  <sheetData>
    <row r="1">
      <c r="A1" t="s">
        <v>302</v>
      </c>
      <c r="B1" t="s">
        <v>285</v>
      </c>
      <c r="C1" t="s">
        <v>286</v>
      </c>
    </row>
    <row r="2">
      <c r="A2" t="s">
        <v>287</v>
      </c>
      <c r="B2" t="n">
        <v>0.47</v>
      </c>
      <c r="C2" t="n">
        <v>0.74</v>
      </c>
    </row>
    <row r="3">
      <c r="A3" t="s">
        <v>288</v>
      </c>
      <c r="B3" t="n">
        <v>0.82</v>
      </c>
      <c r="C3" t="n">
        <v>0.66</v>
      </c>
    </row>
    <row r="4">
      <c r="A4" t="s">
        <v>289</v>
      </c>
      <c r="B4" t="n">
        <v>0.76</v>
      </c>
      <c r="C4" t="n">
        <v>0.77</v>
      </c>
    </row>
    <row r="5">
      <c r="A5" t="s">
        <v>290</v>
      </c>
      <c r="B5" t="n">
        <v>0.14</v>
      </c>
      <c r="C5" t="n">
        <v>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true" tabSelected="false" zoomScale="100" workbookViewId="0"/>
  </sheetViews>
  <sheetFormatPr defaultRowHeight="15.0" baseColWidth="10"/>
  <sheetData>
    <row r="1">
      <c r="A1" t="s">
        <v>302</v>
      </c>
      <c r="B1" t="s">
        <v>285</v>
      </c>
      <c r="C1" t="s">
        <v>286</v>
      </c>
    </row>
    <row r="2">
      <c r="A2" t="s">
        <v>287</v>
      </c>
      <c r="B2" t="n">
        <v>0.45</v>
      </c>
      <c r="C2" t="n">
        <v>0.64</v>
      </c>
    </row>
    <row r="3">
      <c r="A3" t="s">
        <v>288</v>
      </c>
      <c r="B3" t="n">
        <v>0.87</v>
      </c>
      <c r="C3" t="n">
        <v>0.69</v>
      </c>
    </row>
    <row r="4">
      <c r="A4" t="s">
        <v>289</v>
      </c>
      <c r="B4" t="n">
        <v>0.42</v>
      </c>
      <c r="C4" t="n">
        <v>0.38</v>
      </c>
    </row>
    <row r="5">
      <c r="A5" t="s">
        <v>290</v>
      </c>
      <c r="B5" t="n">
        <v>0.81</v>
      </c>
      <c r="C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true" tabSelected="false" zoomScale="100" workbookViewId="0"/>
  </sheetViews>
  <sheetFormatPr defaultRowHeight="15.0" baseColWidth="10"/>
  <sheetData>
    <row r="1">
      <c r="A1" t="s">
        <v>302</v>
      </c>
      <c r="B1" t="s">
        <v>291</v>
      </c>
      <c r="C1" t="s">
        <v>292</v>
      </c>
      <c r="D1" t="s">
        <v>293</v>
      </c>
    </row>
    <row r="2">
      <c r="A2" t="s">
        <v>294</v>
      </c>
      <c r="B2" t="n">
        <v>0.183310326905801</v>
      </c>
      <c r="C2" t="n">
        <v>0.2843908646827</v>
      </c>
      <c r="D2" t="n">
        <v>1.95180064565032</v>
      </c>
    </row>
    <row r="3">
      <c r="A3" t="s">
        <v>295</v>
      </c>
      <c r="B3" t="n">
        <v>0.107672371251246</v>
      </c>
      <c r="C3" t="n">
        <v>0.120951899344847</v>
      </c>
      <c r="D3" t="n">
        <v>1.57088100083528</v>
      </c>
    </row>
    <row r="4">
      <c r="A4" t="s">
        <v>296</v>
      </c>
      <c r="B4" t="n">
        <v>0.0549929860684235</v>
      </c>
      <c r="C4" t="n">
        <v>0</v>
      </c>
      <c r="D4" t="n">
        <v>0.419143434669161</v>
      </c>
    </row>
    <row r="5">
      <c r="A5" t="s">
        <v>297</v>
      </c>
      <c r="B5" t="n">
        <v>0.0270646889686399</v>
      </c>
      <c r="C5" t="n">
        <v>0</v>
      </c>
      <c r="D5" t="n">
        <v>0.280806990222351</v>
      </c>
    </row>
    <row r="6">
      <c r="A6" t="s">
        <v>298</v>
      </c>
      <c r="B6" t="n">
        <v>0.111866076946396</v>
      </c>
      <c r="C6" t="n">
        <v>0.190209867270373</v>
      </c>
      <c r="D6" t="n">
        <v>0.702574572311037</v>
      </c>
    </row>
    <row r="7">
      <c r="A7" t="s">
        <v>299</v>
      </c>
      <c r="B7" t="n">
        <v>0.116205962365912</v>
      </c>
      <c r="C7" t="n">
        <v>0.0484446128413509</v>
      </c>
      <c r="D7" t="n">
        <v>0.937894382347979</v>
      </c>
    </row>
    <row r="8">
      <c r="A8" t="s">
        <v>300</v>
      </c>
      <c r="B8" t="n">
        <v>0.02348973947133</v>
      </c>
      <c r="C8" t="n">
        <v>0</v>
      </c>
      <c r="D8" t="n">
        <v>0.721982798529751</v>
      </c>
    </row>
    <row r="9">
      <c r="A9" t="s">
        <v>301</v>
      </c>
      <c r="B9" t="n">
        <v>0.0197206434188363</v>
      </c>
      <c r="C9" t="n">
        <v>0</v>
      </c>
      <c r="D9" t="n">
        <v>0.770100601839182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true" tabSelected="false" zoomScale="100" workbookViewId="0"/>
  </sheetViews>
  <sheetFormatPr defaultRowHeight="15.0" baseColWidth="10"/>
  <sheetData>
    <row r="1">
      <c r="A1" t="s">
        <v>302</v>
      </c>
      <c r="B1" t="s">
        <v>291</v>
      </c>
      <c r="C1" t="s">
        <v>292</v>
      </c>
      <c r="D1" t="s">
        <v>293</v>
      </c>
    </row>
    <row r="2">
      <c r="A2" t="s">
        <v>294</v>
      </c>
      <c r="B2" t="n">
        <v>0.28526051153098</v>
      </c>
      <c r="C2" t="n">
        <v>0.386649049129018</v>
      </c>
      <c r="D2" t="n">
        <v>2.74485666407057</v>
      </c>
    </row>
    <row r="3">
      <c r="A3" t="s">
        <v>295</v>
      </c>
      <c r="B3" t="n">
        <v>0.131854037280627</v>
      </c>
      <c r="C3" t="n">
        <v>0.106030535908928</v>
      </c>
      <c r="D3" t="n">
        <v>1.80136381666375</v>
      </c>
    </row>
    <row r="4">
      <c r="A4" t="s">
        <v>296</v>
      </c>
      <c r="B4" t="n">
        <v>0.0947203540723357</v>
      </c>
      <c r="C4" t="n">
        <v>0.0940443993756303</v>
      </c>
      <c r="D4" t="n">
        <v>0.731856822912855</v>
      </c>
    </row>
    <row r="5">
      <c r="A5" t="s">
        <v>297</v>
      </c>
      <c r="B5" t="n">
        <v>0.0550834787202061</v>
      </c>
      <c r="C5" t="n">
        <v>0.122443910057253</v>
      </c>
      <c r="D5" t="n">
        <v>0.797466198683022</v>
      </c>
    </row>
    <row r="6">
      <c r="A6" t="s">
        <v>298</v>
      </c>
      <c r="B6" t="n">
        <v>0.170120242547799</v>
      </c>
      <c r="C6" t="n">
        <v>0.228777484273706</v>
      </c>
      <c r="D6" t="n">
        <v>0.943118515172537</v>
      </c>
    </row>
    <row r="7">
      <c r="A7" t="s">
        <v>299</v>
      </c>
      <c r="B7" t="n">
        <v>0.117245466393819</v>
      </c>
      <c r="C7" t="n">
        <v>0.0391550349400799</v>
      </c>
      <c r="D7" t="n">
        <v>0.955306153576226</v>
      </c>
    </row>
    <row r="8">
      <c r="A8" t="s">
        <v>300</v>
      </c>
      <c r="B8" t="n">
        <v>0.0223627886261061</v>
      </c>
      <c r="C8" t="n">
        <v>0</v>
      </c>
      <c r="D8" t="n">
        <v>0.766879688606263</v>
      </c>
    </row>
    <row r="9">
      <c r="A9" t="s">
        <v>301</v>
      </c>
      <c r="B9" t="n">
        <v>0.0195514607482885</v>
      </c>
      <c r="C9" t="n">
        <v>0</v>
      </c>
      <c r="D9" t="n">
        <v>0.806728967619083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303</v>
      </c>
      <c r="B1" t="s">
        <v>304</v>
      </c>
      <c r="C1" t="s">
        <v>305</v>
      </c>
      <c r="D1" t="s">
        <v>306</v>
      </c>
      <c r="E1" t="s">
        <v>307</v>
      </c>
    </row>
    <row r="2">
      <c r="A2" t="s">
        <v>287</v>
      </c>
      <c r="B2" t="s">
        <v>308</v>
      </c>
      <c r="C2" t="s">
        <v>309</v>
      </c>
      <c r="D2" t="s">
        <v>310</v>
      </c>
      <c r="E2" t="s">
        <v>311</v>
      </c>
    </row>
    <row r="3">
      <c r="A3" t="s">
        <v>288</v>
      </c>
      <c r="B3" t="s">
        <v>312</v>
      </c>
      <c r="C3" t="s">
        <v>310</v>
      </c>
      <c r="D3" t="s">
        <v>313</v>
      </c>
      <c r="E3" t="s">
        <v>314</v>
      </c>
    </row>
    <row r="4">
      <c r="A4" t="s">
        <v>289</v>
      </c>
      <c r="B4" t="s">
        <v>315</v>
      </c>
      <c r="C4" t="s">
        <v>310</v>
      </c>
      <c r="D4" t="s">
        <v>313</v>
      </c>
      <c r="E4" t="s">
        <v>309</v>
      </c>
    </row>
    <row r="5">
      <c r="A5" t="s">
        <v>290</v>
      </c>
      <c r="B5" t="s">
        <v>316</v>
      </c>
      <c r="C5" t="s">
        <v>313</v>
      </c>
      <c r="D5" t="s">
        <v>317</v>
      </c>
      <c r="E5" t="s">
        <v>318</v>
      </c>
    </row>
    <row r="6">
      <c r="A6" t="s">
        <v>319</v>
      </c>
      <c r="B6" t="s">
        <v>320</v>
      </c>
      <c r="C6" t="s">
        <v>320</v>
      </c>
      <c r="D6" t="s">
        <v>320</v>
      </c>
      <c r="E6" t="s">
        <v>320</v>
      </c>
    </row>
    <row r="7">
      <c r="A7" t="s">
        <v>321</v>
      </c>
      <c r="B7" t="s">
        <v>322</v>
      </c>
      <c r="C7" t="s">
        <v>323</v>
      </c>
      <c r="D7" t="s">
        <v>310</v>
      </c>
      <c r="E7" t="s">
        <v>324</v>
      </c>
    </row>
    <row r="8">
      <c r="A8" t="s">
        <v>325</v>
      </c>
      <c r="B8" t="s">
        <v>314</v>
      </c>
      <c r="C8" t="s">
        <v>326</v>
      </c>
      <c r="D8" t="s">
        <v>313</v>
      </c>
      <c r="E8" t="s">
        <v>327</v>
      </c>
    </row>
    <row r="9">
      <c r="A9" t="s">
        <v>328</v>
      </c>
      <c r="B9" t="s">
        <v>329</v>
      </c>
      <c r="C9" t="s">
        <v>326</v>
      </c>
      <c r="D9" t="s">
        <v>313</v>
      </c>
      <c r="E9" t="s">
        <v>330</v>
      </c>
    </row>
    <row r="10">
      <c r="A10" t="s">
        <v>331</v>
      </c>
      <c r="B10" t="s">
        <v>318</v>
      </c>
      <c r="C10" t="s">
        <v>313</v>
      </c>
      <c r="D10" t="s">
        <v>317</v>
      </c>
      <c r="E10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Ricardo Maertens Odria</dc:creator>
  <cp:lastModifiedBy>Luiza Cardoso De Andrade</cp:lastModifiedBy>
  <cp:lastPrinted>2018-03-08T23:13:02Z</cp:lastPrinted>
  <dcterms:created xsi:type="dcterms:W3CDTF">2017-11-21T19:31:04Z</dcterms:created>
  <dcterms:modified xsi:type="dcterms:W3CDTF">2023-09-18T01:38:11Z</dcterms:modified>
</cp:coreProperties>
</file>