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5.xml" ContentType="application/vnd.openxmlformats-officedocument.drawing+xml"/>
  <Override PartName="/xl/tables/table1.xml" ContentType="application/vnd.openxmlformats-officedocument.spreadsheetml.table+xml"/>
  <Override PartName="/xl/drawings/drawing6.xml" ContentType="application/vnd.openxmlformats-officedocument.drawing+xml"/>
  <Override PartName="/xl/tables/table2.xml" ContentType="application/vnd.openxmlformats-officedocument.spreadsheetml.table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/>
  <mc:AlternateContent xmlns:mc="http://schemas.openxmlformats.org/markup-compatibility/2006">
    <mc:Choice Requires="x15">
      <x15ac:absPath xmlns:x15ac="http://schemas.microsoft.com/office/spreadsheetml/2010/11/ac" url="C:\Users\joao.giancoli.PLANOSENG\Desktop\Codigos\BrazilTrafficSignsDetector\Planilhas_finais\"/>
    </mc:Choice>
  </mc:AlternateContent>
  <xr:revisionPtr revIDLastSave="0" documentId="13_ncr:1_{7288D592-7F11-4042-85B3-F3BE74623D34}" xr6:coauthVersionLast="47" xr6:coauthVersionMax="47" xr10:uidLastSave="{00000000-0000-0000-0000-000000000000}"/>
  <bookViews>
    <workbookView xWindow="28680" yWindow="-120" windowWidth="24240" windowHeight="13020" tabRatio="762" firstSheet="6" activeTab="15" xr2:uid="{00000000-000D-0000-FFFF-FFFF00000000}"/>
  </bookViews>
  <sheets>
    <sheet name="Dasboard" sheetId="1" r:id="rId1"/>
    <sheet name="Tabela dinamica Dados_Processo" sheetId="23" state="hidden" r:id="rId2"/>
    <sheet name="Imagens" sheetId="28" r:id="rId3"/>
    <sheet name="Imagens_Cortadas" sheetId="30" r:id="rId4"/>
    <sheet name="Tabelas_Dinâmicas" sheetId="29" r:id="rId5"/>
    <sheet name="Tbela_Dinamica_Area_placas" sheetId="27" r:id="rId6"/>
    <sheet name="Dinamica_contagem" sheetId="25" r:id="rId7"/>
    <sheet name="Alimentadores" sheetId="15" r:id="rId8"/>
    <sheet name="Quantidade_km" sheetId="12" r:id="rId9"/>
    <sheet name="Densidade_Area" sheetId="13" r:id="rId10"/>
    <sheet name="Bases" sheetId="4" r:id="rId11"/>
    <sheet name="Tabela" sheetId="26" r:id="rId12"/>
    <sheet name="Dados_Processo" sheetId="8" r:id="rId13"/>
    <sheet name="Dados_GPS" sheetId="11" r:id="rId14"/>
    <sheet name="Dimensões" sheetId="9" r:id="rId15"/>
    <sheet name="Nome_Placas" sheetId="16" r:id="rId16"/>
  </sheets>
  <externalReferences>
    <externalReference r:id="rId17"/>
    <externalReference r:id="rId18"/>
    <externalReference r:id="rId19"/>
  </externalReferences>
  <definedNames>
    <definedName name="__123Graph_A" hidden="1">[1]aux!$I$28:$M$28</definedName>
    <definedName name="__123Graph_AGraph1" hidden="1">[1]aux!$I$6:$M$6</definedName>
    <definedName name="__123Graph_AGraph10" hidden="1">[1]aux!$I$24:$M$24</definedName>
    <definedName name="__123Graph_AGraph11" hidden="1">[1]aux!$I$26:$M$26</definedName>
    <definedName name="__123Graph_AGraph12" hidden="1">[1]aux!$I$28:$M$28</definedName>
    <definedName name="__123Graph_AGraph2" hidden="1">[1]aux!$I$8:$M$8</definedName>
    <definedName name="__123Graph_AGraph3" hidden="1">[1]aux!$I$10:$M$10</definedName>
    <definedName name="__123Graph_AGraph4" hidden="1">[1]aux!$I$12:$M$12</definedName>
    <definedName name="__123Graph_AGraph5" hidden="1">[1]aux!$I$14:$M$14</definedName>
    <definedName name="__123Graph_AGraph6" hidden="1">[1]aux!$I$16:$M$16</definedName>
    <definedName name="__123Graph_AGraph7" hidden="1">[1]aux!$I$18:$M$18</definedName>
    <definedName name="__123Graph_AGraph8" hidden="1">[1]aux!$I$20:$M$20</definedName>
    <definedName name="__123Graph_AGraph9" hidden="1">[1]aux!$I$22:$M$22</definedName>
    <definedName name="__123Graph_ASIDECO" hidden="1">#REF!</definedName>
    <definedName name="__123Graph_B" hidden="1">[1]aux!$B$28:$F$28</definedName>
    <definedName name="__123Graph_BGraph1" hidden="1">[1]aux!$B$6:$F$6</definedName>
    <definedName name="__123Graph_BGraph10" hidden="1">[1]aux!$B$24:$F$24</definedName>
    <definedName name="__123Graph_BGraph11" hidden="1">[1]aux!$B$26:$F$26</definedName>
    <definedName name="__123Graph_BGraph12" hidden="1">[1]aux!$B$28:$F$28</definedName>
    <definedName name="__123Graph_BGraph2" hidden="1">[1]aux!$B$8:$F$8</definedName>
    <definedName name="__123Graph_BGraph3" hidden="1">[1]aux!$B$10:$F$10</definedName>
    <definedName name="__123Graph_BGraph4" hidden="1">[1]aux!$B$12:$F$12</definedName>
    <definedName name="__123Graph_BGraph5" hidden="1">[1]aux!$B$14:$F$14</definedName>
    <definedName name="__123Graph_BGraph6" hidden="1">[1]aux!$B$16:$F$16</definedName>
    <definedName name="__123Graph_BGraph7" hidden="1">[1]aux!$B$18:$F$18</definedName>
    <definedName name="__123Graph_BGraph8" hidden="1">[1]aux!$B$20:$F$20</definedName>
    <definedName name="__123Graph_BGraph9" hidden="1">[1]aux!$B$22:$F$22</definedName>
    <definedName name="__123Graph_BSIDECO" hidden="1">#REF!</definedName>
    <definedName name="__123Graph_CSIDECO" hidden="1">#REF!</definedName>
    <definedName name="__123Graph_X" hidden="1">[1]aux!$B$29:$F$29</definedName>
    <definedName name="__123Graph_XGraph1" hidden="1">[1]aux!$B$7:$F$7</definedName>
    <definedName name="__123Graph_XGraph10" hidden="1">[1]aux!$B$25:$F$25</definedName>
    <definedName name="__123Graph_XGraph11" hidden="1">[1]aux!$B$27:$F$27</definedName>
    <definedName name="__123Graph_XGraph12" hidden="1">[1]aux!$B$29:$F$29</definedName>
    <definedName name="__123Graph_XGraph2" hidden="1">[1]aux!$B$9:$F$9</definedName>
    <definedName name="__123Graph_XGraph3" hidden="1">[1]aux!$B$11:$F$11</definedName>
    <definedName name="__123Graph_XGraph4" hidden="1">[1]aux!$B$13:$F$13</definedName>
    <definedName name="__123Graph_XGraph5" hidden="1">[1]aux!$B$15:$F$15</definedName>
    <definedName name="__123Graph_XGraph6" hidden="1">[1]aux!$B$17:$F$17</definedName>
    <definedName name="__123Graph_XGraph7" hidden="1">[1]aux!$B$19:$F$19</definedName>
    <definedName name="__123Graph_XGraph8" hidden="1">[1]aux!$B$21:$F$21</definedName>
    <definedName name="__123Graph_XGraph9" hidden="1">[1]aux!$B$23:$F$23</definedName>
    <definedName name="__123Graph_XSIDECO" hidden="1">#REF!</definedName>
    <definedName name="__JAN02" localSheetId="2" hidden="1">{"VENTAS1",#N/A,FALSE,"VENTAS";"VENTAS2",#N/A,FALSE,"VENTAS";"VENTAS3",#N/A,FALSE,"VENTAS";"VENTAS4",#N/A,FALSE,"VENTAS";"VENTAS5",#N/A,FALSE,"VENTAS";"VENTAS6",#N/A,FALSE,"VENTAS";"VENTAS7",#N/A,FALSE,"VENTAS";"VENTAS8",#N/A,FALSE,"VENTAS"}</definedName>
    <definedName name="__JAN02" localSheetId="4" hidden="1">{"VENTAS1",#N/A,FALSE,"VENTAS";"VENTAS2",#N/A,FALSE,"VENTAS";"VENTAS3",#N/A,FALSE,"VENTAS";"VENTAS4",#N/A,FALSE,"VENTAS";"VENTAS5",#N/A,FALSE,"VENTAS";"VENTAS6",#N/A,FALSE,"VENTAS";"VENTAS7",#N/A,FALSE,"VENTAS";"VENTAS8",#N/A,FALSE,"VENTAS"}</definedName>
    <definedName name="__JAN02" hidden="1">{"VENTAS1",#N/A,FALSE,"VENTAS";"VENTAS2",#N/A,FALSE,"VENTAS";"VENTAS3",#N/A,FALSE,"VENTAS";"VENTAS4",#N/A,FALSE,"VENTAS";"VENTAS5",#N/A,FALSE,"VENTAS";"VENTAS6",#N/A,FALSE,"VENTAS";"VENTAS7",#N/A,FALSE,"VENTAS";"VENTAS8",#N/A,FALSE,"VENTAS"}</definedName>
    <definedName name="__x1" localSheetId="2" hidden="1">{TRUE,TRUE,-1.25,-15.5,484.5,276.75,FALSE,TRUE,TRUE,TRUE,0,1,#N/A,1,#N/A,6.625,18.0588235294118,1,FALSE,FALSE,3,TRUE,1,FALSE,100,"Swvu.Socios._.95.","ACwvu.Socios._.95.",#N/A,FALSE,FALSE,0.78740157480315,0.78740157480315,0.984251968503937,0.984251968503937,2,"","&amp;L&amp;F&amp;C&amp;A&amp;R&amp;D",TRUE,FALSE,FALSE,FALSE,1,#N/A,1,1,"=R1C1:R14C15",FALSE,#N/A,"Cwvu.Socios._.95.",FALSE,FALSE,FALSE,9,65532,65532,FALSE,FALSE,TRUE,TRUE,TRUE}</definedName>
    <definedName name="__x1" localSheetId="4" hidden="1">{TRUE,TRUE,-1.25,-15.5,484.5,276.75,FALSE,TRUE,TRUE,TRUE,0,1,#N/A,1,#N/A,6.625,18.0588235294118,1,FALSE,FALSE,3,TRUE,1,FALSE,100,"Swvu.Socios._.95.","ACwvu.Socios._.95.",#N/A,FALSE,FALSE,0.78740157480315,0.78740157480315,0.984251968503937,0.984251968503937,2,"","&amp;L&amp;F&amp;C&amp;A&amp;R&amp;D",TRUE,FALSE,FALSE,FALSE,1,#N/A,1,1,"=R1C1:R14C15",FALSE,#N/A,"Cwvu.Socios._.95.",FALSE,FALSE,FALSE,9,65532,65532,FALSE,FALSE,TRUE,TRUE,TRUE}</definedName>
    <definedName name="__x1" hidden="1">{TRUE,TRUE,-1.25,-15.5,484.5,276.75,FALSE,TRUE,TRUE,TRUE,0,1,#N/A,1,#N/A,6.625,18.0588235294118,1,FALSE,FALSE,3,TRUE,1,FALSE,100,"Swvu.Socios._.95.","ACwvu.Socios._.95.",#N/A,FALSE,FALSE,0.78740157480315,0.78740157480315,0.984251968503937,0.984251968503937,2,"","&amp;L&amp;F&amp;C&amp;A&amp;R&amp;D",TRUE,FALSE,FALSE,FALSE,1,#N/A,1,1,"=R1C1:R14C15",FALSE,#N/A,"Cwvu.Socios._.95.",FALSE,FALSE,FALSE,9,65532,65532,FALSE,FALSE,TRUE,TRUE,TRUE}</definedName>
    <definedName name="_Fill" hidden="1">#REF!</definedName>
    <definedName name="_xlnm._FilterDatabase" localSheetId="14" hidden="1">Dimensões!$A$2:$Z$209</definedName>
    <definedName name="_xlnm._FilterDatabase" localSheetId="11" hidden="1">Tabela!$B$2:$H$2</definedName>
    <definedName name="_JAN02" localSheetId="2" hidden="1">{"VENTAS1",#N/A,FALSE,"VENTAS";"VENTAS2",#N/A,FALSE,"VENTAS";"VENTAS3",#N/A,FALSE,"VENTAS";"VENTAS4",#N/A,FALSE,"VENTAS";"VENTAS5",#N/A,FALSE,"VENTAS";"VENTAS6",#N/A,FALSE,"VENTAS";"VENTAS7",#N/A,FALSE,"VENTAS";"VENTAS8",#N/A,FALSE,"VENTAS"}</definedName>
    <definedName name="_JAN02" localSheetId="4" hidden="1">{"VENTAS1",#N/A,FALSE,"VENTAS";"VENTAS2",#N/A,FALSE,"VENTAS";"VENTAS3",#N/A,FALSE,"VENTAS";"VENTAS4",#N/A,FALSE,"VENTAS";"VENTAS5",#N/A,FALSE,"VENTAS";"VENTAS6",#N/A,FALSE,"VENTAS";"VENTAS7",#N/A,FALSE,"VENTAS";"VENTAS8",#N/A,FALSE,"VENTAS"}</definedName>
    <definedName name="_JAN02" hidden="1">{"VENTAS1",#N/A,FALSE,"VENTAS";"VENTAS2",#N/A,FALSE,"VENTAS";"VENTAS3",#N/A,FALSE,"VENTAS";"VENTAS4",#N/A,FALSE,"VENTAS";"VENTAS5",#N/A,FALSE,"VENTAS";"VENTAS6",#N/A,FALSE,"VENTAS";"VENTAS7",#N/A,FALSE,"VENTAS";"VENTAS8",#N/A,FALSE,"VENTAS"}</definedName>
    <definedName name="_Key1" hidden="1">#REF!</definedName>
    <definedName name="_Key2" hidden="1">#REF!</definedName>
    <definedName name="_Order1" hidden="1">255</definedName>
    <definedName name="_Order2" hidden="1">255</definedName>
    <definedName name="_Sort" hidden="1">#REF!</definedName>
    <definedName name="_Table1_In1" hidden="1">#REF!</definedName>
    <definedName name="_Table1_Out" hidden="1">#REF!</definedName>
    <definedName name="_x1" localSheetId="2" hidden="1">{TRUE,TRUE,-1.25,-15.5,484.5,276.75,FALSE,TRUE,TRUE,TRUE,0,1,#N/A,1,#N/A,6.625,18.0588235294118,1,FALSE,FALSE,3,TRUE,1,FALSE,100,"Swvu.Socios._.95.","ACwvu.Socios._.95.",#N/A,FALSE,FALSE,0.78740157480315,0.78740157480315,0.984251968503937,0.984251968503937,2,"","&amp;L&amp;F&amp;C&amp;A&amp;R&amp;D",TRUE,FALSE,FALSE,FALSE,1,#N/A,1,1,"=R1C1:R14C15",FALSE,#N/A,"Cwvu.Socios._.95.",FALSE,FALSE,FALSE,9,65532,65532,FALSE,FALSE,TRUE,TRUE,TRUE}</definedName>
    <definedName name="_x1" localSheetId="4" hidden="1">{TRUE,TRUE,-1.25,-15.5,484.5,276.75,FALSE,TRUE,TRUE,TRUE,0,1,#N/A,1,#N/A,6.625,18.0588235294118,1,FALSE,FALSE,3,TRUE,1,FALSE,100,"Swvu.Socios._.95.","ACwvu.Socios._.95.",#N/A,FALSE,FALSE,0.78740157480315,0.78740157480315,0.984251968503937,0.984251968503937,2,"","&amp;L&amp;F&amp;C&amp;A&amp;R&amp;D",TRUE,FALSE,FALSE,FALSE,1,#N/A,1,1,"=R1C1:R14C15",FALSE,#N/A,"Cwvu.Socios._.95.",FALSE,FALSE,FALSE,9,65532,65532,FALSE,FALSE,TRUE,TRUE,TRUE}</definedName>
    <definedName name="_x1" hidden="1">{TRUE,TRUE,-1.25,-15.5,484.5,276.75,FALSE,TRUE,TRUE,TRUE,0,1,#N/A,1,#N/A,6.625,18.0588235294118,1,FALSE,FALSE,3,TRUE,1,FALSE,100,"Swvu.Socios._.95.","ACwvu.Socios._.95.",#N/A,FALSE,FALSE,0.78740157480315,0.78740157480315,0.984251968503937,0.984251968503937,2,"","&amp;L&amp;F&amp;C&amp;A&amp;R&amp;D",TRUE,FALSE,FALSE,FALSE,1,#N/A,1,1,"=R1C1:R14C15",FALSE,#N/A,"Cwvu.Socios._.95.",FALSE,FALSE,FALSE,9,65532,65532,FALSE,FALSE,TRUE,TRUE,TRUE}</definedName>
    <definedName name="_xlchart.v1.0" hidden="1">Densidade_Area!$C$32:$P$32</definedName>
    <definedName name="_xlchart.v1.1" hidden="1">Densidade_Area!$C$6:$P$6</definedName>
    <definedName name="A_10a">Nome_Placas!$D$103:$F$103</definedName>
    <definedName name="A_10b">Nome_Placas!$D$104:$F$104</definedName>
    <definedName name="A_11a">Nome_Placas!$D$105:$F$105</definedName>
    <definedName name="A_11b">Nome_Placas!$D$106:$F$106</definedName>
    <definedName name="A_12">Nome_Placas!$D$107:$F$107</definedName>
    <definedName name="A_13a">Nome_Placas!$D$108:$F$108</definedName>
    <definedName name="A_13b">Nome_Placas!$D$109:$F$109</definedName>
    <definedName name="A_14">Nome_Placas!$D$110:$F$110</definedName>
    <definedName name="A_15">Nome_Placas!$D$111:$F$111</definedName>
    <definedName name="A_16">Nome_Placas!$D$112:$F$112</definedName>
    <definedName name="A_17">Nome_Placas!$D$113:$F$113</definedName>
    <definedName name="A_18">Nome_Placas!$D$114:$F$114</definedName>
    <definedName name="A_19">Nome_Placas!$D$115:$F$115</definedName>
    <definedName name="A_1a">Nome_Placas!$D$88:$F$88</definedName>
    <definedName name="A_1b">Nome_Placas!$D$89:$F$89</definedName>
    <definedName name="A_20a">Nome_Placas!$D$116:$F$116</definedName>
    <definedName name="A_20b">Nome_Placas!$D$117:$F$117</definedName>
    <definedName name="A_21a">Nome_Placas!$D$118:$F$118</definedName>
    <definedName name="A_21b">Nome_Placas!$D$119:$F$119</definedName>
    <definedName name="A_21c">Nome_Placas!$D$120:$F$120</definedName>
    <definedName name="A_21d">Nome_Placas!$D$121:$F$121</definedName>
    <definedName name="A_21e">Nome_Placas!$D$122:$F$122</definedName>
    <definedName name="A_22">Nome_Placas!$D$123:$F$123</definedName>
    <definedName name="A_23">Nome_Placas!$D$124:$F$124</definedName>
    <definedName name="A_24">Nome_Placas!$D$125:$F$125</definedName>
    <definedName name="A_25">Nome_Placas!$D$126:$F$126</definedName>
    <definedName name="A_26a">Nome_Placas!$D$127:$F$127</definedName>
    <definedName name="A_26b">Nome_Placas!$D$128:$F$128</definedName>
    <definedName name="A_27">Nome_Placas!$D$129:$F$129</definedName>
    <definedName name="A_28">Nome_Placas!$D$130:$F$130</definedName>
    <definedName name="A_29">Nome_Placas!$D$131:$F$131</definedName>
    <definedName name="A_2a">Nome_Placas!$D$90:$F$90</definedName>
    <definedName name="A_2b">Nome_Placas!$D$91:$F$91</definedName>
    <definedName name="A_30a">Nome_Placas!$D$132:$F$132</definedName>
    <definedName name="A_30b">Nome_Placas!$D$133:$F$133</definedName>
    <definedName name="A_30c">Nome_Placas!$D$134:$F$134</definedName>
    <definedName name="A_31">Nome_Placas!$D$135:$F$135</definedName>
    <definedName name="A_32a">Nome_Placas!$D$136:$F$136</definedName>
    <definedName name="A_32b">Nome_Placas!$D$137:$F$137</definedName>
    <definedName name="A_33a">Nome_Placas!$D$138:$F$138</definedName>
    <definedName name="A_33b">Nome_Placas!$D$139:$F$139</definedName>
    <definedName name="A_34">Nome_Placas!$D$140:$F$140</definedName>
    <definedName name="A_35">Nome_Placas!$D$141:$F$141</definedName>
    <definedName name="A_36">Nome_Placas!$D$142:$F$142</definedName>
    <definedName name="A_37">Nome_Placas!$D$143:$F$143</definedName>
    <definedName name="A_38">Nome_Placas!$D$144:$F$144</definedName>
    <definedName name="A_39">Nome_Placas!$D$145:$F$145</definedName>
    <definedName name="A_3a">Nome_Placas!$D$92:$F$92</definedName>
    <definedName name="A_3b">Nome_Placas!$D$93:$F$93</definedName>
    <definedName name="A_40">Nome_Placas!$D$146:$F$146</definedName>
    <definedName name="A_41">Nome_Placas!$D$147:$F$147</definedName>
    <definedName name="A_42a">Nome_Placas!$D$148:$F$148</definedName>
    <definedName name="A_42b">Nome_Placas!$D$149:$F$149</definedName>
    <definedName name="A_42c">Nome_Placas!$D$150:$F$150</definedName>
    <definedName name="A_43">Nome_Placas!$D$151:$F$151</definedName>
    <definedName name="A_44">Nome_Placas!$D$152:$F$152</definedName>
    <definedName name="A_45">Nome_Placas!$D$153:$F$153</definedName>
    <definedName name="A_46">Nome_Placas!$D$154:$F$154</definedName>
    <definedName name="A_47">Nome_Placas!$D$155:$F$155</definedName>
    <definedName name="A_48">Nome_Placas!$D$156:$F$156</definedName>
    <definedName name="A_49">Nome_Placas!$D$157:$F$157</definedName>
    <definedName name="A_4a">Nome_Placas!$D$94:$F$94</definedName>
    <definedName name="A_4b">Nome_Placas!$D$95:$F$95</definedName>
    <definedName name="A_50">Nome_Placas!$D$158:$F$158</definedName>
    <definedName name="A_51">Nome_Placas!$D$159:$F$159</definedName>
    <definedName name="A_52">Nome_Placas!$D$160:$F$160</definedName>
    <definedName name="A_5a">Nome_Placas!$D$96:$F$96</definedName>
    <definedName name="A_5b">Nome_Placas!$D$97:$F$97</definedName>
    <definedName name="A_6">Nome_Placas!$D$98:$F$98</definedName>
    <definedName name="A_7a">Nome_Placas!$D$99:$F$99</definedName>
    <definedName name="A_7b">Nome_Placas!$D$100:$F$100</definedName>
    <definedName name="A_8">Nome_Placas!$D$101:$F$101</definedName>
    <definedName name="A_9">Nome_Placas!$D$102:$F$102</definedName>
    <definedName name="ago" localSheetId="2" hidden="1">{"page21",#N/A,FALSE,"TranSideco";"page20",#N/A,FALSE,"Coven.";"page19",#N/A,FALSE,"Comparac.";"page18",#N/A,FALSE,"Comparac.";"page17",#N/A,FALSE,"EvolDotac.";"page16",#N/A,FALSE,"Eco-Fin";"page15",#N/A,FALSE,"Eco-Fin";"page14",#N/A,FALSE,"Inversiones";"page13",#N/A,FALSE,"Inversiones";"page12",#N/A,FALSE,"Eco-Fin";"page11",#N/A,FALSE,"Eco-Fin";"page10",#N/A,FALSE,"Eco-Fin";"page9",#N/A,FALSE,"Eco-Fin";"page8",#N/A,FALSE,"Eco-Fin";"page7",#N/A,FALSE,"Eco-Fin";"page6",#N/A,FALSE,"Eco-Fin";"pageventas4",#N/A,FALSE,"Eco-Fin";"pageventas3",#N/A,FALSE,"Eco-Fin";"page5",#N/A,FALSE,"Eco-Fin";"page4",#N/A,FALSE,"Eco-Fin";"page3",#N/A,FALSE,"Eco-Fin";"page2",#N/A,FALSE,"Eco-Fin";"page1",#N/A,FALSE,"Eco-Fin";"cara1",#N/A,FALSE,"Carátula"}</definedName>
    <definedName name="ago" localSheetId="4" hidden="1">{"page21",#N/A,FALSE,"TranSideco";"page20",#N/A,FALSE,"Coven.";"page19",#N/A,FALSE,"Comparac.";"page18",#N/A,FALSE,"Comparac.";"page17",#N/A,FALSE,"EvolDotac.";"page16",#N/A,FALSE,"Eco-Fin";"page15",#N/A,FALSE,"Eco-Fin";"page14",#N/A,FALSE,"Inversiones";"page13",#N/A,FALSE,"Inversiones";"page12",#N/A,FALSE,"Eco-Fin";"page11",#N/A,FALSE,"Eco-Fin";"page10",#N/A,FALSE,"Eco-Fin";"page9",#N/A,FALSE,"Eco-Fin";"page8",#N/A,FALSE,"Eco-Fin";"page7",#N/A,FALSE,"Eco-Fin";"page6",#N/A,FALSE,"Eco-Fin";"pageventas4",#N/A,FALSE,"Eco-Fin";"pageventas3",#N/A,FALSE,"Eco-Fin";"page5",#N/A,FALSE,"Eco-Fin";"page4",#N/A,FALSE,"Eco-Fin";"page3",#N/A,FALSE,"Eco-Fin";"page2",#N/A,FALSE,"Eco-Fin";"page1",#N/A,FALSE,"Eco-Fin";"cara1",#N/A,FALSE,"Carátula"}</definedName>
    <definedName name="ago" hidden="1">{"page21",#N/A,FALSE,"TranSideco";"page20",#N/A,FALSE,"Coven.";"page19",#N/A,FALSE,"Comparac.";"page18",#N/A,FALSE,"Comparac.";"page17",#N/A,FALSE,"EvolDotac.";"page16",#N/A,FALSE,"Eco-Fin";"page15",#N/A,FALSE,"Eco-Fin";"page14",#N/A,FALSE,"Inversiones";"page13",#N/A,FALSE,"Inversiones";"page12",#N/A,FALSE,"Eco-Fin";"page11",#N/A,FALSE,"Eco-Fin";"page10",#N/A,FALSE,"Eco-Fin";"page9",#N/A,FALSE,"Eco-Fin";"page8",#N/A,FALSE,"Eco-Fin";"page7",#N/A,FALSE,"Eco-Fin";"page6",#N/A,FALSE,"Eco-Fin";"pageventas4",#N/A,FALSE,"Eco-Fin";"pageventas3",#N/A,FALSE,"Eco-Fin";"page5",#N/A,FALSE,"Eco-Fin";"page4",#N/A,FALSE,"Eco-Fin";"page3",#N/A,FALSE,"Eco-Fin";"page2",#N/A,FALSE,"Eco-Fin";"page1",#N/A,FALSE,"Eco-Fin";"cara1",#N/A,FALSE,"Carátula"}</definedName>
    <definedName name="amortizaciones" localSheetId="2" hidden="1">{#N/A,#N/A,TRUE,"TOC";#N/A,#N/A,TRUE,"Inputs";#N/A,#N/A,TRUE,"Debt";#N/A,#N/A,TRUE,"CashFlo";#N/A,#N/A,TRUE,"Prices";#N/A,#N/A,TRUE,"Operations";#N/A,#N/A,TRUE,"GAAP Income";#N/A,#N/A,TRUE,"GAAP Balance";#N/A,#N/A,TRUE,"D&amp;A";#N/A,#N/A,TRUE,"Revolving Working Capital";#N/A,#N/A,TRUE,"Work.Cap.";#N/A,#N/A,TRUE,"Tax Inputs";#N/A,#N/A,TRUE,"Ven Cash Flow";#N/A,#N/A,TRUE,"Ven Income Tax";#N/A,#N/A,TRUE,"Ven Vat";#N/A,#N/A,TRUE,"Ven Balance"}</definedName>
    <definedName name="amortizaciones" localSheetId="4" hidden="1">{#N/A,#N/A,TRUE,"TOC";#N/A,#N/A,TRUE,"Inputs";#N/A,#N/A,TRUE,"Debt";#N/A,#N/A,TRUE,"CashFlo";#N/A,#N/A,TRUE,"Prices";#N/A,#N/A,TRUE,"Operations";#N/A,#N/A,TRUE,"GAAP Income";#N/A,#N/A,TRUE,"GAAP Balance";#N/A,#N/A,TRUE,"D&amp;A";#N/A,#N/A,TRUE,"Revolving Working Capital";#N/A,#N/A,TRUE,"Work.Cap.";#N/A,#N/A,TRUE,"Tax Inputs";#N/A,#N/A,TRUE,"Ven Cash Flow";#N/A,#N/A,TRUE,"Ven Income Tax";#N/A,#N/A,TRUE,"Ven Vat";#N/A,#N/A,TRUE,"Ven Balance"}</definedName>
    <definedName name="amortizaciones" hidden="1">{#N/A,#N/A,TRUE,"TOC";#N/A,#N/A,TRUE,"Inputs";#N/A,#N/A,TRUE,"Debt";#N/A,#N/A,TRUE,"CashFlo";#N/A,#N/A,TRUE,"Prices";#N/A,#N/A,TRUE,"Operations";#N/A,#N/A,TRUE,"GAAP Income";#N/A,#N/A,TRUE,"GAAP Balance";#N/A,#N/A,TRUE,"D&amp;A";#N/A,#N/A,TRUE,"Revolving Working Capital";#N/A,#N/A,TRUE,"Work.Cap.";#N/A,#N/A,TRUE,"Tax Inputs";#N/A,#N/A,TRUE,"Ven Cash Flow";#N/A,#N/A,TRUE,"Ven Income Tax";#N/A,#N/A,TRUE,"Ven Vat";#N/A,#N/A,TRUE,"Ven Balance"}</definedName>
    <definedName name="anscount" hidden="1">1</definedName>
    <definedName name="ASDFASFA" localSheetId="2" hidden="1">{#N/A,#N/A,TRUE,"Resumo de Preços"}</definedName>
    <definedName name="ASDFASFA" localSheetId="4" hidden="1">{#N/A,#N/A,TRUE,"Resumo de Preços"}</definedName>
    <definedName name="ASDFASFA" hidden="1">{#N/A,#N/A,TRUE,"Resumo de Preços"}</definedName>
    <definedName name="AUX">Nome_Placas!$D$31:$F$31</definedName>
    <definedName name="b" localSheetId="2" hidden="1">{"'Índice'!$A$1:$K$49"}</definedName>
    <definedName name="b" localSheetId="4" hidden="1">{"'Índice'!$A$1:$K$49"}</definedName>
    <definedName name="b" hidden="1">{"'Índice'!$A$1:$K$49"}</definedName>
    <definedName name="balance" localSheetId="2" hidden="1">{#N/A,#N/A,TRUE,"TOC";#N/A,#N/A,TRUE,"Inputs";#N/A,#N/A,TRUE,"Debt";#N/A,#N/A,TRUE,"CashFlo";#N/A,#N/A,TRUE,"Prices";#N/A,#N/A,TRUE,"Operations";#N/A,#N/A,TRUE,"GAAP Income";#N/A,#N/A,TRUE,"GAAP Balance";#N/A,#N/A,TRUE,"D&amp;A";#N/A,#N/A,TRUE,"Revolving Working Capital";#N/A,#N/A,TRUE,"Work.Cap.";#N/A,#N/A,TRUE,"Tax Inputs";#N/A,#N/A,TRUE,"Ven Cash Flow";#N/A,#N/A,TRUE,"Ven Income Tax";#N/A,#N/A,TRUE,"Ven Vat";#N/A,#N/A,TRUE,"Ven Balance"}</definedName>
    <definedName name="balance" localSheetId="4" hidden="1">{#N/A,#N/A,TRUE,"TOC";#N/A,#N/A,TRUE,"Inputs";#N/A,#N/A,TRUE,"Debt";#N/A,#N/A,TRUE,"CashFlo";#N/A,#N/A,TRUE,"Prices";#N/A,#N/A,TRUE,"Operations";#N/A,#N/A,TRUE,"GAAP Income";#N/A,#N/A,TRUE,"GAAP Balance";#N/A,#N/A,TRUE,"D&amp;A";#N/A,#N/A,TRUE,"Revolving Working Capital";#N/A,#N/A,TRUE,"Work.Cap.";#N/A,#N/A,TRUE,"Tax Inputs";#N/A,#N/A,TRUE,"Ven Cash Flow";#N/A,#N/A,TRUE,"Ven Income Tax";#N/A,#N/A,TRUE,"Ven Vat";#N/A,#N/A,TRUE,"Ven Balance"}</definedName>
    <definedName name="balance" hidden="1">{#N/A,#N/A,TRUE,"TOC";#N/A,#N/A,TRUE,"Inputs";#N/A,#N/A,TRUE,"Debt";#N/A,#N/A,TRUE,"CashFlo";#N/A,#N/A,TRUE,"Prices";#N/A,#N/A,TRUE,"Operations";#N/A,#N/A,TRUE,"GAAP Income";#N/A,#N/A,TRUE,"GAAP Balance";#N/A,#N/A,TRUE,"D&amp;A";#N/A,#N/A,TRUE,"Revolving Working Capital";#N/A,#N/A,TRUE,"Work.Cap.";#N/A,#N/A,TRUE,"Tax Inputs";#N/A,#N/A,TRUE,"Ven Cash Flow";#N/A,#N/A,TRUE,"Ven Income Tax";#N/A,#N/A,TRUE,"Ven Vat";#N/A,#N/A,TRUE,"Ven Balance"}</definedName>
    <definedName name="BLPH1" hidden="1">#REF!</definedName>
    <definedName name="BLPH14" hidden="1">#REF!</definedName>
    <definedName name="BLPH15" hidden="1">#REF!</definedName>
    <definedName name="BLPH2" hidden="1">#REF!</definedName>
    <definedName name="BLPH3" hidden="1">#REF!</definedName>
    <definedName name="BLPH4" hidden="1">#REF!</definedName>
    <definedName name="BLPH5" hidden="1">#REF!</definedName>
    <definedName name="DEL">Nome_Placas!$D$163:$F$163</definedName>
    <definedName name="depreciaciones" localSheetId="2" hidden="1">{#N/A,#N/A,TRUE,"TOC";#N/A,#N/A,TRUE,"Inputs";#N/A,#N/A,TRUE,"Debt";#N/A,#N/A,TRUE,"CashFlo";#N/A,#N/A,TRUE,"Prices";#N/A,#N/A,TRUE,"Operations";#N/A,#N/A,TRUE,"GAAP Income";#N/A,#N/A,TRUE,"GAAP Balance";#N/A,#N/A,TRUE,"D&amp;A";#N/A,#N/A,TRUE,"Revolving Working Capital";#N/A,#N/A,TRUE,"Work.Cap.";#N/A,#N/A,TRUE,"Tax Inputs";#N/A,#N/A,TRUE,"Ven Cash Flow";#N/A,#N/A,TRUE,"Ven Income Tax";#N/A,#N/A,TRUE,"Ven Vat";#N/A,#N/A,TRUE,"Ven Balance"}</definedName>
    <definedName name="depreciaciones" localSheetId="4" hidden="1">{#N/A,#N/A,TRUE,"TOC";#N/A,#N/A,TRUE,"Inputs";#N/A,#N/A,TRUE,"Debt";#N/A,#N/A,TRUE,"CashFlo";#N/A,#N/A,TRUE,"Prices";#N/A,#N/A,TRUE,"Operations";#N/A,#N/A,TRUE,"GAAP Income";#N/A,#N/A,TRUE,"GAAP Balance";#N/A,#N/A,TRUE,"D&amp;A";#N/A,#N/A,TRUE,"Revolving Working Capital";#N/A,#N/A,TRUE,"Work.Cap.";#N/A,#N/A,TRUE,"Tax Inputs";#N/A,#N/A,TRUE,"Ven Cash Flow";#N/A,#N/A,TRUE,"Ven Income Tax";#N/A,#N/A,TRUE,"Ven Vat";#N/A,#N/A,TRUE,"Ven Balance"}</definedName>
    <definedName name="depreciaciones" hidden="1">{#N/A,#N/A,TRUE,"TOC";#N/A,#N/A,TRUE,"Inputs";#N/A,#N/A,TRUE,"Debt";#N/A,#N/A,TRUE,"CashFlo";#N/A,#N/A,TRUE,"Prices";#N/A,#N/A,TRUE,"Operations";#N/A,#N/A,TRUE,"GAAP Income";#N/A,#N/A,TRUE,"GAAP Balance";#N/A,#N/A,TRUE,"D&amp;A";#N/A,#N/A,TRUE,"Revolving Working Capital";#N/A,#N/A,TRUE,"Work.Cap.";#N/A,#N/A,TRUE,"Tax Inputs";#N/A,#N/A,TRUE,"Ven Cash Flow";#N/A,#N/A,TRUE,"Ven Income Tax";#N/A,#N/A,TRUE,"Ven Vat";#N/A,#N/A,TRUE,"Ven Balance"}</definedName>
    <definedName name="deuda" localSheetId="2" hidden="1">{#N/A,#N/A,TRUE,"TOC";#N/A,#N/A,TRUE,"Inputs";#N/A,#N/A,TRUE,"Debt";#N/A,#N/A,TRUE,"CashFlo";#N/A,#N/A,TRUE,"Prices";#N/A,#N/A,TRUE,"Operations";#N/A,#N/A,TRUE,"GAAP Income";#N/A,#N/A,TRUE,"GAAP Balance";#N/A,#N/A,TRUE,"D&amp;A";#N/A,#N/A,TRUE,"Revolving Working Capital";#N/A,#N/A,TRUE,"Work.Cap.";#N/A,#N/A,TRUE,"Tax Inputs";#N/A,#N/A,TRUE,"Ven Cash Flow";#N/A,#N/A,TRUE,"Ven Income Tax";#N/A,#N/A,TRUE,"Ven Vat";#N/A,#N/A,TRUE,"Ven Balance"}</definedName>
    <definedName name="deuda" localSheetId="4" hidden="1">{#N/A,#N/A,TRUE,"TOC";#N/A,#N/A,TRUE,"Inputs";#N/A,#N/A,TRUE,"Debt";#N/A,#N/A,TRUE,"CashFlo";#N/A,#N/A,TRUE,"Prices";#N/A,#N/A,TRUE,"Operations";#N/A,#N/A,TRUE,"GAAP Income";#N/A,#N/A,TRUE,"GAAP Balance";#N/A,#N/A,TRUE,"D&amp;A";#N/A,#N/A,TRUE,"Revolving Working Capital";#N/A,#N/A,TRUE,"Work.Cap.";#N/A,#N/A,TRUE,"Tax Inputs";#N/A,#N/A,TRUE,"Ven Cash Flow";#N/A,#N/A,TRUE,"Ven Income Tax";#N/A,#N/A,TRUE,"Ven Vat";#N/A,#N/A,TRUE,"Ven Balance"}</definedName>
    <definedName name="deuda" hidden="1">{#N/A,#N/A,TRUE,"TOC";#N/A,#N/A,TRUE,"Inputs";#N/A,#N/A,TRUE,"Debt";#N/A,#N/A,TRUE,"CashFlo";#N/A,#N/A,TRUE,"Prices";#N/A,#N/A,TRUE,"Operations";#N/A,#N/A,TRUE,"GAAP Income";#N/A,#N/A,TRUE,"GAAP Balance";#N/A,#N/A,TRUE,"D&amp;A";#N/A,#N/A,TRUE,"Revolving Working Capital";#N/A,#N/A,TRUE,"Work.Cap.";#N/A,#N/A,TRUE,"Tax Inputs";#N/A,#N/A,TRUE,"Ven Cash Flow";#N/A,#N/A,TRUE,"Ven Income Tax";#N/A,#N/A,TRUE,"Ven Vat";#N/A,#N/A,TRUE,"Ven Balance"}</definedName>
    <definedName name="deudasmes" localSheetId="2" hidden="1">{#N/A,#N/A,TRUE,"TOC";#N/A,#N/A,TRUE,"Inputs";#N/A,#N/A,TRUE,"Debt";#N/A,#N/A,TRUE,"CashFlo";#N/A,#N/A,TRUE,"Prices";#N/A,#N/A,TRUE,"Operations";#N/A,#N/A,TRUE,"GAAP Income";#N/A,#N/A,TRUE,"GAAP Balance";#N/A,#N/A,TRUE,"D&amp;A";#N/A,#N/A,TRUE,"Revolving Working Capital";#N/A,#N/A,TRUE,"Work.Cap.";#N/A,#N/A,TRUE,"Tax Inputs";#N/A,#N/A,TRUE,"Ven Cash Flow";#N/A,#N/A,TRUE,"Ven Income Tax";#N/A,#N/A,TRUE,"Ven Vat";#N/A,#N/A,TRUE,"Ven Balance"}</definedName>
    <definedName name="deudasmes" localSheetId="4" hidden="1">{#N/A,#N/A,TRUE,"TOC";#N/A,#N/A,TRUE,"Inputs";#N/A,#N/A,TRUE,"Debt";#N/A,#N/A,TRUE,"CashFlo";#N/A,#N/A,TRUE,"Prices";#N/A,#N/A,TRUE,"Operations";#N/A,#N/A,TRUE,"GAAP Income";#N/A,#N/A,TRUE,"GAAP Balance";#N/A,#N/A,TRUE,"D&amp;A";#N/A,#N/A,TRUE,"Revolving Working Capital";#N/A,#N/A,TRUE,"Work.Cap.";#N/A,#N/A,TRUE,"Tax Inputs";#N/A,#N/A,TRUE,"Ven Cash Flow";#N/A,#N/A,TRUE,"Ven Income Tax";#N/A,#N/A,TRUE,"Ven Vat";#N/A,#N/A,TRUE,"Ven Balance"}</definedName>
    <definedName name="deudasmes" hidden="1">{#N/A,#N/A,TRUE,"TOC";#N/A,#N/A,TRUE,"Inputs";#N/A,#N/A,TRUE,"Debt";#N/A,#N/A,TRUE,"CashFlo";#N/A,#N/A,TRUE,"Prices";#N/A,#N/A,TRUE,"Operations";#N/A,#N/A,TRUE,"GAAP Income";#N/A,#N/A,TRUE,"GAAP Balance";#N/A,#N/A,TRUE,"D&amp;A";#N/A,#N/A,TRUE,"Revolving Working Capital";#N/A,#N/A,TRUE,"Work.Cap.";#N/A,#N/A,TRUE,"Tax Inputs";#N/A,#N/A,TRUE,"Ven Cash Flow";#N/A,#N/A,TRUE,"Ven Income Tax";#N/A,#N/A,TRUE,"Ven Vat";#N/A,#N/A,TRUE,"Ven Balance"}</definedName>
    <definedName name="doi" localSheetId="2" hidden="1">{#N/A,#N/A,TRUE,"TOC";#N/A,#N/A,TRUE,"Inputs";#N/A,#N/A,TRUE,"Debt";#N/A,#N/A,TRUE,"CashFlo";#N/A,#N/A,TRUE,"Prices";#N/A,#N/A,TRUE,"Operations";#N/A,#N/A,TRUE,"GAAP Income";#N/A,#N/A,TRUE,"GAAP Balance";#N/A,#N/A,TRUE,"D&amp;A";#N/A,#N/A,TRUE,"Revolving Working Capital";#N/A,#N/A,TRUE,"Work.Cap.";#N/A,#N/A,TRUE,"Tax Inputs";#N/A,#N/A,TRUE,"Ven Cash Flow";#N/A,#N/A,TRUE,"Ven Income Tax";#N/A,#N/A,TRUE,"Ven Vat";#N/A,#N/A,TRUE,"Ven Balance"}</definedName>
    <definedName name="doi" localSheetId="4" hidden="1">{#N/A,#N/A,TRUE,"TOC";#N/A,#N/A,TRUE,"Inputs";#N/A,#N/A,TRUE,"Debt";#N/A,#N/A,TRUE,"CashFlo";#N/A,#N/A,TRUE,"Prices";#N/A,#N/A,TRUE,"Operations";#N/A,#N/A,TRUE,"GAAP Income";#N/A,#N/A,TRUE,"GAAP Balance";#N/A,#N/A,TRUE,"D&amp;A";#N/A,#N/A,TRUE,"Revolving Working Capital";#N/A,#N/A,TRUE,"Work.Cap.";#N/A,#N/A,TRUE,"Tax Inputs";#N/A,#N/A,TRUE,"Ven Cash Flow";#N/A,#N/A,TRUE,"Ven Income Tax";#N/A,#N/A,TRUE,"Ven Vat";#N/A,#N/A,TRUE,"Ven Balance"}</definedName>
    <definedName name="doi" hidden="1">{#N/A,#N/A,TRUE,"TOC";#N/A,#N/A,TRUE,"Inputs";#N/A,#N/A,TRUE,"Debt";#N/A,#N/A,TRUE,"CashFlo";#N/A,#N/A,TRUE,"Prices";#N/A,#N/A,TRUE,"Operations";#N/A,#N/A,TRUE,"GAAP Income";#N/A,#N/A,TRUE,"GAAP Balance";#N/A,#N/A,TRUE,"D&amp;A";#N/A,#N/A,TRUE,"Revolving Working Capital";#N/A,#N/A,TRUE,"Work.Cap.";#N/A,#N/A,TRUE,"Tax Inputs";#N/A,#N/A,TRUE,"Ven Cash Flow";#N/A,#N/A,TRUE,"Ven Income Tax";#N/A,#N/A,TRUE,"Ven Vat";#N/A,#N/A,TRUE,"Ven Balance"}</definedName>
    <definedName name="E_1">Nome_Placas!$D$13:$F$13</definedName>
    <definedName name="E_2">Nome_Placas!$D$14:$F$14</definedName>
    <definedName name="E_3">Nome_Placas!$D$15:$F$15</definedName>
    <definedName name="E_4">Nome_Placas!$D$16:$F$16</definedName>
    <definedName name="E_5">Nome_Placas!$D$17:$F$17</definedName>
    <definedName name="ESP_1">Nome_Placas!$D$164:$F$164</definedName>
    <definedName name="ESP_10">Nome_Placas!$D$173:$F$173</definedName>
    <definedName name="ESP_11">Nome_Placas!$D$174:$F$174</definedName>
    <definedName name="ESP_12">Nome_Placas!$D$175:$F$175</definedName>
    <definedName name="ESP_13">Nome_Placas!$D$176:$F$176</definedName>
    <definedName name="ESP_14">Nome_Placas!$D$177:$F$177</definedName>
    <definedName name="ESP_15">Nome_Placas!$D$181:$F$181</definedName>
    <definedName name="ESP_16">Nome_Placas!$D$182:$F$182</definedName>
    <definedName name="ESP_17">Nome_Placas!$D$183:$F$183</definedName>
    <definedName name="ESP_18">Nome_Placas!$D$184:$F$184</definedName>
    <definedName name="ESP_19">Nome_Placas!$D$185:$F$185</definedName>
    <definedName name="ESP_2">Nome_Placas!$D$165:$F$165</definedName>
    <definedName name="ESP_20">Nome_Placas!$D$186:$F$186</definedName>
    <definedName name="ESP_21">Nome_Placas!$D$187:$F$187</definedName>
    <definedName name="ESP_22">Nome_Placas!$D$188:$F$188</definedName>
    <definedName name="ESP_23">Nome_Placas!$D$189:$F$189</definedName>
    <definedName name="ESP_24">Nome_Placas!$D$190:$F$190</definedName>
    <definedName name="ESP_25">Nome_Placas!$D$191:$F$191</definedName>
    <definedName name="ESP_26">Nome_Placas!$D$192:$F$192</definedName>
    <definedName name="ESP_3">Nome_Placas!$D$166:$F$166</definedName>
    <definedName name="ESP_4">Nome_Placas!$D$167:$F$167</definedName>
    <definedName name="ESP_5">Nome_Placas!$D$168:$F$168</definedName>
    <definedName name="ESP_6">Nome_Placas!$D$169:$F$169</definedName>
    <definedName name="ESP_7">Nome_Placas!$D$170:$F$170</definedName>
    <definedName name="ESP_8">Nome_Placas!$D$171:$F$171</definedName>
    <definedName name="ESP_9">Nome_Placas!$D$172:$F$172</definedName>
    <definedName name="FDD_102_0" hidden="1">"A25569"</definedName>
    <definedName name="FDD_103_0" hidden="1">"A25569"</definedName>
    <definedName name="FDD_104_0" hidden="1">"A25569"</definedName>
    <definedName name="FDD_105_0" hidden="1">"A25569"</definedName>
    <definedName name="FDD_106_0" hidden="1">"A25569"</definedName>
    <definedName name="FDD_107_0" hidden="1">"A25569"</definedName>
    <definedName name="FDD_108_0" hidden="1">"A25569"</definedName>
    <definedName name="FDD_109_0" hidden="1">"A25569"</definedName>
    <definedName name="FDD_11_0" hidden="1">"A25569"</definedName>
    <definedName name="FDD_110_0" hidden="1">"A25569"</definedName>
    <definedName name="FDD_111_0" hidden="1">"A25569"</definedName>
    <definedName name="FDD_112_0" hidden="1">"A25569"</definedName>
    <definedName name="FDD_113_0" hidden="1">"A25569"</definedName>
    <definedName name="FDD_114_0" hidden="1">"A25569"</definedName>
    <definedName name="FDD_115_0" hidden="1">"A25569"</definedName>
    <definedName name="FDD_116_0" hidden="1">"A25569"</definedName>
    <definedName name="FDD_117_0" hidden="1">"A30681"</definedName>
    <definedName name="FDD_117_1" hidden="1">"A31047"</definedName>
    <definedName name="FDD_117_10" hidden="1">"A34334"</definedName>
    <definedName name="FDD_117_11" hidden="1">"A34699"</definedName>
    <definedName name="FDD_117_12" hidden="1">"A35064"</definedName>
    <definedName name="FDD_117_13" hidden="1">"A35430"</definedName>
    <definedName name="FDD_117_14" hidden="1">"A35795"</definedName>
    <definedName name="FDD_117_2" hidden="1">"A31412"</definedName>
    <definedName name="FDD_117_3" hidden="1">"A31777"</definedName>
    <definedName name="FDD_117_4" hidden="1">"A32142"</definedName>
    <definedName name="FDD_117_5" hidden="1">"A32508"</definedName>
    <definedName name="FDD_117_6" hidden="1">"A32873"</definedName>
    <definedName name="FDD_117_7" hidden="1">"A33238"</definedName>
    <definedName name="FDD_117_8" hidden="1">"A33603"</definedName>
    <definedName name="FDD_117_9" hidden="1">"A33969"</definedName>
    <definedName name="FDD_118_0" hidden="1">"A30681"</definedName>
    <definedName name="FDD_118_1" hidden="1">"A31047"</definedName>
    <definedName name="FDD_118_10" hidden="1">"A34334"</definedName>
    <definedName name="FDD_118_11" hidden="1">"A34699"</definedName>
    <definedName name="FDD_118_12" hidden="1">"A35064"</definedName>
    <definedName name="FDD_118_13" hidden="1">"A35430"</definedName>
    <definedName name="FDD_118_14" hidden="1">"A35795"</definedName>
    <definedName name="FDD_118_2" hidden="1">"A31412"</definedName>
    <definedName name="FDD_118_3" hidden="1">"A31777"</definedName>
    <definedName name="FDD_118_4" hidden="1">"A32142"</definedName>
    <definedName name="FDD_118_5" hidden="1">"A32508"</definedName>
    <definedName name="FDD_118_6" hidden="1">"A32873"</definedName>
    <definedName name="FDD_118_7" hidden="1">"A33238"</definedName>
    <definedName name="FDD_118_8" hidden="1">"A33603"</definedName>
    <definedName name="FDD_118_9" hidden="1">"A33969"</definedName>
    <definedName name="FDD_119_0" hidden="1">"A30681"</definedName>
    <definedName name="FDD_119_1" hidden="1">"A31047"</definedName>
    <definedName name="FDD_119_10" hidden="1">"A34334"</definedName>
    <definedName name="FDD_119_11" hidden="1">"A34699"</definedName>
    <definedName name="FDD_119_12" hidden="1">"A35064"</definedName>
    <definedName name="FDD_119_13" hidden="1">"A35430"</definedName>
    <definedName name="FDD_119_14" hidden="1">"A35795"</definedName>
    <definedName name="FDD_119_2" hidden="1">"A31412"</definedName>
    <definedName name="FDD_119_3" hidden="1">"A31777"</definedName>
    <definedName name="FDD_119_4" hidden="1">"A32142"</definedName>
    <definedName name="FDD_119_5" hidden="1">"A32508"</definedName>
    <definedName name="FDD_119_6" hidden="1">"A32873"</definedName>
    <definedName name="FDD_119_7" hidden="1">"A33238"</definedName>
    <definedName name="FDD_119_8" hidden="1">"A33603"</definedName>
    <definedName name="FDD_119_9" hidden="1">"A33969"</definedName>
    <definedName name="FDD_12_0" hidden="1">"A25569"</definedName>
    <definedName name="FDD_120_0" hidden="1">"A30681"</definedName>
    <definedName name="FDD_120_1" hidden="1">"A31047"</definedName>
    <definedName name="FDD_120_10" hidden="1">"A34334"</definedName>
    <definedName name="FDD_120_11" hidden="1">"A34699"</definedName>
    <definedName name="FDD_120_12" hidden="1">"A35064"</definedName>
    <definedName name="FDD_120_13" hidden="1">"A35430"</definedName>
    <definedName name="FDD_120_14" hidden="1">"A35795"</definedName>
    <definedName name="FDD_120_2" hidden="1">"A31412"</definedName>
    <definedName name="FDD_120_3" hidden="1">"A31777"</definedName>
    <definedName name="FDD_120_4" hidden="1">"A32142"</definedName>
    <definedName name="FDD_120_5" hidden="1">"A32508"</definedName>
    <definedName name="FDD_120_6" hidden="1">"A32873"</definedName>
    <definedName name="FDD_120_7" hidden="1">"A33238"</definedName>
    <definedName name="FDD_120_8" hidden="1">"A33603"</definedName>
    <definedName name="FDD_120_9" hidden="1">"A33969"</definedName>
    <definedName name="FDD_121_0" hidden="1">"A30681"</definedName>
    <definedName name="FDD_121_1" hidden="1">"A31047"</definedName>
    <definedName name="FDD_121_10" hidden="1">"A34334"</definedName>
    <definedName name="FDD_121_11" hidden="1">"A34699"</definedName>
    <definedName name="FDD_121_12" hidden="1">"A35064"</definedName>
    <definedName name="FDD_121_13" hidden="1">"A35430"</definedName>
    <definedName name="FDD_121_14" hidden="1">"A35795"</definedName>
    <definedName name="FDD_121_2" hidden="1">"A31412"</definedName>
    <definedName name="FDD_121_3" hidden="1">"A31777"</definedName>
    <definedName name="FDD_121_4" hidden="1">"A32142"</definedName>
    <definedName name="FDD_121_5" hidden="1">"A32508"</definedName>
    <definedName name="FDD_121_6" hidden="1">"A32873"</definedName>
    <definedName name="FDD_121_7" hidden="1">"A33238"</definedName>
    <definedName name="FDD_121_8" hidden="1">"A33603"</definedName>
    <definedName name="FDD_121_9" hidden="1">"A33969"</definedName>
    <definedName name="FDD_122_0" hidden="1">"A30681"</definedName>
    <definedName name="FDD_122_1" hidden="1">"A31047"</definedName>
    <definedName name="FDD_122_10" hidden="1">"A34334"</definedName>
    <definedName name="FDD_122_11" hidden="1">"A34699"</definedName>
    <definedName name="FDD_122_12" hidden="1">"A35064"</definedName>
    <definedName name="FDD_122_13" hidden="1">"A35430"</definedName>
    <definedName name="FDD_122_14" hidden="1">"A35795"</definedName>
    <definedName name="FDD_122_2" hidden="1">"A31412"</definedName>
    <definedName name="FDD_122_3" hidden="1">"A31777"</definedName>
    <definedName name="FDD_122_4" hidden="1">"A32142"</definedName>
    <definedName name="FDD_122_5" hidden="1">"A32508"</definedName>
    <definedName name="FDD_122_6" hidden="1">"A32873"</definedName>
    <definedName name="FDD_122_7" hidden="1">"A33238"</definedName>
    <definedName name="FDD_122_8" hidden="1">"A33603"</definedName>
    <definedName name="FDD_122_9" hidden="1">"A33969"</definedName>
    <definedName name="FDD_123_0" hidden="1">"A30681"</definedName>
    <definedName name="FDD_123_1" hidden="1">"A31047"</definedName>
    <definedName name="FDD_123_10" hidden="1">"A34334"</definedName>
    <definedName name="FDD_123_11" hidden="1">"A34699"</definedName>
    <definedName name="FDD_123_12" hidden="1">"A35064"</definedName>
    <definedName name="FDD_123_13" hidden="1">"A35430"</definedName>
    <definedName name="FDD_123_14" hidden="1">"A35795"</definedName>
    <definedName name="FDD_123_2" hidden="1">"A31412"</definedName>
    <definedName name="FDD_123_3" hidden="1">"A31777"</definedName>
    <definedName name="FDD_123_4" hidden="1">"A32142"</definedName>
    <definedName name="FDD_123_5" hidden="1">"A32508"</definedName>
    <definedName name="FDD_123_6" hidden="1">"A32873"</definedName>
    <definedName name="FDD_123_7" hidden="1">"A33238"</definedName>
    <definedName name="FDD_123_8" hidden="1">"A33603"</definedName>
    <definedName name="FDD_123_9" hidden="1">"A33969"</definedName>
    <definedName name="FDD_124_0" hidden="1">"A30681"</definedName>
    <definedName name="FDD_124_1" hidden="1">"A31047"</definedName>
    <definedName name="FDD_124_10" hidden="1">"A34334"</definedName>
    <definedName name="FDD_124_11" hidden="1">"A34699"</definedName>
    <definedName name="FDD_124_12" hidden="1">"A35064"</definedName>
    <definedName name="FDD_124_13" hidden="1">"A35430"</definedName>
    <definedName name="FDD_124_14" hidden="1">"A35795"</definedName>
    <definedName name="FDD_124_2" hidden="1">"A31412"</definedName>
    <definedName name="FDD_124_3" hidden="1">"A31777"</definedName>
    <definedName name="FDD_124_4" hidden="1">"A32142"</definedName>
    <definedName name="FDD_124_5" hidden="1">"A32508"</definedName>
    <definedName name="FDD_124_6" hidden="1">"A32873"</definedName>
    <definedName name="FDD_124_7" hidden="1">"A33238"</definedName>
    <definedName name="FDD_124_8" hidden="1">"A33603"</definedName>
    <definedName name="FDD_124_9" hidden="1">"A33969"</definedName>
    <definedName name="FDD_125_0" hidden="1">"A30681"</definedName>
    <definedName name="FDD_125_1" hidden="1">"A31047"</definedName>
    <definedName name="FDD_125_10" hidden="1">"A34334"</definedName>
    <definedName name="FDD_125_11" hidden="1">"A34699"</definedName>
    <definedName name="FDD_125_12" hidden="1">"A35064"</definedName>
    <definedName name="FDD_125_13" hidden="1">"A35430"</definedName>
    <definedName name="FDD_125_14" hidden="1">"A35795"</definedName>
    <definedName name="FDD_125_2" hidden="1">"A31412"</definedName>
    <definedName name="FDD_125_3" hidden="1">"A31777"</definedName>
    <definedName name="FDD_125_4" hidden="1">"A32142"</definedName>
    <definedName name="FDD_125_5" hidden="1">"A32508"</definedName>
    <definedName name="FDD_125_6" hidden="1">"A32873"</definedName>
    <definedName name="FDD_125_7" hidden="1">"A33238"</definedName>
    <definedName name="FDD_125_8" hidden="1">"A33603"</definedName>
    <definedName name="FDD_125_9" hidden="1">"A33969"</definedName>
    <definedName name="FDD_126_0" hidden="1">"A30681"</definedName>
    <definedName name="FDD_126_1" hidden="1">"A31047"</definedName>
    <definedName name="FDD_126_10" hidden="1">"A34334"</definedName>
    <definedName name="FDD_126_11" hidden="1">"A34699"</definedName>
    <definedName name="FDD_126_12" hidden="1">"A35064"</definedName>
    <definedName name="FDD_126_13" hidden="1">"A35430"</definedName>
    <definedName name="FDD_126_14" hidden="1">"A35795"</definedName>
    <definedName name="FDD_126_2" hidden="1">"A31412"</definedName>
    <definedName name="FDD_126_3" hidden="1">"A31777"</definedName>
    <definedName name="FDD_126_4" hidden="1">"A32142"</definedName>
    <definedName name="FDD_126_5" hidden="1">"A32508"</definedName>
    <definedName name="FDD_126_6" hidden="1">"A32873"</definedName>
    <definedName name="FDD_126_7" hidden="1">"A33238"</definedName>
    <definedName name="FDD_126_8" hidden="1">"A33603"</definedName>
    <definedName name="FDD_126_9" hidden="1">"A33969"</definedName>
    <definedName name="FDD_127_0" hidden="1">"A30681"</definedName>
    <definedName name="FDD_127_1" hidden="1">"A31047"</definedName>
    <definedName name="FDD_127_10" hidden="1">"A34334"</definedName>
    <definedName name="FDD_127_11" hidden="1">"A34699"</definedName>
    <definedName name="FDD_127_12" hidden="1">"A35064"</definedName>
    <definedName name="FDD_127_13" hidden="1">"A35430"</definedName>
    <definedName name="FDD_127_14" hidden="1">"A35795"</definedName>
    <definedName name="FDD_127_2" hidden="1">"A31412"</definedName>
    <definedName name="FDD_127_3" hidden="1">"A31777"</definedName>
    <definedName name="FDD_127_4" hidden="1">"A32142"</definedName>
    <definedName name="FDD_127_5" hidden="1">"A32508"</definedName>
    <definedName name="FDD_127_6" hidden="1">"A32873"</definedName>
    <definedName name="FDD_127_7" hidden="1">"A33238"</definedName>
    <definedName name="FDD_127_8" hidden="1">"A33603"</definedName>
    <definedName name="FDD_127_9" hidden="1">"A33969"</definedName>
    <definedName name="FDD_128_0" hidden="1">"A30681"</definedName>
    <definedName name="FDD_128_1" hidden="1">"A31047"</definedName>
    <definedName name="FDD_128_10" hidden="1">"A34334"</definedName>
    <definedName name="FDD_128_11" hidden="1">"A34699"</definedName>
    <definedName name="FDD_128_12" hidden="1">"A35064"</definedName>
    <definedName name="FDD_128_13" hidden="1">"A35430"</definedName>
    <definedName name="FDD_128_14" hidden="1">"A35795"</definedName>
    <definedName name="FDD_128_2" hidden="1">"A31412"</definedName>
    <definedName name="FDD_128_3" hidden="1">"A31777"</definedName>
    <definedName name="FDD_128_4" hidden="1">"A32142"</definedName>
    <definedName name="FDD_128_5" hidden="1">"A32508"</definedName>
    <definedName name="FDD_128_6" hidden="1">"A32873"</definedName>
    <definedName name="FDD_128_7" hidden="1">"A33238"</definedName>
    <definedName name="FDD_128_8" hidden="1">"A33603"</definedName>
    <definedName name="FDD_128_9" hidden="1">"A33969"</definedName>
    <definedName name="FDD_129_0" hidden="1">"A30681"</definedName>
    <definedName name="FDD_129_1" hidden="1">"A31047"</definedName>
    <definedName name="FDD_129_10" hidden="1">"A34334"</definedName>
    <definedName name="FDD_129_11" hidden="1">"A34699"</definedName>
    <definedName name="FDD_129_12" hidden="1">"A35064"</definedName>
    <definedName name="FDD_129_13" hidden="1">"A35430"</definedName>
    <definedName name="FDD_129_14" hidden="1">"A35795"</definedName>
    <definedName name="FDD_129_2" hidden="1">"A31412"</definedName>
    <definedName name="FDD_129_3" hidden="1">"A31777"</definedName>
    <definedName name="FDD_129_4" hidden="1">"A32142"</definedName>
    <definedName name="FDD_129_5" hidden="1">"A32508"</definedName>
    <definedName name="FDD_129_6" hidden="1">"A32873"</definedName>
    <definedName name="FDD_129_7" hidden="1">"A33238"</definedName>
    <definedName name="FDD_129_8" hidden="1">"A33603"</definedName>
    <definedName name="FDD_129_9" hidden="1">"A33969"</definedName>
    <definedName name="FDD_13_0" hidden="1">"A25569"</definedName>
    <definedName name="FDD_130_0" hidden="1">"A30681"</definedName>
    <definedName name="FDD_130_1" hidden="1">"A31047"</definedName>
    <definedName name="FDD_130_10" hidden="1">"A34334"</definedName>
    <definedName name="FDD_130_11" hidden="1">"A34699"</definedName>
    <definedName name="FDD_130_12" hidden="1">"A35064"</definedName>
    <definedName name="FDD_130_13" hidden="1">"A35430"</definedName>
    <definedName name="FDD_130_14" hidden="1">"A35795"</definedName>
    <definedName name="FDD_130_2" hidden="1">"A31412"</definedName>
    <definedName name="FDD_130_3" hidden="1">"A31777"</definedName>
    <definedName name="FDD_130_4" hidden="1">"A32142"</definedName>
    <definedName name="FDD_130_5" hidden="1">"A32508"</definedName>
    <definedName name="FDD_130_6" hidden="1">"A32873"</definedName>
    <definedName name="FDD_130_7" hidden="1">"A33238"</definedName>
    <definedName name="FDD_130_8" hidden="1">"A33603"</definedName>
    <definedName name="FDD_130_9" hidden="1">"A33969"</definedName>
    <definedName name="FDD_131_0" hidden="1">"A30681"</definedName>
    <definedName name="FDD_131_1" hidden="1">"A31047"</definedName>
    <definedName name="FDD_131_10" hidden="1">"A34334"</definedName>
    <definedName name="FDD_131_11" hidden="1">"A34699"</definedName>
    <definedName name="FDD_131_12" hidden="1">"A35064"</definedName>
    <definedName name="FDD_131_13" hidden="1">"A35430"</definedName>
    <definedName name="FDD_131_14" hidden="1">"A35795"</definedName>
    <definedName name="FDD_131_2" hidden="1">"A31412"</definedName>
    <definedName name="FDD_131_3" hidden="1">"A31777"</definedName>
    <definedName name="FDD_131_4" hidden="1">"A32142"</definedName>
    <definedName name="FDD_131_5" hidden="1">"A32508"</definedName>
    <definedName name="FDD_131_6" hidden="1">"A32873"</definedName>
    <definedName name="FDD_131_7" hidden="1">"A33238"</definedName>
    <definedName name="FDD_131_8" hidden="1">"A33603"</definedName>
    <definedName name="FDD_131_9" hidden="1">"A33969"</definedName>
    <definedName name="FDD_132_0" hidden="1">"U30681"</definedName>
    <definedName name="FDD_132_1" hidden="1">"U31047"</definedName>
    <definedName name="FDD_132_10" hidden="1">"U34334"</definedName>
    <definedName name="FDD_132_11" hidden="1">"U34699"</definedName>
    <definedName name="FDD_132_12" hidden="1">"U35064"</definedName>
    <definedName name="FDD_132_13" hidden="1">"U35430"</definedName>
    <definedName name="FDD_132_14" hidden="1">"U35795"</definedName>
    <definedName name="FDD_132_2" hidden="1">"U31412"</definedName>
    <definedName name="FDD_132_3" hidden="1">"U31777"</definedName>
    <definedName name="FDD_132_4" hidden="1">"U32142"</definedName>
    <definedName name="FDD_132_5" hidden="1">"U32508"</definedName>
    <definedName name="FDD_132_6" hidden="1">"U32873"</definedName>
    <definedName name="FDD_132_7" hidden="1">"U33238"</definedName>
    <definedName name="FDD_132_8" hidden="1">"U33603"</definedName>
    <definedName name="FDD_132_9" hidden="1">"U33969"</definedName>
    <definedName name="FDD_133_0" hidden="1">"A30681"</definedName>
    <definedName name="FDD_133_1" hidden="1">"A31047"</definedName>
    <definedName name="FDD_133_10" hidden="1">"A34334"</definedName>
    <definedName name="FDD_133_11" hidden="1">"A34699"</definedName>
    <definedName name="FDD_133_12" hidden="1">"A35064"</definedName>
    <definedName name="FDD_133_13" hidden="1">"A35430"</definedName>
    <definedName name="FDD_133_14" hidden="1">"A35795"</definedName>
    <definedName name="FDD_133_2" hidden="1">"A31412"</definedName>
    <definedName name="FDD_133_3" hidden="1">"A31777"</definedName>
    <definedName name="FDD_133_4" hidden="1">"A32142"</definedName>
    <definedName name="FDD_133_5" hidden="1">"A32508"</definedName>
    <definedName name="FDD_133_6" hidden="1">"A32873"</definedName>
    <definedName name="FDD_133_7" hidden="1">"A33238"</definedName>
    <definedName name="FDD_133_8" hidden="1">"A33603"</definedName>
    <definedName name="FDD_133_9" hidden="1">"A33969"</definedName>
    <definedName name="FDD_134_0" hidden="1">"A30681"</definedName>
    <definedName name="FDD_134_1" hidden="1">"A31047"</definedName>
    <definedName name="FDD_134_10" hidden="1">"A34334"</definedName>
    <definedName name="FDD_134_11" hidden="1">"A34699"</definedName>
    <definedName name="FDD_134_12" hidden="1">"A35064"</definedName>
    <definedName name="FDD_134_13" hidden="1">"A35430"</definedName>
    <definedName name="FDD_134_14" hidden="1">"A35795"</definedName>
    <definedName name="FDD_134_2" hidden="1">"A31412"</definedName>
    <definedName name="FDD_134_3" hidden="1">"A31777"</definedName>
    <definedName name="FDD_134_4" hidden="1">"A32142"</definedName>
    <definedName name="FDD_134_5" hidden="1">"A32508"</definedName>
    <definedName name="FDD_134_6" hidden="1">"A32873"</definedName>
    <definedName name="FDD_134_7" hidden="1">"A33238"</definedName>
    <definedName name="FDD_134_8" hidden="1">"A33603"</definedName>
    <definedName name="FDD_134_9" hidden="1">"A33969"</definedName>
    <definedName name="FDD_135_0" hidden="1">"A30681"</definedName>
    <definedName name="FDD_135_1" hidden="1">"A31047"</definedName>
    <definedName name="FDD_135_10" hidden="1">"A34334"</definedName>
    <definedName name="FDD_135_11" hidden="1">"A34699"</definedName>
    <definedName name="FDD_135_12" hidden="1">"A35064"</definedName>
    <definedName name="FDD_135_13" hidden="1">"A35430"</definedName>
    <definedName name="FDD_135_14" hidden="1">"A35795"</definedName>
    <definedName name="FDD_135_2" hidden="1">"A31412"</definedName>
    <definedName name="FDD_135_3" hidden="1">"A31777"</definedName>
    <definedName name="FDD_135_4" hidden="1">"A32142"</definedName>
    <definedName name="FDD_135_5" hidden="1">"A32508"</definedName>
    <definedName name="FDD_135_6" hidden="1">"A32873"</definedName>
    <definedName name="FDD_135_7" hidden="1">"A33238"</definedName>
    <definedName name="FDD_135_8" hidden="1">"A33603"</definedName>
    <definedName name="FDD_135_9" hidden="1">"A33969"</definedName>
    <definedName name="FDD_136_0" hidden="1">"A30681"</definedName>
    <definedName name="FDD_136_1" hidden="1">"A31047"</definedName>
    <definedName name="FDD_136_10" hidden="1">"A34334"</definedName>
    <definedName name="FDD_136_11" hidden="1">"A34699"</definedName>
    <definedName name="FDD_136_12" hidden="1">"A35064"</definedName>
    <definedName name="FDD_136_13" hidden="1">"A35430"</definedName>
    <definedName name="FDD_136_14" hidden="1">"A35795"</definedName>
    <definedName name="FDD_136_2" hidden="1">"A31412"</definedName>
    <definedName name="FDD_136_3" hidden="1">"A31777"</definedName>
    <definedName name="FDD_136_4" hidden="1">"A32142"</definedName>
    <definedName name="FDD_136_5" hidden="1">"A32508"</definedName>
    <definedName name="FDD_136_6" hidden="1">"A32873"</definedName>
    <definedName name="FDD_136_7" hidden="1">"A33238"</definedName>
    <definedName name="FDD_136_8" hidden="1">"A33603"</definedName>
    <definedName name="FDD_136_9" hidden="1">"A33969"</definedName>
    <definedName name="FDD_137_0" hidden="1">"A30681"</definedName>
    <definedName name="FDD_137_1" hidden="1">"A31047"</definedName>
    <definedName name="FDD_137_10" hidden="1">"A34334"</definedName>
    <definedName name="FDD_137_11" hidden="1">"A34699"</definedName>
    <definedName name="FDD_137_12" hidden="1">"A35064"</definedName>
    <definedName name="FDD_137_13" hidden="1">"A35430"</definedName>
    <definedName name="FDD_137_14" hidden="1">"A35795"</definedName>
    <definedName name="FDD_137_2" hidden="1">"A31412"</definedName>
    <definedName name="FDD_137_3" hidden="1">"A31777"</definedName>
    <definedName name="FDD_137_4" hidden="1">"A32142"</definedName>
    <definedName name="FDD_137_5" hidden="1">"A32508"</definedName>
    <definedName name="FDD_137_6" hidden="1">"A32873"</definedName>
    <definedName name="FDD_137_7" hidden="1">"A33238"</definedName>
    <definedName name="FDD_137_8" hidden="1">"A33603"</definedName>
    <definedName name="FDD_137_9" hidden="1">"A33969"</definedName>
    <definedName name="FDD_138_0" hidden="1">"A30681"</definedName>
    <definedName name="FDD_138_1" hidden="1">"A31047"</definedName>
    <definedName name="FDD_138_10" hidden="1">"A34334"</definedName>
    <definedName name="FDD_138_11" hidden="1">"A34699"</definedName>
    <definedName name="FDD_138_12" hidden="1">"A35064"</definedName>
    <definedName name="FDD_138_13" hidden="1">"A35430"</definedName>
    <definedName name="FDD_138_14" hidden="1">"A35795"</definedName>
    <definedName name="FDD_138_2" hidden="1">"A31412"</definedName>
    <definedName name="FDD_138_3" hidden="1">"A31777"</definedName>
    <definedName name="FDD_138_4" hidden="1">"A32142"</definedName>
    <definedName name="FDD_138_5" hidden="1">"A32508"</definedName>
    <definedName name="FDD_138_6" hidden="1">"A32873"</definedName>
    <definedName name="FDD_138_7" hidden="1">"A33238"</definedName>
    <definedName name="FDD_138_8" hidden="1">"A33603"</definedName>
    <definedName name="FDD_138_9" hidden="1">"A33969"</definedName>
    <definedName name="FDD_139_0" hidden="1">"A30681"</definedName>
    <definedName name="FDD_139_1" hidden="1">"A31047"</definedName>
    <definedName name="FDD_139_10" hidden="1">"U34334"</definedName>
    <definedName name="FDD_139_11" hidden="1">"U34699"</definedName>
    <definedName name="FDD_139_12" hidden="1">"U35064"</definedName>
    <definedName name="FDD_139_13" hidden="1">"U35430"</definedName>
    <definedName name="FDD_139_14" hidden="1">"U35795"</definedName>
    <definedName name="FDD_139_2" hidden="1">"A31412"</definedName>
    <definedName name="FDD_139_3" hidden="1">"U31777"</definedName>
    <definedName name="FDD_139_4" hidden="1">"U32142"</definedName>
    <definedName name="FDD_139_5" hidden="1">"U32508"</definedName>
    <definedName name="FDD_139_6" hidden="1">"U32873"</definedName>
    <definedName name="FDD_139_7" hidden="1">"U33238"</definedName>
    <definedName name="FDD_139_8" hidden="1">"U33603"</definedName>
    <definedName name="FDD_139_9" hidden="1">"U33969"</definedName>
    <definedName name="FDD_14_0" hidden="1">"A25569"</definedName>
    <definedName name="FDD_140_0" hidden="1">"A25569"</definedName>
    <definedName name="FDD_141_0" hidden="1">"A30681"</definedName>
    <definedName name="FDD_141_1" hidden="1">"A31047"</definedName>
    <definedName name="FDD_141_10" hidden="1">"A34334"</definedName>
    <definedName name="FDD_141_11" hidden="1">"A34699"</definedName>
    <definedName name="FDD_141_12" hidden="1">"A35064"</definedName>
    <definedName name="FDD_141_13" hidden="1">"A35430"</definedName>
    <definedName name="FDD_141_14" hidden="1">"A35795"</definedName>
    <definedName name="FDD_141_2" hidden="1">"A31412"</definedName>
    <definedName name="FDD_141_3" hidden="1">"A31777"</definedName>
    <definedName name="FDD_141_4" hidden="1">"A32142"</definedName>
    <definedName name="FDD_141_5" hidden="1">"A32508"</definedName>
    <definedName name="FDD_141_6" hidden="1">"A32873"</definedName>
    <definedName name="FDD_141_7" hidden="1">"A33238"</definedName>
    <definedName name="FDD_141_8" hidden="1">"A33603"</definedName>
    <definedName name="FDD_141_9" hidden="1">"A33969"</definedName>
    <definedName name="FDD_142_0" hidden="1">"A30681"</definedName>
    <definedName name="FDD_142_1" hidden="1">"A31047"</definedName>
    <definedName name="FDD_142_10" hidden="1">"A34334"</definedName>
    <definedName name="FDD_142_11" hidden="1">"A34699"</definedName>
    <definedName name="FDD_142_12" hidden="1">"A35064"</definedName>
    <definedName name="FDD_142_13" hidden="1">"A35430"</definedName>
    <definedName name="FDD_142_14" hidden="1">"A35795"</definedName>
    <definedName name="FDD_142_2" hidden="1">"A31412"</definedName>
    <definedName name="FDD_142_3" hidden="1">"A31777"</definedName>
    <definedName name="FDD_142_4" hidden="1">"A32142"</definedName>
    <definedName name="FDD_142_5" hidden="1">"A32508"</definedName>
    <definedName name="FDD_142_6" hidden="1">"A32873"</definedName>
    <definedName name="FDD_142_7" hidden="1">"A33238"</definedName>
    <definedName name="FDD_142_8" hidden="1">"A33603"</definedName>
    <definedName name="FDD_142_9" hidden="1">"A33969"</definedName>
    <definedName name="FDD_143_0" hidden="1">"A30681"</definedName>
    <definedName name="FDD_143_1" hidden="1">"A31047"</definedName>
    <definedName name="FDD_143_10" hidden="1">"A34334"</definedName>
    <definedName name="FDD_143_11" hidden="1">"A34699"</definedName>
    <definedName name="FDD_143_12" hidden="1">"A35064"</definedName>
    <definedName name="FDD_143_13" hidden="1">"A35430"</definedName>
    <definedName name="FDD_143_14" hidden="1">"A35795"</definedName>
    <definedName name="FDD_143_2" hidden="1">"A31412"</definedName>
    <definedName name="FDD_143_3" hidden="1">"A31777"</definedName>
    <definedName name="FDD_143_4" hidden="1">"A32142"</definedName>
    <definedName name="FDD_143_5" hidden="1">"A32508"</definedName>
    <definedName name="FDD_143_6" hidden="1">"A32873"</definedName>
    <definedName name="FDD_143_7" hidden="1">"A33238"</definedName>
    <definedName name="FDD_143_8" hidden="1">"A33603"</definedName>
    <definedName name="FDD_143_9" hidden="1">"A33969"</definedName>
    <definedName name="FDD_144_0" hidden="1">"A30681"</definedName>
    <definedName name="FDD_144_1" hidden="1">"A31047"</definedName>
    <definedName name="FDD_144_10" hidden="1">"A34334"</definedName>
    <definedName name="FDD_144_11" hidden="1">"A34699"</definedName>
    <definedName name="FDD_144_12" hidden="1">"A35064"</definedName>
    <definedName name="FDD_144_13" hidden="1">"A35430"</definedName>
    <definedName name="FDD_144_14" hidden="1">"A35795"</definedName>
    <definedName name="FDD_144_2" hidden="1">"A31412"</definedName>
    <definedName name="FDD_144_3" hidden="1">"A31777"</definedName>
    <definedName name="FDD_144_4" hidden="1">"A32142"</definedName>
    <definedName name="FDD_144_5" hidden="1">"A32508"</definedName>
    <definedName name="FDD_144_6" hidden="1">"A32873"</definedName>
    <definedName name="FDD_144_7" hidden="1">"A33238"</definedName>
    <definedName name="FDD_144_8" hidden="1">"A33603"</definedName>
    <definedName name="FDD_144_9" hidden="1">"A33969"</definedName>
    <definedName name="FDD_145_0" hidden="1">"A30681"</definedName>
    <definedName name="FDD_145_1" hidden="1">"A31047"</definedName>
    <definedName name="FDD_145_10" hidden="1">"A34334"</definedName>
    <definedName name="FDD_145_11" hidden="1">"A34699"</definedName>
    <definedName name="FDD_145_12" hidden="1">"A35064"</definedName>
    <definedName name="FDD_145_13" hidden="1">"A35430"</definedName>
    <definedName name="FDD_145_14" hidden="1">"A35795"</definedName>
    <definedName name="FDD_145_2" hidden="1">"A31412"</definedName>
    <definedName name="FDD_145_3" hidden="1">"A31777"</definedName>
    <definedName name="FDD_145_4" hidden="1">"A32142"</definedName>
    <definedName name="FDD_145_5" hidden="1">"A32508"</definedName>
    <definedName name="FDD_145_6" hidden="1">"A32873"</definedName>
    <definedName name="FDD_145_7" hidden="1">"A33238"</definedName>
    <definedName name="FDD_145_8" hidden="1">"A33603"</definedName>
    <definedName name="FDD_145_9" hidden="1">"A33969"</definedName>
    <definedName name="FDD_146_0" hidden="1">"A30681"</definedName>
    <definedName name="FDD_146_1" hidden="1">"A31047"</definedName>
    <definedName name="FDD_146_10" hidden="1">"A34334"</definedName>
    <definedName name="FDD_146_11" hidden="1">"A34699"</definedName>
    <definedName name="FDD_146_12" hidden="1">"A35064"</definedName>
    <definedName name="FDD_146_13" hidden="1">"A35430"</definedName>
    <definedName name="FDD_146_14" hidden="1">"A35795"</definedName>
    <definedName name="FDD_146_2" hidden="1">"A31412"</definedName>
    <definedName name="FDD_146_3" hidden="1">"A31777"</definedName>
    <definedName name="FDD_146_4" hidden="1">"A32142"</definedName>
    <definedName name="FDD_146_5" hidden="1">"A32508"</definedName>
    <definedName name="FDD_146_6" hidden="1">"A32873"</definedName>
    <definedName name="FDD_146_7" hidden="1">"A33238"</definedName>
    <definedName name="FDD_146_8" hidden="1">"A33603"</definedName>
    <definedName name="FDD_146_9" hidden="1">"A33969"</definedName>
    <definedName name="FDD_147_0" hidden="1">"U30681"</definedName>
    <definedName name="FDD_147_1" hidden="1">"U31047"</definedName>
    <definedName name="FDD_147_10" hidden="1">"U34334"</definedName>
    <definedName name="FDD_147_11" hidden="1">"U34699"</definedName>
    <definedName name="FDD_147_12" hidden="1">"U35064"</definedName>
    <definedName name="FDD_147_13" hidden="1">"U35430"</definedName>
    <definedName name="FDD_147_14" hidden="1">"U35795"</definedName>
    <definedName name="FDD_147_2" hidden="1">"U31412"</definedName>
    <definedName name="FDD_147_3" hidden="1">"U31777"</definedName>
    <definedName name="FDD_147_4" hidden="1">"U32142"</definedName>
    <definedName name="FDD_147_5" hidden="1">"U32508"</definedName>
    <definedName name="FDD_147_6" hidden="1">"U32873"</definedName>
    <definedName name="FDD_147_7" hidden="1">"U33238"</definedName>
    <definedName name="FDD_147_8" hidden="1">"U33603"</definedName>
    <definedName name="FDD_147_9" hidden="1">"U33969"</definedName>
    <definedName name="FDD_148_0" hidden="1">"A30681"</definedName>
    <definedName name="FDD_148_1" hidden="1">"A31047"</definedName>
    <definedName name="FDD_148_10" hidden="1">"A34334"</definedName>
    <definedName name="FDD_148_11" hidden="1">"A34699"</definedName>
    <definedName name="FDD_148_12" hidden="1">"A35064"</definedName>
    <definedName name="FDD_148_13" hidden="1">"A35430"</definedName>
    <definedName name="FDD_148_14" hidden="1">"A35795"</definedName>
    <definedName name="FDD_148_2" hidden="1">"A31412"</definedName>
    <definedName name="FDD_148_3" hidden="1">"A31777"</definedName>
    <definedName name="FDD_148_4" hidden="1">"A32142"</definedName>
    <definedName name="FDD_148_5" hidden="1">"A32508"</definedName>
    <definedName name="FDD_148_6" hidden="1">"A32873"</definedName>
    <definedName name="FDD_148_7" hidden="1">"A33238"</definedName>
    <definedName name="FDD_148_8" hidden="1">"A33603"</definedName>
    <definedName name="FDD_148_9" hidden="1">"A33969"</definedName>
    <definedName name="FDD_149_0" hidden="1">"U30681"</definedName>
    <definedName name="FDD_149_1" hidden="1">"U31047"</definedName>
    <definedName name="FDD_149_10" hidden="1">"U34334"</definedName>
    <definedName name="FDD_149_11" hidden="1">"U34699"</definedName>
    <definedName name="FDD_149_12" hidden="1">"U35064"</definedName>
    <definedName name="FDD_149_13" hidden="1">"U35430"</definedName>
    <definedName name="FDD_149_14" hidden="1">"A35795"</definedName>
    <definedName name="FDD_149_2" hidden="1">"U31412"</definedName>
    <definedName name="FDD_149_3" hidden="1">"U31777"</definedName>
    <definedName name="FDD_149_4" hidden="1">"U32142"</definedName>
    <definedName name="FDD_149_5" hidden="1">"U32508"</definedName>
    <definedName name="FDD_149_6" hidden="1">"U32873"</definedName>
    <definedName name="FDD_149_7" hidden="1">"U33238"</definedName>
    <definedName name="FDD_149_8" hidden="1">"U33603"</definedName>
    <definedName name="FDD_149_9" hidden="1">"U33969"</definedName>
    <definedName name="FDD_15_0" hidden="1">"A25569"</definedName>
    <definedName name="FDD_151_0" hidden="1">"A30681"</definedName>
    <definedName name="FDD_151_1" hidden="1">"A31047"</definedName>
    <definedName name="FDD_151_10" hidden="1">"A34334"</definedName>
    <definedName name="FDD_151_11" hidden="1">"A34699"</definedName>
    <definedName name="FDD_151_12" hidden="1">"A35064"</definedName>
    <definedName name="FDD_151_13" hidden="1">"A35430"</definedName>
    <definedName name="FDD_151_14" hidden="1">"A35795"</definedName>
    <definedName name="FDD_151_2" hidden="1">"A31412"</definedName>
    <definedName name="FDD_151_3" hidden="1">"A31777"</definedName>
    <definedName name="FDD_151_4" hidden="1">"A32142"</definedName>
    <definedName name="FDD_151_5" hidden="1">"A32508"</definedName>
    <definedName name="FDD_151_6" hidden="1">"A32873"</definedName>
    <definedName name="FDD_151_7" hidden="1">"A33238"</definedName>
    <definedName name="FDD_151_8" hidden="1">"A33603"</definedName>
    <definedName name="FDD_151_9" hidden="1">"A33969"</definedName>
    <definedName name="FDD_152_0" hidden="1">"A30681"</definedName>
    <definedName name="FDD_152_1" hidden="1">"A31047"</definedName>
    <definedName name="FDD_152_10" hidden="1">"A34334"</definedName>
    <definedName name="FDD_152_11" hidden="1">"A34699"</definedName>
    <definedName name="FDD_152_12" hidden="1">"A35064"</definedName>
    <definedName name="FDD_152_13" hidden="1">"A35430"</definedName>
    <definedName name="FDD_152_14" hidden="1">"A35795"</definedName>
    <definedName name="FDD_152_15" hidden="1">"E36160"</definedName>
    <definedName name="FDD_152_2" hidden="1">"A31412"</definedName>
    <definedName name="FDD_152_3" hidden="1">"A31777"</definedName>
    <definedName name="FDD_152_4" hidden="1">"A32142"</definedName>
    <definedName name="FDD_152_5" hidden="1">"A32508"</definedName>
    <definedName name="FDD_152_6" hidden="1">"A32873"</definedName>
    <definedName name="FDD_152_7" hidden="1">"A33238"</definedName>
    <definedName name="FDD_152_8" hidden="1">"A33603"</definedName>
    <definedName name="FDD_152_9" hidden="1">"A33969"</definedName>
    <definedName name="FDD_153_0" hidden="1">"A30681"</definedName>
    <definedName name="FDD_153_1" hidden="1">"A31047"</definedName>
    <definedName name="FDD_153_10" hidden="1">"A34334"</definedName>
    <definedName name="FDD_153_11" hidden="1">"A34699"</definedName>
    <definedName name="FDD_153_12" hidden="1">"A35064"</definedName>
    <definedName name="FDD_153_13" hidden="1">"A35430"</definedName>
    <definedName name="FDD_153_14" hidden="1">"A35795"</definedName>
    <definedName name="FDD_153_2" hidden="1">"A31412"</definedName>
    <definedName name="FDD_153_3" hidden="1">"A31777"</definedName>
    <definedName name="FDD_153_4" hidden="1">"A32142"</definedName>
    <definedName name="FDD_153_5" hidden="1">"A32508"</definedName>
    <definedName name="FDD_153_6" hidden="1">"A32873"</definedName>
    <definedName name="FDD_153_7" hidden="1">"A33238"</definedName>
    <definedName name="FDD_153_8" hidden="1">"A33603"</definedName>
    <definedName name="FDD_153_9" hidden="1">"A33969"</definedName>
    <definedName name="FDD_154_0" hidden="1">"A30681"</definedName>
    <definedName name="FDD_154_1" hidden="1">"A31047"</definedName>
    <definedName name="FDD_154_10" hidden="1">"A34334"</definedName>
    <definedName name="FDD_154_11" hidden="1">"A34699"</definedName>
    <definedName name="FDD_154_12" hidden="1">"A35064"</definedName>
    <definedName name="FDD_154_13" hidden="1">"A35430"</definedName>
    <definedName name="FDD_154_14" hidden="1">"A35795"</definedName>
    <definedName name="FDD_154_2" hidden="1">"A31412"</definedName>
    <definedName name="FDD_154_3" hidden="1">"A31777"</definedName>
    <definedName name="FDD_154_4" hidden="1">"A32142"</definedName>
    <definedName name="FDD_154_5" hidden="1">"A32508"</definedName>
    <definedName name="FDD_154_6" hidden="1">"A32873"</definedName>
    <definedName name="FDD_154_7" hidden="1">"A33238"</definedName>
    <definedName name="FDD_154_8" hidden="1">"A33603"</definedName>
    <definedName name="FDD_154_9" hidden="1">"A33969"</definedName>
    <definedName name="FDD_155_0" hidden="1">"A25569"</definedName>
    <definedName name="FDD_156_0" hidden="1">"A30681"</definedName>
    <definedName name="FDD_156_1" hidden="1">"A31047"</definedName>
    <definedName name="FDD_156_10" hidden="1">"A34334"</definedName>
    <definedName name="FDD_156_11" hidden="1">"A34699"</definedName>
    <definedName name="FDD_156_12" hidden="1">"A35064"</definedName>
    <definedName name="FDD_156_13" hidden="1">"A35430"</definedName>
    <definedName name="FDD_156_14" hidden="1">"A35795"</definedName>
    <definedName name="FDD_156_15" hidden="1">"E36160"</definedName>
    <definedName name="FDD_156_2" hidden="1">"A31412"</definedName>
    <definedName name="FDD_156_3" hidden="1">"A31777"</definedName>
    <definedName name="FDD_156_4" hidden="1">"A32142"</definedName>
    <definedName name="FDD_156_5" hidden="1">"A32508"</definedName>
    <definedName name="FDD_156_6" hidden="1">"A32873"</definedName>
    <definedName name="FDD_156_7" hidden="1">"A33238"</definedName>
    <definedName name="FDD_156_8" hidden="1">"A33603"</definedName>
    <definedName name="FDD_156_9" hidden="1">"A33969"</definedName>
    <definedName name="FDD_157_0" hidden="1">"A30681"</definedName>
    <definedName name="FDD_157_1" hidden="1">"A31047"</definedName>
    <definedName name="FDD_157_10" hidden="1">"A34334"</definedName>
    <definedName name="FDD_157_11" hidden="1">"A34699"</definedName>
    <definedName name="FDD_157_12" hidden="1">"A35064"</definedName>
    <definedName name="FDD_157_13" hidden="1">"A35430"</definedName>
    <definedName name="FDD_157_14" hidden="1">"A35795"</definedName>
    <definedName name="FDD_157_2" hidden="1">"A31412"</definedName>
    <definedName name="FDD_157_3" hidden="1">"A31777"</definedName>
    <definedName name="FDD_157_4" hidden="1">"A32142"</definedName>
    <definedName name="FDD_157_5" hidden="1">"A32508"</definedName>
    <definedName name="FDD_157_6" hidden="1">"A32873"</definedName>
    <definedName name="FDD_157_7" hidden="1">"A33238"</definedName>
    <definedName name="FDD_157_8" hidden="1">"A33603"</definedName>
    <definedName name="FDD_157_9" hidden="1">"A33969"</definedName>
    <definedName name="FDD_158_0" hidden="1">"A30681"</definedName>
    <definedName name="FDD_158_1" hidden="1">"A31047"</definedName>
    <definedName name="FDD_158_10" hidden="1">"A34334"</definedName>
    <definedName name="FDD_158_11" hidden="1">"A34699"</definedName>
    <definedName name="FDD_158_12" hidden="1">"A35064"</definedName>
    <definedName name="FDD_158_13" hidden="1">"A35430"</definedName>
    <definedName name="FDD_158_14" hidden="1">"A35795"</definedName>
    <definedName name="FDD_158_15" hidden="1">"E36160"</definedName>
    <definedName name="FDD_158_2" hidden="1">"A31412"</definedName>
    <definedName name="FDD_158_3" hidden="1">"A31777"</definedName>
    <definedName name="FDD_158_4" hidden="1">"A32142"</definedName>
    <definedName name="FDD_158_5" hidden="1">"A32508"</definedName>
    <definedName name="FDD_158_6" hidden="1">"A32873"</definedName>
    <definedName name="FDD_158_7" hidden="1">"A33238"</definedName>
    <definedName name="FDD_158_8" hidden="1">"A33603"</definedName>
    <definedName name="FDD_158_9" hidden="1">"A33969"</definedName>
    <definedName name="FDD_159_0" hidden="1">"A30681"</definedName>
    <definedName name="FDD_159_1" hidden="1">"A31047"</definedName>
    <definedName name="FDD_159_10" hidden="1">"A34334"</definedName>
    <definedName name="FDD_159_11" hidden="1">"A34699"</definedName>
    <definedName name="FDD_159_12" hidden="1">"A35064"</definedName>
    <definedName name="FDD_159_13" hidden="1">"A35430"</definedName>
    <definedName name="FDD_159_14" hidden="1">"A35795"</definedName>
    <definedName name="FDD_159_2" hidden="1">"A31412"</definedName>
    <definedName name="FDD_159_3" hidden="1">"A31777"</definedName>
    <definedName name="FDD_159_4" hidden="1">"A32142"</definedName>
    <definedName name="FDD_159_5" hidden="1">"A32508"</definedName>
    <definedName name="FDD_159_6" hidden="1">"A32873"</definedName>
    <definedName name="FDD_159_7" hidden="1">"A33238"</definedName>
    <definedName name="FDD_159_8" hidden="1">"A33603"</definedName>
    <definedName name="FDD_159_9" hidden="1">"A33969"</definedName>
    <definedName name="FDD_16_0" hidden="1">"A25569"</definedName>
    <definedName name="FDD_160_0" hidden="1">"A30681"</definedName>
    <definedName name="FDD_160_1" hidden="1">"A31047"</definedName>
    <definedName name="FDD_160_10" hidden="1">"A34334"</definedName>
    <definedName name="FDD_160_11" hidden="1">"A34699"</definedName>
    <definedName name="FDD_160_12" hidden="1">"A35064"</definedName>
    <definedName name="FDD_160_13" hidden="1">"A35430"</definedName>
    <definedName name="FDD_160_14" hidden="1">"A35795"</definedName>
    <definedName name="FDD_160_15" hidden="1">"E36160"</definedName>
    <definedName name="FDD_160_2" hidden="1">"A31412"</definedName>
    <definedName name="FDD_160_3" hidden="1">"A31777"</definedName>
    <definedName name="FDD_160_4" hidden="1">"A32142"</definedName>
    <definedName name="FDD_160_5" hidden="1">"A32508"</definedName>
    <definedName name="FDD_160_6" hidden="1">"A32873"</definedName>
    <definedName name="FDD_160_7" hidden="1">"A33238"</definedName>
    <definedName name="FDD_160_8" hidden="1">"A33603"</definedName>
    <definedName name="FDD_160_9" hidden="1">"A33969"</definedName>
    <definedName name="FDD_161_0" hidden="1">"A30681"</definedName>
    <definedName name="FDD_161_1" hidden="1">"A31047"</definedName>
    <definedName name="FDD_161_10" hidden="1">"A34334"</definedName>
    <definedName name="FDD_161_11" hidden="1">"A34699"</definedName>
    <definedName name="FDD_161_12" hidden="1">"A35064"</definedName>
    <definedName name="FDD_161_13" hidden="1">"A35430"</definedName>
    <definedName name="FDD_161_14" hidden="1">"A35795"</definedName>
    <definedName name="FDD_161_2" hidden="1">"A31412"</definedName>
    <definedName name="FDD_161_3" hidden="1">"A31777"</definedName>
    <definedName name="FDD_161_4" hidden="1">"A32142"</definedName>
    <definedName name="FDD_161_5" hidden="1">"A32508"</definedName>
    <definedName name="FDD_161_6" hidden="1">"A32873"</definedName>
    <definedName name="FDD_161_7" hidden="1">"A33238"</definedName>
    <definedName name="FDD_161_8" hidden="1">"A33603"</definedName>
    <definedName name="FDD_161_9" hidden="1">"A33969"</definedName>
    <definedName name="FDD_162_0" hidden="1">"A30681"</definedName>
    <definedName name="FDD_162_1" hidden="1">"A31047"</definedName>
    <definedName name="FDD_162_10" hidden="1">"A34334"</definedName>
    <definedName name="FDD_162_11" hidden="1">"A34699"</definedName>
    <definedName name="FDD_162_12" hidden="1">"A35064"</definedName>
    <definedName name="FDD_162_13" hidden="1">"A35430"</definedName>
    <definedName name="FDD_162_14" hidden="1">"A35795"</definedName>
    <definedName name="FDD_162_2" hidden="1">"A31412"</definedName>
    <definedName name="FDD_162_3" hidden="1">"A31777"</definedName>
    <definedName name="FDD_162_4" hidden="1">"A32142"</definedName>
    <definedName name="FDD_162_5" hidden="1">"A32508"</definedName>
    <definedName name="FDD_162_6" hidden="1">"A32873"</definedName>
    <definedName name="FDD_162_7" hidden="1">"A33238"</definedName>
    <definedName name="FDD_162_8" hidden="1">"A33603"</definedName>
    <definedName name="FDD_162_9" hidden="1">"A33969"</definedName>
    <definedName name="FDD_163_0" hidden="1">"A30681"</definedName>
    <definedName name="FDD_163_1" hidden="1">"A31047"</definedName>
    <definedName name="FDD_163_10" hidden="1">"A34334"</definedName>
    <definedName name="FDD_163_11" hidden="1">"A34699"</definedName>
    <definedName name="FDD_163_12" hidden="1">"A35064"</definedName>
    <definedName name="FDD_163_13" hidden="1">"A35430"</definedName>
    <definedName name="FDD_163_14" hidden="1">"A35795"</definedName>
    <definedName name="FDD_163_2" hidden="1">"A31412"</definedName>
    <definedName name="FDD_163_3" hidden="1">"A31777"</definedName>
    <definedName name="FDD_163_4" hidden="1">"A32142"</definedName>
    <definedName name="FDD_163_5" hidden="1">"A32508"</definedName>
    <definedName name="FDD_163_6" hidden="1">"A32873"</definedName>
    <definedName name="FDD_163_7" hidden="1">"A33238"</definedName>
    <definedName name="FDD_163_8" hidden="1">"A33603"</definedName>
    <definedName name="FDD_163_9" hidden="1">"A33969"</definedName>
    <definedName name="FDD_164_0" hidden="1">"A25569"</definedName>
    <definedName name="FDD_165_0" hidden="1">"A30681"</definedName>
    <definedName name="FDD_165_1" hidden="1">"A31047"</definedName>
    <definedName name="FDD_165_10" hidden="1">"A34334"</definedName>
    <definedName name="FDD_165_11" hidden="1">"A34699"</definedName>
    <definedName name="FDD_165_12" hidden="1">"A35064"</definedName>
    <definedName name="FDD_165_13" hidden="1">"A35430"</definedName>
    <definedName name="FDD_165_14" hidden="1">"A35795"</definedName>
    <definedName name="FDD_165_2" hidden="1">"A31412"</definedName>
    <definedName name="FDD_165_3" hidden="1">"A31777"</definedName>
    <definedName name="FDD_165_4" hidden="1">"A32142"</definedName>
    <definedName name="FDD_165_5" hidden="1">"A32508"</definedName>
    <definedName name="FDD_165_6" hidden="1">"A32873"</definedName>
    <definedName name="FDD_165_7" hidden="1">"A33238"</definedName>
    <definedName name="FDD_165_8" hidden="1">"A33603"</definedName>
    <definedName name="FDD_165_9" hidden="1">"A33969"</definedName>
    <definedName name="FDD_166_0" hidden="1">"A30681"</definedName>
    <definedName name="FDD_166_1" hidden="1">"A31047"</definedName>
    <definedName name="FDD_166_10" hidden="1">"A34334"</definedName>
    <definedName name="FDD_166_11" hidden="1">"A34699"</definedName>
    <definedName name="FDD_166_12" hidden="1">"A35064"</definedName>
    <definedName name="FDD_166_13" hidden="1">"A35430"</definedName>
    <definedName name="FDD_166_14" hidden="1">"A35795"</definedName>
    <definedName name="FDD_166_2" hidden="1">"A31412"</definedName>
    <definedName name="FDD_166_3" hidden="1">"A31777"</definedName>
    <definedName name="FDD_166_4" hidden="1">"A32142"</definedName>
    <definedName name="FDD_166_5" hidden="1">"A32508"</definedName>
    <definedName name="FDD_166_6" hidden="1">"A32873"</definedName>
    <definedName name="FDD_166_7" hidden="1">"A33238"</definedName>
    <definedName name="FDD_166_8" hidden="1">"A33603"</definedName>
    <definedName name="FDD_166_9" hidden="1">"A33969"</definedName>
    <definedName name="FDD_167_0" hidden="1">"A30681"</definedName>
    <definedName name="FDD_167_1" hidden="1">"A31047"</definedName>
    <definedName name="FDD_167_10" hidden="1">"A34334"</definedName>
    <definedName name="FDD_167_11" hidden="1">"A34699"</definedName>
    <definedName name="FDD_167_12" hidden="1">"A35064"</definedName>
    <definedName name="FDD_167_13" hidden="1">"A35430"</definedName>
    <definedName name="FDD_167_14" hidden="1">"A35795"</definedName>
    <definedName name="FDD_167_2" hidden="1">"A31412"</definedName>
    <definedName name="FDD_167_3" hidden="1">"A31777"</definedName>
    <definedName name="FDD_167_4" hidden="1">"A32142"</definedName>
    <definedName name="FDD_167_5" hidden="1">"A32508"</definedName>
    <definedName name="FDD_167_6" hidden="1">"A32873"</definedName>
    <definedName name="FDD_167_7" hidden="1">"A33238"</definedName>
    <definedName name="FDD_167_8" hidden="1">"A33603"</definedName>
    <definedName name="FDD_167_9" hidden="1">"A33969"</definedName>
    <definedName name="FDD_168_0" hidden="1">"E36160"</definedName>
    <definedName name="FDD_168_1" hidden="1">"E36525"</definedName>
    <definedName name="FDD_168_2" hidden="1">"E36891"</definedName>
    <definedName name="FDD_169_0" hidden="1">"A30681"</definedName>
    <definedName name="FDD_169_1" hidden="1">"A31047"</definedName>
    <definedName name="FDD_169_10" hidden="1">"A34334"</definedName>
    <definedName name="FDD_169_11" hidden="1">"A34699"</definedName>
    <definedName name="FDD_169_12" hidden="1">"A35064"</definedName>
    <definedName name="FDD_169_13" hidden="1">"A35430"</definedName>
    <definedName name="FDD_169_14" hidden="1">"A35795"</definedName>
    <definedName name="FDD_169_2" hidden="1">"A31412"</definedName>
    <definedName name="FDD_169_3" hidden="1">"A31777"</definedName>
    <definedName name="FDD_169_4" hidden="1">"A32142"</definedName>
    <definedName name="FDD_169_5" hidden="1">"A32508"</definedName>
    <definedName name="FDD_169_6" hidden="1">"A32873"</definedName>
    <definedName name="FDD_169_7" hidden="1">"A33238"</definedName>
    <definedName name="FDD_169_8" hidden="1">"A33603"</definedName>
    <definedName name="FDD_169_9" hidden="1">"A33969"</definedName>
    <definedName name="FDD_17_0" hidden="1">"A25569"</definedName>
    <definedName name="FDD_170_0" hidden="1">"A30681"</definedName>
    <definedName name="FDD_170_1" hidden="1">"A31047"</definedName>
    <definedName name="FDD_170_10" hidden="1">"A34334"</definedName>
    <definedName name="FDD_170_11" hidden="1">"A34699"</definedName>
    <definedName name="FDD_170_12" hidden="1">"A35064"</definedName>
    <definedName name="FDD_170_13" hidden="1">"A35430"</definedName>
    <definedName name="FDD_170_14" hidden="1">"A35795"</definedName>
    <definedName name="FDD_170_2" hidden="1">"A31412"</definedName>
    <definedName name="FDD_170_3" hidden="1">"A31777"</definedName>
    <definedName name="FDD_170_4" hidden="1">"A32142"</definedName>
    <definedName name="FDD_170_5" hidden="1">"A32508"</definedName>
    <definedName name="FDD_170_6" hidden="1">"A32873"</definedName>
    <definedName name="FDD_170_7" hidden="1">"A33238"</definedName>
    <definedName name="FDD_170_8" hidden="1">"A33603"</definedName>
    <definedName name="FDD_170_9" hidden="1">"A33969"</definedName>
    <definedName name="FDD_171_0" hidden="1">"A30681"</definedName>
    <definedName name="FDD_171_1" hidden="1">"A31047"</definedName>
    <definedName name="FDD_171_10" hidden="1">"A34334"</definedName>
    <definedName name="FDD_171_11" hidden="1">"A34699"</definedName>
    <definedName name="FDD_171_12" hidden="1">"A35064"</definedName>
    <definedName name="FDD_171_13" hidden="1">"A35430"</definedName>
    <definedName name="FDD_171_14" hidden="1">"A35795"</definedName>
    <definedName name="FDD_171_2" hidden="1">"A31412"</definedName>
    <definedName name="FDD_171_3" hidden="1">"A31777"</definedName>
    <definedName name="FDD_171_4" hidden="1">"A32142"</definedName>
    <definedName name="FDD_171_5" hidden="1">"A32508"</definedName>
    <definedName name="FDD_171_6" hidden="1">"A32873"</definedName>
    <definedName name="FDD_171_7" hidden="1">"A33238"</definedName>
    <definedName name="FDD_171_8" hidden="1">"A33603"</definedName>
    <definedName name="FDD_171_9" hidden="1">"A33969"</definedName>
    <definedName name="FDD_172_0" hidden="1">"A30681"</definedName>
    <definedName name="FDD_172_1" hidden="1">"A31047"</definedName>
    <definedName name="FDD_172_10" hidden="1">"A34334"</definedName>
    <definedName name="FDD_172_11" hidden="1">"A34699"</definedName>
    <definedName name="FDD_172_12" hidden="1">"A35064"</definedName>
    <definedName name="FDD_172_13" hidden="1">"A35430"</definedName>
    <definedName name="FDD_172_14" hidden="1">"A35795"</definedName>
    <definedName name="FDD_172_2" hidden="1">"A31412"</definedName>
    <definedName name="FDD_172_3" hidden="1">"A31777"</definedName>
    <definedName name="FDD_172_4" hidden="1">"A32142"</definedName>
    <definedName name="FDD_172_5" hidden="1">"A32508"</definedName>
    <definedName name="FDD_172_6" hidden="1">"A32873"</definedName>
    <definedName name="FDD_172_7" hidden="1">"A33238"</definedName>
    <definedName name="FDD_172_8" hidden="1">"A33603"</definedName>
    <definedName name="FDD_172_9" hidden="1">"A33969"</definedName>
    <definedName name="FDD_173_0" hidden="1">"A30681"</definedName>
    <definedName name="FDD_173_1" hidden="1">"A31047"</definedName>
    <definedName name="FDD_173_10" hidden="1">"A34334"</definedName>
    <definedName name="FDD_173_11" hidden="1">"A34699"</definedName>
    <definedName name="FDD_173_12" hidden="1">"A35064"</definedName>
    <definedName name="FDD_173_13" hidden="1">"A35430"</definedName>
    <definedName name="FDD_173_14" hidden="1">"A35795"</definedName>
    <definedName name="FDD_173_2" hidden="1">"A31412"</definedName>
    <definedName name="FDD_173_3" hidden="1">"A31777"</definedName>
    <definedName name="FDD_173_4" hidden="1">"A32142"</definedName>
    <definedName name="FDD_173_5" hidden="1">"A32508"</definedName>
    <definedName name="FDD_173_6" hidden="1">"A32873"</definedName>
    <definedName name="FDD_173_7" hidden="1">"A33238"</definedName>
    <definedName name="FDD_173_8" hidden="1">"A33603"</definedName>
    <definedName name="FDD_173_9" hidden="1">"A33969"</definedName>
    <definedName name="FDD_174_0" hidden="1">"A30681"</definedName>
    <definedName name="FDD_174_1" hidden="1">"A31047"</definedName>
    <definedName name="FDD_174_10" hidden="1">"A34334"</definedName>
    <definedName name="FDD_174_11" hidden="1">"A34699"</definedName>
    <definedName name="FDD_174_12" hidden="1">"A35064"</definedName>
    <definedName name="FDD_174_13" hidden="1">"A35430"</definedName>
    <definedName name="FDD_174_14" hidden="1">"A35795"</definedName>
    <definedName name="FDD_174_2" hidden="1">"A31412"</definedName>
    <definedName name="FDD_174_3" hidden="1">"A31777"</definedName>
    <definedName name="FDD_174_4" hidden="1">"A32142"</definedName>
    <definedName name="FDD_174_5" hidden="1">"A32508"</definedName>
    <definedName name="FDD_174_6" hidden="1">"A32873"</definedName>
    <definedName name="FDD_174_7" hidden="1">"A33238"</definedName>
    <definedName name="FDD_174_8" hidden="1">"A33603"</definedName>
    <definedName name="FDD_174_9" hidden="1">"A33969"</definedName>
    <definedName name="FDD_175_0" hidden="1">"E36160"</definedName>
    <definedName name="FDD_175_1" hidden="1">"E36525"</definedName>
    <definedName name="FDD_175_2" hidden="1">"E36891"</definedName>
    <definedName name="FDD_176_0" hidden="1">"E36160"</definedName>
    <definedName name="FDD_176_1" hidden="1">"E36525"</definedName>
    <definedName name="FDD_176_2" hidden="1">"E36891"</definedName>
    <definedName name="FDD_177_0" hidden="1">"E36160"</definedName>
    <definedName name="FDD_177_1" hidden="1">"E36525"</definedName>
    <definedName name="FDD_177_2" hidden="1">"E36891"</definedName>
    <definedName name="FDD_178_0" hidden="1">"E36160"</definedName>
    <definedName name="FDD_178_1" hidden="1">"E36525"</definedName>
    <definedName name="FDD_178_2" hidden="1">"E36891"</definedName>
    <definedName name="FDD_179_0" hidden="1">"E36160"</definedName>
    <definedName name="FDD_179_1" hidden="1">"E36525"</definedName>
    <definedName name="FDD_179_2" hidden="1">"E36891"</definedName>
    <definedName name="FDD_18_0" hidden="1">"A25569"</definedName>
    <definedName name="FDD_180_0" hidden="1">"E36160"</definedName>
    <definedName name="FDD_180_1" hidden="1">"E36525"</definedName>
    <definedName name="FDD_180_2" hidden="1">"E36891"</definedName>
    <definedName name="FDD_181_0" hidden="1">"E36160"</definedName>
    <definedName name="FDD_181_1" hidden="1">"E36525"</definedName>
    <definedName name="FDD_181_2" hidden="1">"E36891"</definedName>
    <definedName name="FDD_182_0" hidden="1">"E36160"</definedName>
    <definedName name="FDD_182_1" hidden="1">"E36525"</definedName>
    <definedName name="FDD_182_2" hidden="1">"E36891"</definedName>
    <definedName name="FDD_183_0" hidden="1">"E36160"</definedName>
    <definedName name="FDD_183_1" hidden="1">"E36525"</definedName>
    <definedName name="FDD_183_2" hidden="1">"E36891"</definedName>
    <definedName name="FDD_184_0" hidden="1">"E36160"</definedName>
    <definedName name="FDD_184_1" hidden="1">"E36525"</definedName>
    <definedName name="FDD_184_2" hidden="1">"E36891"</definedName>
    <definedName name="FDD_185_0" hidden="1">"E36160"</definedName>
    <definedName name="FDD_185_1" hidden="1">"E36525"</definedName>
    <definedName name="FDD_185_2" hidden="1">"E36891"</definedName>
    <definedName name="FDD_186_0" hidden="1">"E36160"</definedName>
    <definedName name="FDD_186_1" hidden="1">"E36525"</definedName>
    <definedName name="FDD_186_2" hidden="1">"E36891"</definedName>
    <definedName name="FDD_187_0" hidden="1">"E36160"</definedName>
    <definedName name="FDD_187_1" hidden="1">"E36525"</definedName>
    <definedName name="FDD_187_2" hidden="1">"E36891"</definedName>
    <definedName name="FDD_188_0" hidden="1">"A30681"</definedName>
    <definedName name="FDD_188_1" hidden="1">"A31047"</definedName>
    <definedName name="FDD_188_10" hidden="1">"A34334"</definedName>
    <definedName name="FDD_188_11" hidden="1">"A34699"</definedName>
    <definedName name="FDD_188_12" hidden="1">"A35064"</definedName>
    <definedName name="FDD_188_13" hidden="1">"A35430"</definedName>
    <definedName name="FDD_188_14" hidden="1">"A35795"</definedName>
    <definedName name="FDD_188_2" hidden="1">"A31412"</definedName>
    <definedName name="FDD_188_3" hidden="1">"A31777"</definedName>
    <definedName name="FDD_188_4" hidden="1">"A32142"</definedName>
    <definedName name="FDD_188_5" hidden="1">"A32508"</definedName>
    <definedName name="FDD_188_6" hidden="1">"A32873"</definedName>
    <definedName name="FDD_188_7" hidden="1">"A33238"</definedName>
    <definedName name="FDD_188_8" hidden="1">"A33603"</definedName>
    <definedName name="FDD_188_9" hidden="1">"A33969"</definedName>
    <definedName name="FDD_189_0" hidden="1">"A30681"</definedName>
    <definedName name="FDD_189_1" hidden="1">"A31047"</definedName>
    <definedName name="FDD_189_10" hidden="1">"A34334"</definedName>
    <definedName name="FDD_189_11" hidden="1">"A34699"</definedName>
    <definedName name="FDD_189_12" hidden="1">"A35064"</definedName>
    <definedName name="FDD_189_13" hidden="1">"A35430"</definedName>
    <definedName name="FDD_189_14" hidden="1">"A35795"</definedName>
    <definedName name="FDD_189_2" hidden="1">"A31412"</definedName>
    <definedName name="FDD_189_3" hidden="1">"A31777"</definedName>
    <definedName name="FDD_189_4" hidden="1">"A32142"</definedName>
    <definedName name="FDD_189_5" hidden="1">"A32508"</definedName>
    <definedName name="FDD_189_6" hidden="1">"A32873"</definedName>
    <definedName name="FDD_189_7" hidden="1">"A33238"</definedName>
    <definedName name="FDD_189_8" hidden="1">"A33603"</definedName>
    <definedName name="FDD_189_9" hidden="1">"A33969"</definedName>
    <definedName name="FDD_19_0" hidden="1">"A25569"</definedName>
    <definedName name="FDD_190_0" hidden="1">"A30681"</definedName>
    <definedName name="FDD_190_1" hidden="1">"A31047"</definedName>
    <definedName name="FDD_190_10" hidden="1">"A34334"</definedName>
    <definedName name="FDD_190_11" hidden="1">"A34699"</definedName>
    <definedName name="FDD_190_12" hidden="1">"A35064"</definedName>
    <definedName name="FDD_190_13" hidden="1">"A35430"</definedName>
    <definedName name="FDD_190_14" hidden="1">"A35795"</definedName>
    <definedName name="FDD_190_2" hidden="1">"A31412"</definedName>
    <definedName name="FDD_190_3" hidden="1">"A31777"</definedName>
    <definedName name="FDD_190_4" hidden="1">"A32142"</definedName>
    <definedName name="FDD_190_5" hidden="1">"A32508"</definedName>
    <definedName name="FDD_190_6" hidden="1">"A32873"</definedName>
    <definedName name="FDD_190_7" hidden="1">"A33238"</definedName>
    <definedName name="FDD_190_8" hidden="1">"A33603"</definedName>
    <definedName name="FDD_190_9" hidden="1">"A33969"</definedName>
    <definedName name="FDD_191_0" hidden="1">"A30681"</definedName>
    <definedName name="FDD_191_1" hidden="1">"A31047"</definedName>
    <definedName name="FDD_191_10" hidden="1">"A34334"</definedName>
    <definedName name="FDD_191_11" hidden="1">"A34699"</definedName>
    <definedName name="FDD_191_12" hidden="1">"A35064"</definedName>
    <definedName name="FDD_191_13" hidden="1">"A35430"</definedName>
    <definedName name="FDD_191_14" hidden="1">"A35795"</definedName>
    <definedName name="FDD_191_2" hidden="1">"A31412"</definedName>
    <definedName name="FDD_191_3" hidden="1">"A31777"</definedName>
    <definedName name="FDD_191_4" hidden="1">"A32142"</definedName>
    <definedName name="FDD_191_5" hidden="1">"A32508"</definedName>
    <definedName name="FDD_191_6" hidden="1">"A32873"</definedName>
    <definedName name="FDD_191_7" hidden="1">"A33238"</definedName>
    <definedName name="FDD_191_8" hidden="1">"A33603"</definedName>
    <definedName name="FDD_191_9" hidden="1">"A33969"</definedName>
    <definedName name="FDD_192_0" hidden="1">"E36160"</definedName>
    <definedName name="FDD_192_1" hidden="1">"E36525"</definedName>
    <definedName name="FDD_192_2" hidden="1">"E36891"</definedName>
    <definedName name="FDD_193_0" hidden="1">"A30681"</definedName>
    <definedName name="FDD_193_1" hidden="1">"A31047"</definedName>
    <definedName name="FDD_193_10" hidden="1">"A34334"</definedName>
    <definedName name="FDD_193_11" hidden="1">"A34699"</definedName>
    <definedName name="FDD_193_12" hidden="1">"A35064"</definedName>
    <definedName name="FDD_193_13" hidden="1">"A35430"</definedName>
    <definedName name="FDD_193_14" hidden="1">"A35795"</definedName>
    <definedName name="FDD_193_2" hidden="1">"A31412"</definedName>
    <definedName name="FDD_193_3" hidden="1">"A31777"</definedName>
    <definedName name="FDD_193_4" hidden="1">"A32142"</definedName>
    <definedName name="FDD_193_5" hidden="1">"A32508"</definedName>
    <definedName name="FDD_193_6" hidden="1">"A32873"</definedName>
    <definedName name="FDD_193_7" hidden="1">"A33238"</definedName>
    <definedName name="FDD_193_8" hidden="1">"A33603"</definedName>
    <definedName name="FDD_193_9" hidden="1">"A33969"</definedName>
    <definedName name="FDD_194_0" hidden="1">"A30681"</definedName>
    <definedName name="FDD_194_1" hidden="1">"A31047"</definedName>
    <definedName name="FDD_194_10" hidden="1">"A34334"</definedName>
    <definedName name="FDD_194_11" hidden="1">"A34699"</definedName>
    <definedName name="FDD_194_12" hidden="1">"A35064"</definedName>
    <definedName name="FDD_194_13" hidden="1">"A35430"</definedName>
    <definedName name="FDD_194_14" hidden="1">"A35795"</definedName>
    <definedName name="FDD_194_2" hidden="1">"A31412"</definedName>
    <definedName name="FDD_194_3" hidden="1">"A31777"</definedName>
    <definedName name="FDD_194_4" hidden="1">"A32142"</definedName>
    <definedName name="FDD_194_5" hidden="1">"A32508"</definedName>
    <definedName name="FDD_194_6" hidden="1">"A32873"</definedName>
    <definedName name="FDD_194_7" hidden="1">"A33238"</definedName>
    <definedName name="FDD_194_8" hidden="1">"A33603"</definedName>
    <definedName name="FDD_194_9" hidden="1">"A33969"</definedName>
    <definedName name="FDD_195_0" hidden="1">"A30681"</definedName>
    <definedName name="FDD_195_1" hidden="1">"A31047"</definedName>
    <definedName name="FDD_195_10" hidden="1">"A34334"</definedName>
    <definedName name="FDD_195_11" hidden="1">"A34699"</definedName>
    <definedName name="FDD_195_12" hidden="1">"A35064"</definedName>
    <definedName name="FDD_195_13" hidden="1">"A35430"</definedName>
    <definedName name="FDD_195_14" hidden="1">"A35795"</definedName>
    <definedName name="FDD_195_2" hidden="1">"A31412"</definedName>
    <definedName name="FDD_195_3" hidden="1">"A31777"</definedName>
    <definedName name="FDD_195_4" hidden="1">"A32142"</definedName>
    <definedName name="FDD_195_5" hidden="1">"A32508"</definedName>
    <definedName name="FDD_195_6" hidden="1">"A32873"</definedName>
    <definedName name="FDD_195_7" hidden="1">"A33238"</definedName>
    <definedName name="FDD_195_8" hidden="1">"A33603"</definedName>
    <definedName name="FDD_195_9" hidden="1">"A33969"</definedName>
    <definedName name="FDD_196_0" hidden="1">"E36160"</definedName>
    <definedName name="FDD_196_1" hidden="1">"E36525"</definedName>
    <definedName name="FDD_196_2" hidden="1">"E36891"</definedName>
    <definedName name="FDD_197_0" hidden="1">"A30681"</definedName>
    <definedName name="FDD_197_1" hidden="1">"A31047"</definedName>
    <definedName name="FDD_197_10" hidden="1">"A34334"</definedName>
    <definedName name="FDD_197_11" hidden="1">"A34699"</definedName>
    <definedName name="FDD_197_12" hidden="1">"A35064"</definedName>
    <definedName name="FDD_197_13" hidden="1">"A35430"</definedName>
    <definedName name="FDD_197_14" hidden="1">"A35795"</definedName>
    <definedName name="FDD_197_2" hidden="1">"A31412"</definedName>
    <definedName name="FDD_197_3" hidden="1">"A31777"</definedName>
    <definedName name="FDD_197_4" hidden="1">"A32142"</definedName>
    <definedName name="FDD_197_5" hidden="1">"A32508"</definedName>
    <definedName name="FDD_197_6" hidden="1">"A32873"</definedName>
    <definedName name="FDD_197_7" hidden="1">"A33238"</definedName>
    <definedName name="FDD_197_8" hidden="1">"A33603"</definedName>
    <definedName name="FDD_197_9" hidden="1">"A33969"</definedName>
    <definedName name="FDD_198_0" hidden="1">"A30681"</definedName>
    <definedName name="FDD_198_1" hidden="1">"A31047"</definedName>
    <definedName name="FDD_198_10" hidden="1">"U34334"</definedName>
    <definedName name="FDD_198_11" hidden="1">"U34699"</definedName>
    <definedName name="FDD_198_12" hidden="1">"U35064"</definedName>
    <definedName name="FDD_198_13" hidden="1">"U35430"</definedName>
    <definedName name="FDD_198_14" hidden="1">"U35795"</definedName>
    <definedName name="FDD_198_2" hidden="1">"A31412"</definedName>
    <definedName name="FDD_198_3" hidden="1">"U31777"</definedName>
    <definedName name="FDD_198_4" hidden="1">"U32142"</definedName>
    <definedName name="FDD_198_5" hidden="1">"U32508"</definedName>
    <definedName name="FDD_198_6" hidden="1">"U32873"</definedName>
    <definedName name="FDD_198_7" hidden="1">"U33238"</definedName>
    <definedName name="FDD_198_8" hidden="1">"U33603"</definedName>
    <definedName name="FDD_198_9" hidden="1">"U33969"</definedName>
    <definedName name="FDD_199_0" hidden="1">"E36160"</definedName>
    <definedName name="FDD_199_1" hidden="1">"E36525"</definedName>
    <definedName name="FDD_199_2" hidden="1">"E36891"</definedName>
    <definedName name="FDD_2_0" hidden="1">"A25569"</definedName>
    <definedName name="FDD_20_0" hidden="1">"A25569"</definedName>
    <definedName name="FDD_200_0" hidden="1">"E36160"</definedName>
    <definedName name="FDD_200_1" hidden="1">"E36525"</definedName>
    <definedName name="FDD_200_2" hidden="1">"E36891"</definedName>
    <definedName name="FDD_201_0" hidden="1">"A30681"</definedName>
    <definedName name="FDD_201_1" hidden="1">"A31047"</definedName>
    <definedName name="FDD_201_10" hidden="1">"A34334"</definedName>
    <definedName name="FDD_201_11" hidden="1">"A34699"</definedName>
    <definedName name="FDD_201_12" hidden="1">"A35064"</definedName>
    <definedName name="FDD_201_13" hidden="1">"A35430"</definedName>
    <definedName name="FDD_201_14" hidden="1">"A35795"</definedName>
    <definedName name="FDD_201_2" hidden="1">"A31412"</definedName>
    <definedName name="FDD_201_3" hidden="1">"A31777"</definedName>
    <definedName name="FDD_201_4" hidden="1">"A32142"</definedName>
    <definedName name="FDD_201_5" hidden="1">"A32508"</definedName>
    <definedName name="FDD_201_6" hidden="1">"A32873"</definedName>
    <definedName name="FDD_201_7" hidden="1">"A33238"</definedName>
    <definedName name="FDD_201_8" hidden="1">"A33603"</definedName>
    <definedName name="FDD_201_9" hidden="1">"A33969"</definedName>
    <definedName name="FDD_202_0" hidden="1">"A30681"</definedName>
    <definedName name="FDD_202_1" hidden="1">"A31047"</definedName>
    <definedName name="FDD_202_10" hidden="1">"A34334"</definedName>
    <definedName name="FDD_202_11" hidden="1">"A34699"</definedName>
    <definedName name="FDD_202_12" hidden="1">"A35064"</definedName>
    <definedName name="FDD_202_13" hidden="1">"A35430"</definedName>
    <definedName name="FDD_202_14" hidden="1">"A35795"</definedName>
    <definedName name="FDD_202_2" hidden="1">"A31412"</definedName>
    <definedName name="FDD_202_3" hidden="1">"A31777"</definedName>
    <definedName name="FDD_202_4" hidden="1">"A32142"</definedName>
    <definedName name="FDD_202_5" hidden="1">"A32508"</definedName>
    <definedName name="FDD_202_6" hidden="1">"A32873"</definedName>
    <definedName name="FDD_202_7" hidden="1">"A33238"</definedName>
    <definedName name="FDD_202_8" hidden="1">"A33603"</definedName>
    <definedName name="FDD_202_9" hidden="1">"A33969"</definedName>
    <definedName name="FDD_203_0" hidden="1">"E36160"</definedName>
    <definedName name="FDD_203_1" hidden="1">"E36525"</definedName>
    <definedName name="FDD_203_2" hidden="1">"E36891"</definedName>
    <definedName name="FDD_204_0" hidden="1">"A25569"</definedName>
    <definedName name="FDD_205_0" hidden="1">"A25569"</definedName>
    <definedName name="FDD_206_0" hidden="1">"A25569"</definedName>
    <definedName name="FDD_207_0" hidden="1">"A25569"</definedName>
    <definedName name="FDD_208_0" hidden="1">"E36160"</definedName>
    <definedName name="FDD_208_1" hidden="1">"E36525"</definedName>
    <definedName name="FDD_208_2" hidden="1">"E36891"</definedName>
    <definedName name="FDD_209_0" hidden="1">"A25569"</definedName>
    <definedName name="FDD_21_0" hidden="1">"A25569"</definedName>
    <definedName name="FDD_210_0" hidden="1">"A25569"</definedName>
    <definedName name="FDD_211_0" hidden="1">"A25569"</definedName>
    <definedName name="FDD_212_0" hidden="1">"A25569"</definedName>
    <definedName name="FDD_213_0" hidden="1">"E36160"</definedName>
    <definedName name="FDD_213_1" hidden="1">"E36525"</definedName>
    <definedName name="FDD_213_2" hidden="1">"E36891"</definedName>
    <definedName name="FDD_214_0" hidden="1">"A25569"</definedName>
    <definedName name="FDD_215_0" hidden="1">"A25569"</definedName>
    <definedName name="FDD_216_0" hidden="1">"A25569"</definedName>
    <definedName name="FDD_217_0" hidden="1">"A25569"</definedName>
    <definedName name="FDD_218_0" hidden="1">"E36160"</definedName>
    <definedName name="FDD_218_1" hidden="1">"E36525"</definedName>
    <definedName name="FDD_218_2" hidden="1">"E36891"</definedName>
    <definedName name="FDD_219_0" hidden="1">"U25569"</definedName>
    <definedName name="FDD_22_0" hidden="1">"A25569"</definedName>
    <definedName name="FDD_220_0" hidden="1">"U25569"</definedName>
    <definedName name="FDD_221_0" hidden="1">"U25569"</definedName>
    <definedName name="FDD_222_0" hidden="1">"U25569"</definedName>
    <definedName name="FDD_223_0" hidden="1">"E36160"</definedName>
    <definedName name="FDD_223_1" hidden="1">"E36525"</definedName>
    <definedName name="FDD_223_2" hidden="1">"E36891"</definedName>
    <definedName name="FDD_224_0" hidden="1">"A25569"</definedName>
    <definedName name="FDD_225_0" hidden="1">"A25569"</definedName>
    <definedName name="FDD_226_0" hidden="1">"A25569"</definedName>
    <definedName name="FDD_227_0" hidden="1">"A25569"</definedName>
    <definedName name="FDD_228_0" hidden="1">"E36160"</definedName>
    <definedName name="FDD_228_1" hidden="1">"E36525"</definedName>
    <definedName name="FDD_228_2" hidden="1">"E36891"</definedName>
    <definedName name="FDD_229_0" hidden="1">"A25569"</definedName>
    <definedName name="FDD_23_0" hidden="1">"A25569"</definedName>
    <definedName name="FDD_230_0" hidden="1">"A25569"</definedName>
    <definedName name="FDD_231_0" hidden="1">"A25569"</definedName>
    <definedName name="FDD_232_0" hidden="1">"A25569"</definedName>
    <definedName name="FDD_233_0" hidden="1">"A25569"</definedName>
    <definedName name="FDD_234_0" hidden="1">"A25569"</definedName>
    <definedName name="FDD_235_0" hidden="1">"A25569"</definedName>
    <definedName name="FDD_236_0" hidden="1">"A25569"</definedName>
    <definedName name="FDD_237_0" hidden="1">"A25569"</definedName>
    <definedName name="FDD_238_0" hidden="1">"A30681"</definedName>
    <definedName name="FDD_238_1" hidden="1">"A31047"</definedName>
    <definedName name="FDD_238_10" hidden="1">"A34334"</definedName>
    <definedName name="FDD_238_11" hidden="1">"A34699"</definedName>
    <definedName name="FDD_238_12" hidden="1">"A35064"</definedName>
    <definedName name="FDD_238_13" hidden="1">"A35430"</definedName>
    <definedName name="FDD_238_14" hidden="1">"A35795"</definedName>
    <definedName name="FDD_238_2" hidden="1">"A31412"</definedName>
    <definedName name="FDD_238_3" hidden="1">"A31777"</definedName>
    <definedName name="FDD_238_4" hidden="1">"A32142"</definedName>
    <definedName name="FDD_238_5" hidden="1">"A32508"</definedName>
    <definedName name="FDD_238_6" hidden="1">"A32873"</definedName>
    <definedName name="FDD_238_7" hidden="1">"A33238"</definedName>
    <definedName name="FDD_238_8" hidden="1">"A33603"</definedName>
    <definedName name="FDD_238_9" hidden="1">"A33969"</definedName>
    <definedName name="FDD_24_0" hidden="1">"A25569"</definedName>
    <definedName name="FDD_243_0" hidden="1">"E36160"</definedName>
    <definedName name="FDD_243_1" hidden="1">"E36525"</definedName>
    <definedName name="FDD_243_2" hidden="1">"E36891"</definedName>
    <definedName name="FDD_244_0" hidden="1">"A25569"</definedName>
    <definedName name="FDD_245_0" hidden="1">"A25569"</definedName>
    <definedName name="FDD_246_0" hidden="1">"A25569"</definedName>
    <definedName name="FDD_247_0" hidden="1">"A25569"</definedName>
    <definedName name="FDD_248_0" hidden="1">"E36160"</definedName>
    <definedName name="FDD_248_1" hidden="1">"E36525"</definedName>
    <definedName name="FDD_248_2" hidden="1">"E36891"</definedName>
    <definedName name="FDD_249_0" hidden="1">"A25569"</definedName>
    <definedName name="FDD_25_0" hidden="1">"A25569"</definedName>
    <definedName name="FDD_250_0" hidden="1">"A25569"</definedName>
    <definedName name="FDD_251_0" hidden="1">"A25569"</definedName>
    <definedName name="FDD_252_0" hidden="1">"A25569"</definedName>
    <definedName name="FDD_253_0" hidden="1">"E36160"</definedName>
    <definedName name="FDD_253_1" hidden="1">"E36525"</definedName>
    <definedName name="FDD_253_2" hidden="1">"E36891"</definedName>
    <definedName name="FDD_254_0" hidden="1">"E36160"</definedName>
    <definedName name="FDD_254_1" hidden="1">"E36525"</definedName>
    <definedName name="FDD_254_2" hidden="1">"E36891"</definedName>
    <definedName name="FDD_255_0" hidden="1">"E36160"</definedName>
    <definedName name="FDD_255_1" hidden="1">"E36525"</definedName>
    <definedName name="FDD_255_2" hidden="1">"E36891"</definedName>
    <definedName name="FDD_256_0" hidden="1">"U36160"</definedName>
    <definedName name="FDD_256_1" hidden="1">"U36525"</definedName>
    <definedName name="FDD_256_2" hidden="1">"U36891"</definedName>
    <definedName name="FDD_257_0" hidden="1">"E36160"</definedName>
    <definedName name="FDD_257_1" hidden="1">"E36525"</definedName>
    <definedName name="FDD_257_2" hidden="1">"E36891"</definedName>
    <definedName name="FDD_258_0" hidden="1">"E36160"</definedName>
    <definedName name="FDD_258_1" hidden="1">"E36525"</definedName>
    <definedName name="FDD_258_2" hidden="1">"E36891"</definedName>
    <definedName name="FDD_259_0" hidden="1">"E36160"</definedName>
    <definedName name="FDD_259_1" hidden="1">"E36525"</definedName>
    <definedName name="FDD_259_2" hidden="1">"E36891"</definedName>
    <definedName name="FDD_26_0" hidden="1">"A25569"</definedName>
    <definedName name="FDD_260_0" hidden="1">"E36160"</definedName>
    <definedName name="FDD_260_1" hidden="1">"E36525"</definedName>
    <definedName name="FDD_260_2" hidden="1">"E36891"</definedName>
    <definedName name="FDD_261_0" hidden="1">"E36160"</definedName>
    <definedName name="FDD_261_1" hidden="1">"E36525"</definedName>
    <definedName name="FDD_261_2" hidden="1">"E36891"</definedName>
    <definedName name="FDD_264_0" hidden="1">"E36160"</definedName>
    <definedName name="FDD_264_1" hidden="1">"E36525"</definedName>
    <definedName name="FDD_264_2" hidden="1">"E36891"</definedName>
    <definedName name="FDD_265_0" hidden="1">"A25569"</definedName>
    <definedName name="FDD_266_0" hidden="1">"A25569"</definedName>
    <definedName name="FDD_267_0" hidden="1">"A25569"</definedName>
    <definedName name="FDD_268_0" hidden="1">"A25569"</definedName>
    <definedName name="FDD_269_0" hidden="1">"E36160"</definedName>
    <definedName name="FDD_269_1" hidden="1">"E36525"</definedName>
    <definedName name="FDD_269_2" hidden="1">"E36891"</definedName>
    <definedName name="FDD_27_0" hidden="1">"A25569"</definedName>
    <definedName name="FDD_270_0" hidden="1">"A25569"</definedName>
    <definedName name="FDD_271_0" hidden="1">"A25569"</definedName>
    <definedName name="FDD_272_0" hidden="1">"A25569"</definedName>
    <definedName name="FDD_273_0" hidden="1">"A25569"</definedName>
    <definedName name="FDD_274_0" hidden="1">"E36160"</definedName>
    <definedName name="FDD_274_1" hidden="1">"E36525"</definedName>
    <definedName name="FDD_274_2" hidden="1">"E36891"</definedName>
    <definedName name="FDD_275_0" hidden="1">"A25569"</definedName>
    <definedName name="FDD_276_0" hidden="1">"A25569"</definedName>
    <definedName name="FDD_277_0" hidden="1">"A25569"</definedName>
    <definedName name="FDD_278_0" hidden="1">"A25569"</definedName>
    <definedName name="FDD_279_0" hidden="1">"E36160"</definedName>
    <definedName name="FDD_279_1" hidden="1">"E36525"</definedName>
    <definedName name="FDD_279_2" hidden="1">"E36891"</definedName>
    <definedName name="FDD_28_0" hidden="1">"A25569"</definedName>
    <definedName name="FDD_280_0" hidden="1">"E36160"</definedName>
    <definedName name="FDD_280_1" hidden="1">"E36525"</definedName>
    <definedName name="FDD_280_2" hidden="1">"E36891"</definedName>
    <definedName name="FDD_281_0" hidden="1">"E36160"</definedName>
    <definedName name="FDD_281_1" hidden="1">"E36525"</definedName>
    <definedName name="FDD_281_2" hidden="1">"E36891"</definedName>
    <definedName name="FDD_282_0" hidden="1">"E36160"</definedName>
    <definedName name="FDD_282_1" hidden="1">"E36525"</definedName>
    <definedName name="FDD_282_2" hidden="1">"E36891"</definedName>
    <definedName name="FDD_283_0" hidden="1">"E36160"</definedName>
    <definedName name="FDD_283_1" hidden="1">"E36525"</definedName>
    <definedName name="FDD_283_2" hidden="1">"E36891"</definedName>
    <definedName name="FDD_284_0" hidden="1">"A30681"</definedName>
    <definedName name="FDD_284_1" hidden="1">"A31047"</definedName>
    <definedName name="FDD_284_10" hidden="1">"A34334"</definedName>
    <definedName name="FDD_284_11" hidden="1">"A34699"</definedName>
    <definedName name="FDD_284_12" hidden="1">"A35064"</definedName>
    <definedName name="FDD_284_13" hidden="1">"A35430"</definedName>
    <definedName name="FDD_284_14" hidden="1">"A35795"</definedName>
    <definedName name="FDD_284_2" hidden="1">"A31412"</definedName>
    <definedName name="FDD_284_3" hidden="1">"A31777"</definedName>
    <definedName name="FDD_284_4" hidden="1">"A32142"</definedName>
    <definedName name="FDD_284_5" hidden="1">"A32508"</definedName>
    <definedName name="FDD_284_6" hidden="1">"A32873"</definedName>
    <definedName name="FDD_284_7" hidden="1">"A33238"</definedName>
    <definedName name="FDD_284_8" hidden="1">"A33603"</definedName>
    <definedName name="FDD_284_9" hidden="1">"A33969"</definedName>
    <definedName name="FDD_285_0" hidden="1">"A35795"</definedName>
    <definedName name="FDD_285_1" hidden="1">"E36160"</definedName>
    <definedName name="FDD_285_10" hidden="1">"E39447"</definedName>
    <definedName name="FDD_285_11" hidden="1">"E39813"</definedName>
    <definedName name="FDD_285_12" hidden="1">"E40178"</definedName>
    <definedName name="FDD_285_13" hidden="1">"E40543"</definedName>
    <definedName name="FDD_285_14" hidden="1">"E40908"</definedName>
    <definedName name="FDD_285_15" hidden="1">"E41274"</definedName>
    <definedName name="FDD_285_16" hidden="1">"E41639"</definedName>
    <definedName name="FDD_285_17" hidden="1">"E42004"</definedName>
    <definedName name="FDD_285_18" hidden="1">"E42369"</definedName>
    <definedName name="FDD_285_19" hidden="1">"E42735"</definedName>
    <definedName name="FDD_285_2" hidden="1">"E36525"</definedName>
    <definedName name="FDD_285_20" hidden="1">"E43100"</definedName>
    <definedName name="FDD_285_21" hidden="1">"E43465"</definedName>
    <definedName name="FDD_285_22" hidden="1">"E43830"</definedName>
    <definedName name="FDD_285_23" hidden="1">"E44196"</definedName>
    <definedName name="FDD_285_24" hidden="1">"E44561"</definedName>
    <definedName name="FDD_285_25" hidden="1">"E44926"</definedName>
    <definedName name="FDD_285_3" hidden="1">"E36891"</definedName>
    <definedName name="FDD_285_4" hidden="1">"E37256"</definedName>
    <definedName name="FDD_285_5" hidden="1">"E37621"</definedName>
    <definedName name="FDD_285_6" hidden="1">"E37986"</definedName>
    <definedName name="FDD_285_7" hidden="1">"E38352"</definedName>
    <definedName name="FDD_285_8" hidden="1">"E38717"</definedName>
    <definedName name="FDD_285_9" hidden="1">"E39082"</definedName>
    <definedName name="FDD_286_0" hidden="1">"E36160"</definedName>
    <definedName name="FDD_286_1" hidden="1">"E36525"</definedName>
    <definedName name="FDD_286_10" hidden="1">"E39813"</definedName>
    <definedName name="FDD_286_11" hidden="1">"E40178"</definedName>
    <definedName name="FDD_286_12" hidden="1">"E40543"</definedName>
    <definedName name="FDD_286_13" hidden="1">"E40908"</definedName>
    <definedName name="FDD_286_14" hidden="1">"E41274"</definedName>
    <definedName name="FDD_286_15" hidden="1">"E41639"</definedName>
    <definedName name="FDD_286_16" hidden="1">"E42004"</definedName>
    <definedName name="FDD_286_17" hidden="1">"E42369"</definedName>
    <definedName name="FDD_286_18" hidden="1">"E42735"</definedName>
    <definedName name="FDD_286_19" hidden="1">"E43100"</definedName>
    <definedName name="FDD_286_2" hidden="1">"E36891"</definedName>
    <definedName name="FDD_286_20" hidden="1">"E43465"</definedName>
    <definedName name="FDD_286_21" hidden="1">"E43830"</definedName>
    <definedName name="FDD_286_22" hidden="1">"E44196"</definedName>
    <definedName name="FDD_286_23" hidden="1">"E44561"</definedName>
    <definedName name="FDD_286_24" hidden="1">"E44926"</definedName>
    <definedName name="FDD_286_3" hidden="1">"E37256"</definedName>
    <definedName name="FDD_286_4" hidden="1">"E37621"</definedName>
    <definedName name="FDD_286_5" hidden="1">"E37986"</definedName>
    <definedName name="FDD_286_6" hidden="1">"E38352"</definedName>
    <definedName name="FDD_286_7" hidden="1">"E38717"</definedName>
    <definedName name="FDD_286_8" hidden="1">"E39082"</definedName>
    <definedName name="FDD_286_9" hidden="1">"E39447"</definedName>
    <definedName name="FDD_287_0" hidden="1">"A25569"</definedName>
    <definedName name="FDD_288_0" hidden="1">"A25569"</definedName>
    <definedName name="FDD_289_0" hidden="1">"A36890"</definedName>
    <definedName name="FDD_29_0" hidden="1">"A25569"</definedName>
    <definedName name="FDD_290_0" hidden="1">"A36890"</definedName>
    <definedName name="FDD_291_0" hidden="1">"A25569"</definedName>
    <definedName name="FDD_295_0" hidden="1">"U25569"</definedName>
    <definedName name="FDD_296_0" hidden="1">"A25569"</definedName>
    <definedName name="FDD_297_0" hidden="1">"A25569"</definedName>
    <definedName name="FDD_298_0" hidden="1">"A25569"</definedName>
    <definedName name="FDD_299_0" hidden="1">"A25569"</definedName>
    <definedName name="FDD_3_0" hidden="1">"A25569"</definedName>
    <definedName name="FDD_30_0" hidden="1">"A25569"</definedName>
    <definedName name="FDD_300_0" hidden="1">"U25569"</definedName>
    <definedName name="FDD_301_0" hidden="1">"U35795"</definedName>
    <definedName name="FDD_301_1" hidden="1">"U36160"</definedName>
    <definedName name="FDD_301_2" hidden="1">"U36525"</definedName>
    <definedName name="FDD_302_0" hidden="1">"U35795"</definedName>
    <definedName name="FDD_302_1" hidden="1">"U36160"</definedName>
    <definedName name="FDD_302_2" hidden="1">"U36525"</definedName>
    <definedName name="FDD_303_0" hidden="1">"U35795"</definedName>
    <definedName name="FDD_303_1" hidden="1">"U36160"</definedName>
    <definedName name="FDD_303_2" hidden="1">"U36525"</definedName>
    <definedName name="FDD_304_0" hidden="1">"U35795"</definedName>
    <definedName name="FDD_304_1" hidden="1">"U36160"</definedName>
    <definedName name="FDD_304_2" hidden="1">"U36525"</definedName>
    <definedName name="FDD_305_0" hidden="1">"A30681"</definedName>
    <definedName name="FDD_305_1" hidden="1">"A31047"</definedName>
    <definedName name="FDD_305_10" hidden="1">"U34334"</definedName>
    <definedName name="FDD_305_11" hidden="1">"U34699"</definedName>
    <definedName name="FDD_305_12" hidden="1">"U35064"</definedName>
    <definedName name="FDD_305_13" hidden="1">"U35430"</definedName>
    <definedName name="FDD_305_14" hidden="1">"U35795"</definedName>
    <definedName name="FDD_305_2" hidden="1">"A31412"</definedName>
    <definedName name="FDD_305_3" hidden="1">"U31777"</definedName>
    <definedName name="FDD_305_4" hidden="1">"U32142"</definedName>
    <definedName name="FDD_305_5" hidden="1">"U32508"</definedName>
    <definedName name="FDD_305_6" hidden="1">"U32873"</definedName>
    <definedName name="FDD_305_7" hidden="1">"U33238"</definedName>
    <definedName name="FDD_305_8" hidden="1">"U33603"</definedName>
    <definedName name="FDD_305_9" hidden="1">"U33969"</definedName>
    <definedName name="FDD_306_0" hidden="1">"U35795"</definedName>
    <definedName name="FDD_306_1" hidden="1">"E36160"</definedName>
    <definedName name="FDD_306_2" hidden="1">"U36525"</definedName>
    <definedName name="FDD_307_0" hidden="1">"A35795"</definedName>
    <definedName name="FDD_307_1" hidden="1">"U36160"</definedName>
    <definedName name="FDD_307_2" hidden="1">"U36525"</definedName>
    <definedName name="FDD_31_0" hidden="1">"A25569"</definedName>
    <definedName name="FDD_32_0" hidden="1">"A25569"</definedName>
    <definedName name="FDD_33_0" hidden="1">"A25569"</definedName>
    <definedName name="FDD_34_0" hidden="1">"A25569"</definedName>
    <definedName name="FDD_35_0" hidden="1">"A25569"</definedName>
    <definedName name="FDD_36_0" hidden="1">"A25569"</definedName>
    <definedName name="FDD_37_0" hidden="1">"A25569"</definedName>
    <definedName name="FDD_38_0" hidden="1">"A25569"</definedName>
    <definedName name="FDD_39_0" hidden="1">"A25569"</definedName>
    <definedName name="FDD_4_0" hidden="1">"A25569"</definedName>
    <definedName name="FDD_40_0" hidden="1">"A25569"</definedName>
    <definedName name="FDD_41_0" hidden="1">"U25569"</definedName>
    <definedName name="FDD_42_0" hidden="1">"U25569"</definedName>
    <definedName name="FDD_43_0" hidden="1">"A25569"</definedName>
    <definedName name="FDD_44_0" hidden="1">"A30681"</definedName>
    <definedName name="FDD_44_1" hidden="1">"A31047"</definedName>
    <definedName name="FDD_44_10" hidden="1">"A34334"</definedName>
    <definedName name="FDD_44_11" hidden="1">"A34699"</definedName>
    <definedName name="FDD_44_12" hidden="1">"A35064"</definedName>
    <definedName name="FDD_44_13" hidden="1">"A35430"</definedName>
    <definedName name="FDD_44_14" hidden="1">"A35795"</definedName>
    <definedName name="FDD_44_2" hidden="1">"A31412"</definedName>
    <definedName name="FDD_44_3" hidden="1">"A31777"</definedName>
    <definedName name="FDD_44_4" hidden="1">"A32142"</definedName>
    <definedName name="FDD_44_5" hidden="1">"A32508"</definedName>
    <definedName name="FDD_44_6" hidden="1">"A32873"</definedName>
    <definedName name="FDD_44_7" hidden="1">"A33238"</definedName>
    <definedName name="FDD_44_8" hidden="1">"A33603"</definedName>
    <definedName name="FDD_44_9" hidden="1">"A33969"</definedName>
    <definedName name="FDD_45_0" hidden="1">"A30681"</definedName>
    <definedName name="FDD_45_1" hidden="1">"A31047"</definedName>
    <definedName name="FDD_45_10" hidden="1">"A34334"</definedName>
    <definedName name="FDD_45_11" hidden="1">"A34699"</definedName>
    <definedName name="FDD_45_12" hidden="1">"A35064"</definedName>
    <definedName name="FDD_45_13" hidden="1">"A35430"</definedName>
    <definedName name="FDD_45_14" hidden="1">"A35795"</definedName>
    <definedName name="FDD_45_2" hidden="1">"A31412"</definedName>
    <definedName name="FDD_45_3" hidden="1">"A31777"</definedName>
    <definedName name="FDD_45_4" hidden="1">"A32142"</definedName>
    <definedName name="FDD_45_5" hidden="1">"A32508"</definedName>
    <definedName name="FDD_45_6" hidden="1">"A32873"</definedName>
    <definedName name="FDD_45_7" hidden="1">"A33238"</definedName>
    <definedName name="FDD_45_8" hidden="1">"A33603"</definedName>
    <definedName name="FDD_45_9" hidden="1">"A33969"</definedName>
    <definedName name="FDD_46_0" hidden="1">"A30681"</definedName>
    <definedName name="FDD_46_1" hidden="1">"A31047"</definedName>
    <definedName name="FDD_46_10" hidden="1">"A34334"</definedName>
    <definedName name="FDD_46_11" hidden="1">"A34699"</definedName>
    <definedName name="FDD_46_12" hidden="1">"A35064"</definedName>
    <definedName name="FDD_46_13" hidden="1">"A35430"</definedName>
    <definedName name="FDD_46_14" hidden="1">"A35795"</definedName>
    <definedName name="FDD_46_2" hidden="1">"A31412"</definedName>
    <definedName name="FDD_46_3" hidden="1">"A31777"</definedName>
    <definedName name="FDD_46_4" hidden="1">"A32142"</definedName>
    <definedName name="FDD_46_5" hidden="1">"A32508"</definedName>
    <definedName name="FDD_46_6" hidden="1">"A32873"</definedName>
    <definedName name="FDD_46_7" hidden="1">"A33238"</definedName>
    <definedName name="FDD_46_8" hidden="1">"A33603"</definedName>
    <definedName name="FDD_46_9" hidden="1">"A33969"</definedName>
    <definedName name="FDD_47_0" hidden="1">"A30681"</definedName>
    <definedName name="FDD_47_1" hidden="1">"A31047"</definedName>
    <definedName name="FDD_47_10" hidden="1">"A34334"</definedName>
    <definedName name="FDD_47_11" hidden="1">"A34699"</definedName>
    <definedName name="FDD_47_12" hidden="1">"A35064"</definedName>
    <definedName name="FDD_47_13" hidden="1">"A35430"</definedName>
    <definedName name="FDD_47_14" hidden="1">"A35795"</definedName>
    <definedName name="FDD_47_2" hidden="1">"A31412"</definedName>
    <definedName name="FDD_47_3" hidden="1">"A31777"</definedName>
    <definedName name="FDD_47_4" hidden="1">"A32142"</definedName>
    <definedName name="FDD_47_5" hidden="1">"A32508"</definedName>
    <definedName name="FDD_47_6" hidden="1">"A32873"</definedName>
    <definedName name="FDD_47_7" hidden="1">"A33238"</definedName>
    <definedName name="FDD_47_8" hidden="1">"A33603"</definedName>
    <definedName name="FDD_47_9" hidden="1">"A33969"</definedName>
    <definedName name="FDD_48_0" hidden="1">"A30681"</definedName>
    <definedName name="FDD_48_1" hidden="1">"A31047"</definedName>
    <definedName name="FDD_48_10" hidden="1">"A34334"</definedName>
    <definedName name="FDD_48_11" hidden="1">"A34699"</definedName>
    <definedName name="FDD_48_12" hidden="1">"A35064"</definedName>
    <definedName name="FDD_48_13" hidden="1">"A35430"</definedName>
    <definedName name="FDD_48_14" hidden="1">"A35795"</definedName>
    <definedName name="FDD_48_2" hidden="1">"A31412"</definedName>
    <definedName name="FDD_48_3" hidden="1">"A31777"</definedName>
    <definedName name="FDD_48_4" hidden="1">"A32142"</definedName>
    <definedName name="FDD_48_5" hidden="1">"A32508"</definedName>
    <definedName name="FDD_48_6" hidden="1">"A32873"</definedName>
    <definedName name="FDD_48_7" hidden="1">"A33238"</definedName>
    <definedName name="FDD_48_8" hidden="1">"A33603"</definedName>
    <definedName name="FDD_48_9" hidden="1">"A33969"</definedName>
    <definedName name="FDD_49_0" hidden="1">"A30681"</definedName>
    <definedName name="FDD_49_1" hidden="1">"A31047"</definedName>
    <definedName name="FDD_49_10" hidden="1">"A34334"</definedName>
    <definedName name="FDD_49_11" hidden="1">"A34699"</definedName>
    <definedName name="FDD_49_12" hidden="1">"A35064"</definedName>
    <definedName name="FDD_49_13" hidden="1">"A35430"</definedName>
    <definedName name="FDD_49_14" hidden="1">"A35795"</definedName>
    <definedName name="FDD_49_2" hidden="1">"A31412"</definedName>
    <definedName name="FDD_49_3" hidden="1">"A31777"</definedName>
    <definedName name="FDD_49_4" hidden="1">"A32142"</definedName>
    <definedName name="FDD_49_5" hidden="1">"A32508"</definedName>
    <definedName name="FDD_49_6" hidden="1">"A32873"</definedName>
    <definedName name="FDD_49_7" hidden="1">"A33238"</definedName>
    <definedName name="FDD_49_8" hidden="1">"A33603"</definedName>
    <definedName name="FDD_49_9" hidden="1">"A33969"</definedName>
    <definedName name="FDD_5_0" hidden="1">"A25569"</definedName>
    <definedName name="FDD_50_0" hidden="1">"A30681"</definedName>
    <definedName name="FDD_50_1" hidden="1">"A31047"</definedName>
    <definedName name="FDD_50_10" hidden="1">"A34334"</definedName>
    <definedName name="FDD_50_11" hidden="1">"A34699"</definedName>
    <definedName name="FDD_50_12" hidden="1">"A35064"</definedName>
    <definedName name="FDD_50_13" hidden="1">"A35430"</definedName>
    <definedName name="FDD_50_14" hidden="1">"A35795"</definedName>
    <definedName name="FDD_50_2" hidden="1">"A31412"</definedName>
    <definedName name="FDD_50_3" hidden="1">"A31777"</definedName>
    <definedName name="FDD_50_4" hidden="1">"A32142"</definedName>
    <definedName name="FDD_50_5" hidden="1">"A32508"</definedName>
    <definedName name="FDD_50_6" hidden="1">"A32873"</definedName>
    <definedName name="FDD_50_7" hidden="1">"A33238"</definedName>
    <definedName name="FDD_50_8" hidden="1">"A33603"</definedName>
    <definedName name="FDD_50_9" hidden="1">"A33969"</definedName>
    <definedName name="FDD_51_0" hidden="1">"A30681"</definedName>
    <definedName name="FDD_51_1" hidden="1">"A31047"</definedName>
    <definedName name="FDD_51_10" hidden="1">"A34334"</definedName>
    <definedName name="FDD_51_11" hidden="1">"A34699"</definedName>
    <definedName name="FDD_51_12" hidden="1">"A35064"</definedName>
    <definedName name="FDD_51_13" hidden="1">"A35430"</definedName>
    <definedName name="FDD_51_14" hidden="1">"A35795"</definedName>
    <definedName name="FDD_51_2" hidden="1">"A31412"</definedName>
    <definedName name="FDD_51_3" hidden="1">"A31777"</definedName>
    <definedName name="FDD_51_4" hidden="1">"A32142"</definedName>
    <definedName name="FDD_51_5" hidden="1">"A32508"</definedName>
    <definedName name="FDD_51_6" hidden="1">"A32873"</definedName>
    <definedName name="FDD_51_7" hidden="1">"A33238"</definedName>
    <definedName name="FDD_51_8" hidden="1">"A33603"</definedName>
    <definedName name="FDD_51_9" hidden="1">"A33969"</definedName>
    <definedName name="FDD_52_0" hidden="1">"A30681"</definedName>
    <definedName name="FDD_52_1" hidden="1">"A31047"</definedName>
    <definedName name="FDD_52_10" hidden="1">"A34334"</definedName>
    <definedName name="FDD_52_11" hidden="1">"A34699"</definedName>
    <definedName name="FDD_52_12" hidden="1">"A35064"</definedName>
    <definedName name="FDD_52_13" hidden="1">"A35430"</definedName>
    <definedName name="FDD_52_14" hidden="1">"A35795"</definedName>
    <definedName name="FDD_52_2" hidden="1">"A31412"</definedName>
    <definedName name="FDD_52_3" hidden="1">"A31777"</definedName>
    <definedName name="FDD_52_4" hidden="1">"A32142"</definedName>
    <definedName name="FDD_52_5" hidden="1">"A32508"</definedName>
    <definedName name="FDD_52_6" hidden="1">"A32873"</definedName>
    <definedName name="FDD_52_7" hidden="1">"A33238"</definedName>
    <definedName name="FDD_52_8" hidden="1">"A33603"</definedName>
    <definedName name="FDD_52_9" hidden="1">"A33969"</definedName>
    <definedName name="FDD_53_0" hidden="1">"U30681"</definedName>
    <definedName name="FDD_53_1" hidden="1">"A31047"</definedName>
    <definedName name="FDD_53_10" hidden="1">"A34334"</definedName>
    <definedName name="FDD_53_11" hidden="1">"A34699"</definedName>
    <definedName name="FDD_53_12" hidden="1">"A35064"</definedName>
    <definedName name="FDD_53_13" hidden="1">"A35430"</definedName>
    <definedName name="FDD_53_14" hidden="1">"A35795"</definedName>
    <definedName name="FDD_53_2" hidden="1">"A31412"</definedName>
    <definedName name="FDD_53_3" hidden="1">"A31777"</definedName>
    <definedName name="FDD_53_4" hidden="1">"A32142"</definedName>
    <definedName name="FDD_53_5" hidden="1">"A32508"</definedName>
    <definedName name="FDD_53_6" hidden="1">"A32873"</definedName>
    <definedName name="FDD_53_7" hidden="1">"A33238"</definedName>
    <definedName name="FDD_53_8" hidden="1">"A33603"</definedName>
    <definedName name="FDD_53_9" hidden="1">"A33969"</definedName>
    <definedName name="FDD_54_0" hidden="1">"A30681"</definedName>
    <definedName name="FDD_54_1" hidden="1">"A31047"</definedName>
    <definedName name="FDD_54_10" hidden="1">"A34334"</definedName>
    <definedName name="FDD_54_11" hidden="1">"A34699"</definedName>
    <definedName name="FDD_54_12" hidden="1">"A35064"</definedName>
    <definedName name="FDD_54_13" hidden="1">"A35430"</definedName>
    <definedName name="FDD_54_14" hidden="1">"A35795"</definedName>
    <definedName name="FDD_54_2" hidden="1">"A31412"</definedName>
    <definedName name="FDD_54_3" hidden="1">"A31777"</definedName>
    <definedName name="FDD_54_4" hidden="1">"A32142"</definedName>
    <definedName name="FDD_54_5" hidden="1">"A32508"</definedName>
    <definedName name="FDD_54_6" hidden="1">"A32873"</definedName>
    <definedName name="FDD_54_7" hidden="1">"A33238"</definedName>
    <definedName name="FDD_54_8" hidden="1">"A33603"</definedName>
    <definedName name="FDD_54_9" hidden="1">"A33969"</definedName>
    <definedName name="FDD_55_0" hidden="1">"A30681"</definedName>
    <definedName name="FDD_55_1" hidden="1">"A31047"</definedName>
    <definedName name="FDD_55_10" hidden="1">"A34334"</definedName>
    <definedName name="FDD_55_11" hidden="1">"A34699"</definedName>
    <definedName name="FDD_55_12" hidden="1">"A35064"</definedName>
    <definedName name="FDD_55_13" hidden="1">"A35430"</definedName>
    <definedName name="FDD_55_14" hidden="1">"A35795"</definedName>
    <definedName name="FDD_55_2" hidden="1">"A31412"</definedName>
    <definedName name="FDD_55_3" hidden="1">"A31777"</definedName>
    <definedName name="FDD_55_4" hidden="1">"A32142"</definedName>
    <definedName name="FDD_55_5" hidden="1">"A32508"</definedName>
    <definedName name="FDD_55_6" hidden="1">"A32873"</definedName>
    <definedName name="FDD_55_7" hidden="1">"A33238"</definedName>
    <definedName name="FDD_55_8" hidden="1">"A33603"</definedName>
    <definedName name="FDD_55_9" hidden="1">"A33969"</definedName>
    <definedName name="FDD_56_0" hidden="1">"A30681"</definedName>
    <definedName name="FDD_56_1" hidden="1">"A31047"</definedName>
    <definedName name="FDD_56_10" hidden="1">"A34334"</definedName>
    <definedName name="FDD_56_11" hidden="1">"A34699"</definedName>
    <definedName name="FDD_56_12" hidden="1">"A35064"</definedName>
    <definedName name="FDD_56_13" hidden="1">"A35430"</definedName>
    <definedName name="FDD_56_14" hidden="1">"A35795"</definedName>
    <definedName name="FDD_56_2" hidden="1">"A31412"</definedName>
    <definedName name="FDD_56_3" hidden="1">"A31777"</definedName>
    <definedName name="FDD_56_4" hidden="1">"A32142"</definedName>
    <definedName name="FDD_56_5" hidden="1">"A32508"</definedName>
    <definedName name="FDD_56_6" hidden="1">"A32873"</definedName>
    <definedName name="FDD_56_7" hidden="1">"A33238"</definedName>
    <definedName name="FDD_56_8" hidden="1">"A33603"</definedName>
    <definedName name="FDD_56_9" hidden="1">"A33969"</definedName>
    <definedName name="FDD_57_0" hidden="1">"A30681"</definedName>
    <definedName name="FDD_57_1" hidden="1">"A31047"</definedName>
    <definedName name="FDD_57_10" hidden="1">"A34334"</definedName>
    <definedName name="FDD_57_11" hidden="1">"A34699"</definedName>
    <definedName name="FDD_57_12" hidden="1">"A35064"</definedName>
    <definedName name="FDD_57_13" hidden="1">"A35430"</definedName>
    <definedName name="FDD_57_14" hidden="1">"A35795"</definedName>
    <definedName name="FDD_57_2" hidden="1">"A31412"</definedName>
    <definedName name="FDD_57_3" hidden="1">"A31777"</definedName>
    <definedName name="FDD_57_4" hidden="1">"A32142"</definedName>
    <definedName name="FDD_57_5" hidden="1">"A32508"</definedName>
    <definedName name="FDD_57_6" hidden="1">"A32873"</definedName>
    <definedName name="FDD_57_7" hidden="1">"A33238"</definedName>
    <definedName name="FDD_57_8" hidden="1">"A33603"</definedName>
    <definedName name="FDD_57_9" hidden="1">"A33969"</definedName>
    <definedName name="FDD_58_0" hidden="1">"A30681"</definedName>
    <definedName name="FDD_58_1" hidden="1">"A31047"</definedName>
    <definedName name="FDD_58_10" hidden="1">"A34334"</definedName>
    <definedName name="FDD_58_11" hidden="1">"A34699"</definedName>
    <definedName name="FDD_58_12" hidden="1">"A35064"</definedName>
    <definedName name="FDD_58_13" hidden="1">"A35430"</definedName>
    <definedName name="FDD_58_14" hidden="1">"A35795"</definedName>
    <definedName name="FDD_58_2" hidden="1">"A31412"</definedName>
    <definedName name="FDD_58_3" hidden="1">"A31777"</definedName>
    <definedName name="FDD_58_4" hidden="1">"A32142"</definedName>
    <definedName name="FDD_58_5" hidden="1">"A32508"</definedName>
    <definedName name="FDD_58_6" hidden="1">"A32873"</definedName>
    <definedName name="FDD_58_7" hidden="1">"A33238"</definedName>
    <definedName name="FDD_58_8" hidden="1">"A33603"</definedName>
    <definedName name="FDD_58_9" hidden="1">"A33969"</definedName>
    <definedName name="FDD_59_0" hidden="1">"A30681"</definedName>
    <definedName name="FDD_59_1" hidden="1">"A31047"</definedName>
    <definedName name="FDD_59_10" hidden="1">"A34334"</definedName>
    <definedName name="FDD_59_11" hidden="1">"A34699"</definedName>
    <definedName name="FDD_59_12" hidden="1">"A35064"</definedName>
    <definedName name="FDD_59_13" hidden="1">"A35430"</definedName>
    <definedName name="FDD_59_14" hidden="1">"A35795"</definedName>
    <definedName name="FDD_59_2" hidden="1">"A31412"</definedName>
    <definedName name="FDD_59_3" hidden="1">"A31777"</definedName>
    <definedName name="FDD_59_4" hidden="1">"A32142"</definedName>
    <definedName name="FDD_59_5" hidden="1">"A32508"</definedName>
    <definedName name="FDD_59_6" hidden="1">"A32873"</definedName>
    <definedName name="FDD_59_7" hidden="1">"A33238"</definedName>
    <definedName name="FDD_59_8" hidden="1">"A33603"</definedName>
    <definedName name="FDD_59_9" hidden="1">"A33969"</definedName>
    <definedName name="FDD_6_0" hidden="1">"A25569"</definedName>
    <definedName name="FDD_60_0" hidden="1">"A30681"</definedName>
    <definedName name="FDD_60_1" hidden="1">"A31047"</definedName>
    <definedName name="FDD_60_10" hidden="1">"A34334"</definedName>
    <definedName name="FDD_60_11" hidden="1">"A34699"</definedName>
    <definedName name="FDD_60_12" hidden="1">"A35064"</definedName>
    <definedName name="FDD_60_13" hidden="1">"A35430"</definedName>
    <definedName name="FDD_60_14" hidden="1">"A35795"</definedName>
    <definedName name="FDD_60_2" hidden="1">"A31412"</definedName>
    <definedName name="FDD_60_3" hidden="1">"A31777"</definedName>
    <definedName name="FDD_60_4" hidden="1">"A32142"</definedName>
    <definedName name="FDD_60_5" hidden="1">"A32508"</definedName>
    <definedName name="FDD_60_6" hidden="1">"A32873"</definedName>
    <definedName name="FDD_60_7" hidden="1">"A33238"</definedName>
    <definedName name="FDD_60_8" hidden="1">"A33603"</definedName>
    <definedName name="FDD_60_9" hidden="1">"A33969"</definedName>
    <definedName name="FDD_61_0" hidden="1">"A30681"</definedName>
    <definedName name="FDD_61_1" hidden="1">"A31047"</definedName>
    <definedName name="FDD_61_10" hidden="1">"A34334"</definedName>
    <definedName name="FDD_61_11" hidden="1">"A34699"</definedName>
    <definedName name="FDD_61_12" hidden="1">"A35064"</definedName>
    <definedName name="FDD_61_13" hidden="1">"A35430"</definedName>
    <definedName name="FDD_61_14" hidden="1">"A35795"</definedName>
    <definedName name="FDD_61_2" hidden="1">"A31412"</definedName>
    <definedName name="FDD_61_3" hidden="1">"A31777"</definedName>
    <definedName name="FDD_61_4" hidden="1">"A32142"</definedName>
    <definedName name="FDD_61_5" hidden="1">"A32508"</definedName>
    <definedName name="FDD_61_6" hidden="1">"A32873"</definedName>
    <definedName name="FDD_61_7" hidden="1">"A33238"</definedName>
    <definedName name="FDD_61_8" hidden="1">"A33603"</definedName>
    <definedName name="FDD_61_9" hidden="1">"A33969"</definedName>
    <definedName name="FDD_62_0" hidden="1">"A30681"</definedName>
    <definedName name="FDD_62_1" hidden="1">"A31047"</definedName>
    <definedName name="FDD_62_10" hidden="1">"A34334"</definedName>
    <definedName name="FDD_62_11" hidden="1">"A34699"</definedName>
    <definedName name="FDD_62_12" hidden="1">"A35064"</definedName>
    <definedName name="FDD_62_13" hidden="1">"A35430"</definedName>
    <definedName name="FDD_62_14" hidden="1">"A35795"</definedName>
    <definedName name="FDD_62_2" hidden="1">"A31412"</definedName>
    <definedName name="FDD_62_3" hidden="1">"A31777"</definedName>
    <definedName name="FDD_62_4" hidden="1">"A32142"</definedName>
    <definedName name="FDD_62_5" hidden="1">"A32508"</definedName>
    <definedName name="FDD_62_6" hidden="1">"A32873"</definedName>
    <definedName name="FDD_62_7" hidden="1">"A33238"</definedName>
    <definedName name="FDD_62_8" hidden="1">"A33603"</definedName>
    <definedName name="FDD_62_9" hidden="1">"A33969"</definedName>
    <definedName name="FDD_63_0" hidden="1">"A30681"</definedName>
    <definedName name="FDD_63_1" hidden="1">"A31047"</definedName>
    <definedName name="FDD_63_10" hidden="1">"A34334"</definedName>
    <definedName name="FDD_63_11" hidden="1">"A34699"</definedName>
    <definedName name="FDD_63_12" hidden="1">"A35064"</definedName>
    <definedName name="FDD_63_13" hidden="1">"A35430"</definedName>
    <definedName name="FDD_63_14" hidden="1">"A35795"</definedName>
    <definedName name="FDD_63_2" hidden="1">"A31412"</definedName>
    <definedName name="FDD_63_3" hidden="1">"A31777"</definedName>
    <definedName name="FDD_63_4" hidden="1">"A32142"</definedName>
    <definedName name="FDD_63_5" hidden="1">"A32508"</definedName>
    <definedName name="FDD_63_6" hidden="1">"A32873"</definedName>
    <definedName name="FDD_63_7" hidden="1">"A33238"</definedName>
    <definedName name="FDD_63_8" hidden="1">"A33603"</definedName>
    <definedName name="FDD_63_9" hidden="1">"A33969"</definedName>
    <definedName name="FDD_64_0" hidden="1">"A30681"</definedName>
    <definedName name="FDD_64_1" hidden="1">"A31047"</definedName>
    <definedName name="FDD_64_10" hidden="1">"A34334"</definedName>
    <definedName name="FDD_64_11" hidden="1">"A34699"</definedName>
    <definedName name="FDD_64_12" hidden="1">"A35064"</definedName>
    <definedName name="FDD_64_13" hidden="1">"A35430"</definedName>
    <definedName name="FDD_64_14" hidden="1">"A35795"</definedName>
    <definedName name="FDD_64_2" hidden="1">"A31412"</definedName>
    <definedName name="FDD_64_3" hidden="1">"A31777"</definedName>
    <definedName name="FDD_64_4" hidden="1">"A32142"</definedName>
    <definedName name="FDD_64_5" hidden="1">"A32508"</definedName>
    <definedName name="FDD_64_6" hidden="1">"A32873"</definedName>
    <definedName name="FDD_64_7" hidden="1">"A33238"</definedName>
    <definedName name="FDD_64_8" hidden="1">"A33603"</definedName>
    <definedName name="FDD_64_9" hidden="1">"A33969"</definedName>
    <definedName name="FDD_65_0" hidden="1">"A30681"</definedName>
    <definedName name="FDD_65_1" hidden="1">"A31047"</definedName>
    <definedName name="FDD_65_10" hidden="1">"A34334"</definedName>
    <definedName name="FDD_65_11" hidden="1">"A34699"</definedName>
    <definedName name="FDD_65_12" hidden="1">"A35064"</definedName>
    <definedName name="FDD_65_13" hidden="1">"A35430"</definedName>
    <definedName name="FDD_65_14" hidden="1">"A35795"</definedName>
    <definedName name="FDD_65_2" hidden="1">"A31412"</definedName>
    <definedName name="FDD_65_3" hidden="1">"A31777"</definedName>
    <definedName name="FDD_65_4" hidden="1">"A32142"</definedName>
    <definedName name="FDD_65_5" hidden="1">"A32508"</definedName>
    <definedName name="FDD_65_6" hidden="1">"A32873"</definedName>
    <definedName name="FDD_65_7" hidden="1">"A33238"</definedName>
    <definedName name="FDD_65_8" hidden="1">"A33603"</definedName>
    <definedName name="FDD_65_9" hidden="1">"A33969"</definedName>
    <definedName name="FDD_66_0" hidden="1">"A30681"</definedName>
    <definedName name="FDD_66_1" hidden="1">"A31047"</definedName>
    <definedName name="FDD_66_10" hidden="1">"A34334"</definedName>
    <definedName name="FDD_66_11" hidden="1">"A34699"</definedName>
    <definedName name="FDD_66_12" hidden="1">"A35064"</definedName>
    <definedName name="FDD_66_13" hidden="1">"A35430"</definedName>
    <definedName name="FDD_66_14" hidden="1">"A35795"</definedName>
    <definedName name="FDD_66_2" hidden="1">"A31412"</definedName>
    <definedName name="FDD_66_3" hidden="1">"A31777"</definedName>
    <definedName name="FDD_66_4" hidden="1">"A32142"</definedName>
    <definedName name="FDD_66_5" hidden="1">"A32508"</definedName>
    <definedName name="FDD_66_6" hidden="1">"A32873"</definedName>
    <definedName name="FDD_66_7" hidden="1">"A33238"</definedName>
    <definedName name="FDD_66_8" hidden="1">"A33603"</definedName>
    <definedName name="FDD_66_9" hidden="1">"A33969"</definedName>
    <definedName name="FDD_67_0" hidden="1">"A30681"</definedName>
    <definedName name="FDD_67_1" hidden="1">"A31047"</definedName>
    <definedName name="FDD_67_10" hidden="1">"A34334"</definedName>
    <definedName name="FDD_67_11" hidden="1">"A34699"</definedName>
    <definedName name="FDD_67_12" hidden="1">"A35064"</definedName>
    <definedName name="FDD_67_13" hidden="1">"A35430"</definedName>
    <definedName name="FDD_67_14" hidden="1">"A35795"</definedName>
    <definedName name="FDD_67_2" hidden="1">"A31412"</definedName>
    <definedName name="FDD_67_3" hidden="1">"A31777"</definedName>
    <definedName name="FDD_67_4" hidden="1">"A32142"</definedName>
    <definedName name="FDD_67_5" hidden="1">"A32508"</definedName>
    <definedName name="FDD_67_6" hidden="1">"A32873"</definedName>
    <definedName name="FDD_67_7" hidden="1">"A33238"</definedName>
    <definedName name="FDD_67_8" hidden="1">"A33603"</definedName>
    <definedName name="FDD_67_9" hidden="1">"A33969"</definedName>
    <definedName name="FDD_68_0" hidden="1">"A30681"</definedName>
    <definedName name="FDD_68_1" hidden="1">"A31047"</definedName>
    <definedName name="FDD_68_10" hidden="1">"A34334"</definedName>
    <definedName name="FDD_68_11" hidden="1">"A34699"</definedName>
    <definedName name="FDD_68_12" hidden="1">"A35064"</definedName>
    <definedName name="FDD_68_13" hidden="1">"A35430"</definedName>
    <definedName name="FDD_68_14" hidden="1">"A35795"</definedName>
    <definedName name="FDD_68_2" hidden="1">"A31412"</definedName>
    <definedName name="FDD_68_3" hidden="1">"A31777"</definedName>
    <definedName name="FDD_68_4" hidden="1">"A32142"</definedName>
    <definedName name="FDD_68_5" hidden="1">"A32508"</definedName>
    <definedName name="FDD_68_6" hidden="1">"A32873"</definedName>
    <definedName name="FDD_68_7" hidden="1">"A33238"</definedName>
    <definedName name="FDD_68_8" hidden="1">"A33603"</definedName>
    <definedName name="FDD_68_9" hidden="1">"A33969"</definedName>
    <definedName name="FDD_69_0" hidden="1">"U30681"</definedName>
    <definedName name="FDD_69_1" hidden="1">"A31047"</definedName>
    <definedName name="FDD_69_10" hidden="1">"A34334"</definedName>
    <definedName name="FDD_69_11" hidden="1">"A34699"</definedName>
    <definedName name="FDD_69_12" hidden="1">"A35064"</definedName>
    <definedName name="FDD_69_13" hidden="1">"A35430"</definedName>
    <definedName name="FDD_69_14" hidden="1">"A35795"</definedName>
    <definedName name="FDD_69_2" hidden="1">"A31412"</definedName>
    <definedName name="FDD_69_3" hidden="1">"A31777"</definedName>
    <definedName name="FDD_69_4" hidden="1">"A32142"</definedName>
    <definedName name="FDD_69_5" hidden="1">"A32508"</definedName>
    <definedName name="FDD_69_6" hidden="1">"A32873"</definedName>
    <definedName name="FDD_69_7" hidden="1">"A33238"</definedName>
    <definedName name="FDD_69_8" hidden="1">"A33603"</definedName>
    <definedName name="FDD_69_9" hidden="1">"A33969"</definedName>
    <definedName name="FDD_7_0" hidden="1">"A25569"</definedName>
    <definedName name="FDD_70_0" hidden="1">"A30681"</definedName>
    <definedName name="FDD_70_1" hidden="1">"A31047"</definedName>
    <definedName name="FDD_70_10" hidden="1">"A34334"</definedName>
    <definedName name="FDD_70_11" hidden="1">"A34699"</definedName>
    <definedName name="FDD_70_12" hidden="1">"A35064"</definedName>
    <definedName name="FDD_70_13" hidden="1">"A35430"</definedName>
    <definedName name="FDD_70_14" hidden="1">"A35795"</definedName>
    <definedName name="FDD_70_2" hidden="1">"A31412"</definedName>
    <definedName name="FDD_70_3" hidden="1">"A31777"</definedName>
    <definedName name="FDD_70_4" hidden="1">"A32142"</definedName>
    <definedName name="FDD_70_5" hidden="1">"A32508"</definedName>
    <definedName name="FDD_70_6" hidden="1">"A32873"</definedName>
    <definedName name="FDD_70_7" hidden="1">"A33238"</definedName>
    <definedName name="FDD_70_8" hidden="1">"A33603"</definedName>
    <definedName name="FDD_70_9" hidden="1">"A33969"</definedName>
    <definedName name="FDD_71_0" hidden="1">"A30681"</definedName>
    <definedName name="FDD_71_1" hidden="1">"A31047"</definedName>
    <definedName name="FDD_71_10" hidden="1">"A34334"</definedName>
    <definedName name="FDD_71_11" hidden="1">"A34699"</definedName>
    <definedName name="FDD_71_12" hidden="1">"A35064"</definedName>
    <definedName name="FDD_71_13" hidden="1">"A35430"</definedName>
    <definedName name="FDD_71_14" hidden="1">"A35795"</definedName>
    <definedName name="FDD_71_2" hidden="1">"A31412"</definedName>
    <definedName name="FDD_71_3" hidden="1">"A31777"</definedName>
    <definedName name="FDD_71_4" hidden="1">"A32142"</definedName>
    <definedName name="FDD_71_5" hidden="1">"A32508"</definedName>
    <definedName name="FDD_71_6" hidden="1">"A32873"</definedName>
    <definedName name="FDD_71_7" hidden="1">"A33238"</definedName>
    <definedName name="FDD_71_8" hidden="1">"A33603"</definedName>
    <definedName name="FDD_71_9" hidden="1">"A33969"</definedName>
    <definedName name="FDD_72_0" hidden="1">"A30681"</definedName>
    <definedName name="FDD_72_1" hidden="1">"A31047"</definedName>
    <definedName name="FDD_72_10" hidden="1">"A34334"</definedName>
    <definedName name="FDD_72_11" hidden="1">"A34699"</definedName>
    <definedName name="FDD_72_12" hidden="1">"A35064"</definedName>
    <definedName name="FDD_72_13" hidden="1">"A35430"</definedName>
    <definedName name="FDD_72_14" hidden="1">"A35795"</definedName>
    <definedName name="FDD_72_2" hidden="1">"A31412"</definedName>
    <definedName name="FDD_72_3" hidden="1">"A31777"</definedName>
    <definedName name="FDD_72_4" hidden="1">"A32142"</definedName>
    <definedName name="FDD_72_5" hidden="1">"A32508"</definedName>
    <definedName name="FDD_72_6" hidden="1">"A32873"</definedName>
    <definedName name="FDD_72_7" hidden="1">"A33238"</definedName>
    <definedName name="FDD_72_8" hidden="1">"A33603"</definedName>
    <definedName name="FDD_72_9" hidden="1">"A33969"</definedName>
    <definedName name="FDD_73_0" hidden="1">"A30681"</definedName>
    <definedName name="FDD_73_1" hidden="1">"A31047"</definedName>
    <definedName name="FDD_73_10" hidden="1">"A34334"</definedName>
    <definedName name="FDD_73_11" hidden="1">"A34699"</definedName>
    <definedName name="FDD_73_12" hidden="1">"A35064"</definedName>
    <definedName name="FDD_73_13" hidden="1">"A35430"</definedName>
    <definedName name="FDD_73_14" hidden="1">"A35795"</definedName>
    <definedName name="FDD_73_2" hidden="1">"A31412"</definedName>
    <definedName name="FDD_73_3" hidden="1">"A31777"</definedName>
    <definedName name="FDD_73_4" hidden="1">"A32142"</definedName>
    <definedName name="FDD_73_5" hidden="1">"A32508"</definedName>
    <definedName name="FDD_73_6" hidden="1">"A32873"</definedName>
    <definedName name="FDD_73_7" hidden="1">"A33238"</definedName>
    <definedName name="FDD_73_8" hidden="1">"A33603"</definedName>
    <definedName name="FDD_73_9" hidden="1">"A33969"</definedName>
    <definedName name="FDD_74_0" hidden="1">"A30681"</definedName>
    <definedName name="FDD_74_1" hidden="1">"A31047"</definedName>
    <definedName name="FDD_74_10" hidden="1">"A34334"</definedName>
    <definedName name="FDD_74_11" hidden="1">"A34699"</definedName>
    <definedName name="FDD_74_12" hidden="1">"A35064"</definedName>
    <definedName name="FDD_74_13" hidden="1">"A35430"</definedName>
    <definedName name="FDD_74_14" hidden="1">"A35795"</definedName>
    <definedName name="FDD_74_2" hidden="1">"A31412"</definedName>
    <definedName name="FDD_74_3" hidden="1">"A31777"</definedName>
    <definedName name="FDD_74_4" hidden="1">"A32142"</definedName>
    <definedName name="FDD_74_5" hidden="1">"A32508"</definedName>
    <definedName name="FDD_74_6" hidden="1">"A32873"</definedName>
    <definedName name="FDD_74_7" hidden="1">"A33238"</definedName>
    <definedName name="FDD_74_8" hidden="1">"A33603"</definedName>
    <definedName name="FDD_74_9" hidden="1">"A33969"</definedName>
    <definedName name="FDD_75_0" hidden="1">"A30681"</definedName>
    <definedName name="FDD_75_1" hidden="1">"A31047"</definedName>
    <definedName name="FDD_75_10" hidden="1">"A34334"</definedName>
    <definedName name="FDD_75_11" hidden="1">"A34699"</definedName>
    <definedName name="FDD_75_12" hidden="1">"A35064"</definedName>
    <definedName name="FDD_75_13" hidden="1">"A35430"</definedName>
    <definedName name="FDD_75_14" hidden="1">"A35795"</definedName>
    <definedName name="FDD_75_2" hidden="1">"A31412"</definedName>
    <definedName name="FDD_75_3" hidden="1">"A31777"</definedName>
    <definedName name="FDD_75_4" hidden="1">"A32142"</definedName>
    <definedName name="FDD_75_5" hidden="1">"A32508"</definedName>
    <definedName name="FDD_75_6" hidden="1">"A32873"</definedName>
    <definedName name="FDD_75_7" hidden="1">"A33238"</definedName>
    <definedName name="FDD_75_8" hidden="1">"A33603"</definedName>
    <definedName name="FDD_75_9" hidden="1">"A33969"</definedName>
    <definedName name="FDD_76_0" hidden="1">"A30681"</definedName>
    <definedName name="FDD_76_1" hidden="1">"A31047"</definedName>
    <definedName name="FDD_76_10" hidden="1">"A34334"</definedName>
    <definedName name="FDD_76_11" hidden="1">"A34699"</definedName>
    <definedName name="FDD_76_12" hidden="1">"A35064"</definedName>
    <definedName name="FDD_76_13" hidden="1">"A35430"</definedName>
    <definedName name="FDD_76_14" hidden="1">"A35795"</definedName>
    <definedName name="FDD_76_2" hidden="1">"A31412"</definedName>
    <definedName name="FDD_76_3" hidden="1">"A31777"</definedName>
    <definedName name="FDD_76_4" hidden="1">"A32142"</definedName>
    <definedName name="FDD_76_5" hidden="1">"A32508"</definedName>
    <definedName name="FDD_76_6" hidden="1">"A32873"</definedName>
    <definedName name="FDD_76_7" hidden="1">"A33238"</definedName>
    <definedName name="FDD_76_8" hidden="1">"A33603"</definedName>
    <definedName name="FDD_76_9" hidden="1">"A33969"</definedName>
    <definedName name="FDD_77_0" hidden="1">"A30681"</definedName>
    <definedName name="FDD_77_1" hidden="1">"A31047"</definedName>
    <definedName name="FDD_77_10" hidden="1">"A34334"</definedName>
    <definedName name="FDD_77_11" hidden="1">"A34699"</definedName>
    <definedName name="FDD_77_12" hidden="1">"A35064"</definedName>
    <definedName name="FDD_77_13" hidden="1">"A35430"</definedName>
    <definedName name="FDD_77_14" hidden="1">"A35795"</definedName>
    <definedName name="FDD_77_2" hidden="1">"A31412"</definedName>
    <definedName name="FDD_77_3" hidden="1">"A31777"</definedName>
    <definedName name="FDD_77_4" hidden="1">"A32142"</definedName>
    <definedName name="FDD_77_5" hidden="1">"A32508"</definedName>
    <definedName name="FDD_77_6" hidden="1">"A32873"</definedName>
    <definedName name="FDD_77_7" hidden="1">"A33238"</definedName>
    <definedName name="FDD_77_8" hidden="1">"A33603"</definedName>
    <definedName name="FDD_77_9" hidden="1">"A33969"</definedName>
    <definedName name="FDD_78_0" hidden="1">"A30681"</definedName>
    <definedName name="FDD_78_1" hidden="1">"A31047"</definedName>
    <definedName name="FDD_78_10" hidden="1">"A34334"</definedName>
    <definedName name="FDD_78_11" hidden="1">"A34699"</definedName>
    <definedName name="FDD_78_12" hidden="1">"A35064"</definedName>
    <definedName name="FDD_78_13" hidden="1">"A35430"</definedName>
    <definedName name="FDD_78_14" hidden="1">"A35795"</definedName>
    <definedName name="FDD_78_2" hidden="1">"A31412"</definedName>
    <definedName name="FDD_78_3" hidden="1">"A31777"</definedName>
    <definedName name="FDD_78_4" hidden="1">"A32142"</definedName>
    <definedName name="FDD_78_5" hidden="1">"A32508"</definedName>
    <definedName name="FDD_78_6" hidden="1">"A32873"</definedName>
    <definedName name="FDD_78_7" hidden="1">"A33238"</definedName>
    <definedName name="FDD_78_8" hidden="1">"A33603"</definedName>
    <definedName name="FDD_78_9" hidden="1">"A33969"</definedName>
    <definedName name="FDD_79_0" hidden="1">"A30681"</definedName>
    <definedName name="FDD_79_1" hidden="1">"A31047"</definedName>
    <definedName name="FDD_79_10" hidden="1">"A34334"</definedName>
    <definedName name="FDD_79_11" hidden="1">"A34699"</definedName>
    <definedName name="FDD_79_12" hidden="1">"A35064"</definedName>
    <definedName name="FDD_79_13" hidden="1">"A35430"</definedName>
    <definedName name="FDD_79_14" hidden="1">"A35795"</definedName>
    <definedName name="FDD_79_2" hidden="1">"A31412"</definedName>
    <definedName name="FDD_79_3" hidden="1">"A31777"</definedName>
    <definedName name="FDD_79_4" hidden="1">"A32142"</definedName>
    <definedName name="FDD_79_5" hidden="1">"A32508"</definedName>
    <definedName name="FDD_79_6" hidden="1">"A32873"</definedName>
    <definedName name="FDD_79_7" hidden="1">"A33238"</definedName>
    <definedName name="FDD_79_8" hidden="1">"A33603"</definedName>
    <definedName name="FDD_79_9" hidden="1">"A33969"</definedName>
    <definedName name="FDD_8_0" hidden="1">"A25569"</definedName>
    <definedName name="FDD_80_0" hidden="1">"A30681"</definedName>
    <definedName name="FDD_80_1" hidden="1">"A31047"</definedName>
    <definedName name="FDD_80_10" hidden="1">"A34334"</definedName>
    <definedName name="FDD_80_11" hidden="1">"A34699"</definedName>
    <definedName name="FDD_80_12" hidden="1">"A35064"</definedName>
    <definedName name="FDD_80_13" hidden="1">"A35430"</definedName>
    <definedName name="FDD_80_14" hidden="1">"A35795"</definedName>
    <definedName name="FDD_80_2" hidden="1">"A31412"</definedName>
    <definedName name="FDD_80_3" hidden="1">"A31777"</definedName>
    <definedName name="FDD_80_4" hidden="1">"A32142"</definedName>
    <definedName name="FDD_80_5" hidden="1">"A32508"</definedName>
    <definedName name="FDD_80_6" hidden="1">"A32873"</definedName>
    <definedName name="FDD_80_7" hidden="1">"A33238"</definedName>
    <definedName name="FDD_80_8" hidden="1">"A33603"</definedName>
    <definedName name="FDD_80_9" hidden="1">"A33969"</definedName>
    <definedName name="FDD_81_0" hidden="1">"A30681"</definedName>
    <definedName name="FDD_81_1" hidden="1">"A31047"</definedName>
    <definedName name="FDD_81_10" hidden="1">"A34334"</definedName>
    <definedName name="FDD_81_11" hidden="1">"A34699"</definedName>
    <definedName name="FDD_81_12" hidden="1">"A35064"</definedName>
    <definedName name="FDD_81_13" hidden="1">"A35430"</definedName>
    <definedName name="FDD_81_14" hidden="1">"A35795"</definedName>
    <definedName name="FDD_81_2" hidden="1">"A31412"</definedName>
    <definedName name="FDD_81_3" hidden="1">"A31777"</definedName>
    <definedName name="FDD_81_4" hidden="1">"A32142"</definedName>
    <definedName name="FDD_81_5" hidden="1">"A32508"</definedName>
    <definedName name="FDD_81_6" hidden="1">"A32873"</definedName>
    <definedName name="FDD_81_7" hidden="1">"A33238"</definedName>
    <definedName name="FDD_81_8" hidden="1">"A33603"</definedName>
    <definedName name="FDD_81_9" hidden="1">"A33969"</definedName>
    <definedName name="FDD_82_0" hidden="1">"A30681"</definedName>
    <definedName name="FDD_82_1" hidden="1">"A31047"</definedName>
    <definedName name="FDD_82_10" hidden="1">"A34334"</definedName>
    <definedName name="FDD_82_11" hidden="1">"A34699"</definedName>
    <definedName name="FDD_82_12" hidden="1">"A35064"</definedName>
    <definedName name="FDD_82_13" hidden="1">"A35430"</definedName>
    <definedName name="FDD_82_14" hidden="1">"A35795"</definedName>
    <definedName name="FDD_82_2" hidden="1">"A31412"</definedName>
    <definedName name="FDD_82_3" hidden="1">"A31777"</definedName>
    <definedName name="FDD_82_4" hidden="1">"A32142"</definedName>
    <definedName name="FDD_82_5" hidden="1">"A32508"</definedName>
    <definedName name="FDD_82_6" hidden="1">"A32873"</definedName>
    <definedName name="FDD_82_7" hidden="1">"A33238"</definedName>
    <definedName name="FDD_82_8" hidden="1">"A33603"</definedName>
    <definedName name="FDD_82_9" hidden="1">"A33969"</definedName>
    <definedName name="FDD_83_0" hidden="1">"A30681"</definedName>
    <definedName name="FDD_83_1" hidden="1">"A31047"</definedName>
    <definedName name="FDD_83_10" hidden="1">"A34334"</definedName>
    <definedName name="FDD_83_11" hidden="1">"A34699"</definedName>
    <definedName name="FDD_83_12" hidden="1">"A35064"</definedName>
    <definedName name="FDD_83_13" hidden="1">"A35430"</definedName>
    <definedName name="FDD_83_14" hidden="1">"A35795"</definedName>
    <definedName name="FDD_83_2" hidden="1">"A31412"</definedName>
    <definedName name="FDD_83_3" hidden="1">"A31777"</definedName>
    <definedName name="FDD_83_4" hidden="1">"A32142"</definedName>
    <definedName name="FDD_83_5" hidden="1">"A32508"</definedName>
    <definedName name="FDD_83_6" hidden="1">"A32873"</definedName>
    <definedName name="FDD_83_7" hidden="1">"A33238"</definedName>
    <definedName name="FDD_83_8" hidden="1">"A33603"</definedName>
    <definedName name="FDD_83_9" hidden="1">"A33969"</definedName>
    <definedName name="FDD_84_0" hidden="1">"A30681"</definedName>
    <definedName name="FDD_84_1" hidden="1">"A31047"</definedName>
    <definedName name="FDD_84_10" hidden="1">"A34334"</definedName>
    <definedName name="FDD_84_11" hidden="1">"A34699"</definedName>
    <definedName name="FDD_84_12" hidden="1">"A35064"</definedName>
    <definedName name="FDD_84_13" hidden="1">"A35430"</definedName>
    <definedName name="FDD_84_14" hidden="1">"A35795"</definedName>
    <definedName name="FDD_84_2" hidden="1">"A31412"</definedName>
    <definedName name="FDD_84_3" hidden="1">"A31777"</definedName>
    <definedName name="FDD_84_4" hidden="1">"A32142"</definedName>
    <definedName name="FDD_84_5" hidden="1">"A32508"</definedName>
    <definedName name="FDD_84_6" hidden="1">"A32873"</definedName>
    <definedName name="FDD_84_7" hidden="1">"A33238"</definedName>
    <definedName name="FDD_84_8" hidden="1">"A33603"</definedName>
    <definedName name="FDD_84_9" hidden="1">"A33969"</definedName>
    <definedName name="FDD_85_0" hidden="1">"A30681"</definedName>
    <definedName name="FDD_85_1" hidden="1">"A31047"</definedName>
    <definedName name="FDD_85_10" hidden="1">"A34334"</definedName>
    <definedName name="FDD_85_11" hidden="1">"A34699"</definedName>
    <definedName name="FDD_85_12" hidden="1">"A35064"</definedName>
    <definedName name="FDD_85_13" hidden="1">"A35430"</definedName>
    <definedName name="FDD_85_14" hidden="1">"A35795"</definedName>
    <definedName name="FDD_85_2" hidden="1">"A31412"</definedName>
    <definedName name="FDD_85_3" hidden="1">"A31777"</definedName>
    <definedName name="FDD_85_4" hidden="1">"A32142"</definedName>
    <definedName name="FDD_85_5" hidden="1">"A32508"</definedName>
    <definedName name="FDD_85_6" hidden="1">"A32873"</definedName>
    <definedName name="FDD_85_7" hidden="1">"A33238"</definedName>
    <definedName name="FDD_85_8" hidden="1">"A33603"</definedName>
    <definedName name="FDD_85_9" hidden="1">"A33969"</definedName>
    <definedName name="FDD_86_0" hidden="1">"A30681"</definedName>
    <definedName name="FDD_86_1" hidden="1">"A31047"</definedName>
    <definedName name="FDD_86_10" hidden="1">"A34334"</definedName>
    <definedName name="FDD_86_11" hidden="1">"A34699"</definedName>
    <definedName name="FDD_86_12" hidden="1">"A35064"</definedName>
    <definedName name="FDD_86_13" hidden="1">"A35430"</definedName>
    <definedName name="FDD_86_14" hidden="1">"A35795"</definedName>
    <definedName name="FDD_86_2" hidden="1">"A31412"</definedName>
    <definedName name="FDD_86_3" hidden="1">"A31777"</definedName>
    <definedName name="FDD_86_4" hidden="1">"A32142"</definedName>
    <definedName name="FDD_86_5" hidden="1">"A32508"</definedName>
    <definedName name="FDD_86_6" hidden="1">"A32873"</definedName>
    <definedName name="FDD_86_7" hidden="1">"A33238"</definedName>
    <definedName name="FDD_86_8" hidden="1">"A33603"</definedName>
    <definedName name="FDD_86_9" hidden="1">"A33969"</definedName>
    <definedName name="FDD_87_0" hidden="1">"A30681"</definedName>
    <definedName name="FDD_87_1" hidden="1">"A31047"</definedName>
    <definedName name="FDD_87_10" hidden="1">"A34334"</definedName>
    <definedName name="FDD_87_11" hidden="1">"A34699"</definedName>
    <definedName name="FDD_87_12" hidden="1">"A35064"</definedName>
    <definedName name="FDD_87_13" hidden="1">"A35430"</definedName>
    <definedName name="FDD_87_14" hidden="1">"A35795"</definedName>
    <definedName name="FDD_87_2" hidden="1">"A31412"</definedName>
    <definedName name="FDD_87_3" hidden="1">"A31777"</definedName>
    <definedName name="FDD_87_4" hidden="1">"A32142"</definedName>
    <definedName name="FDD_87_5" hidden="1">"A32508"</definedName>
    <definedName name="FDD_87_6" hidden="1">"A32873"</definedName>
    <definedName name="FDD_87_7" hidden="1">"A33238"</definedName>
    <definedName name="FDD_87_8" hidden="1">"A33603"</definedName>
    <definedName name="FDD_87_9" hidden="1">"A33969"</definedName>
    <definedName name="FDD_88_0" hidden="1">"A30681"</definedName>
    <definedName name="FDD_88_1" hidden="1">"A31047"</definedName>
    <definedName name="FDD_88_10" hidden="1">"A34334"</definedName>
    <definedName name="FDD_88_11" hidden="1">"A34699"</definedName>
    <definedName name="FDD_88_12" hidden="1">"A35064"</definedName>
    <definedName name="FDD_88_13" hidden="1">"A35430"</definedName>
    <definedName name="FDD_88_14" hidden="1">"A35795"</definedName>
    <definedName name="FDD_88_2" hidden="1">"A31412"</definedName>
    <definedName name="FDD_88_3" hidden="1">"A31777"</definedName>
    <definedName name="FDD_88_4" hidden="1">"A32142"</definedName>
    <definedName name="FDD_88_5" hidden="1">"A32508"</definedName>
    <definedName name="FDD_88_6" hidden="1">"A32873"</definedName>
    <definedName name="FDD_88_7" hidden="1">"A33238"</definedName>
    <definedName name="FDD_88_8" hidden="1">"A33603"</definedName>
    <definedName name="FDD_88_9" hidden="1">"A33969"</definedName>
    <definedName name="FDD_89_0" hidden="1">"A30681"</definedName>
    <definedName name="FDD_89_1" hidden="1">"A31047"</definedName>
    <definedName name="FDD_89_10" hidden="1">"A34334"</definedName>
    <definedName name="FDD_89_11" hidden="1">"A34699"</definedName>
    <definedName name="FDD_89_12" hidden="1">"A35064"</definedName>
    <definedName name="FDD_89_13" hidden="1">"A35430"</definedName>
    <definedName name="FDD_89_14" hidden="1">"A35795"</definedName>
    <definedName name="FDD_89_2" hidden="1">"A31412"</definedName>
    <definedName name="FDD_89_3" hidden="1">"A31777"</definedName>
    <definedName name="FDD_89_4" hidden="1">"A32142"</definedName>
    <definedName name="FDD_89_5" hidden="1">"A32508"</definedName>
    <definedName name="FDD_89_6" hidden="1">"A32873"</definedName>
    <definedName name="FDD_89_7" hidden="1">"A33238"</definedName>
    <definedName name="FDD_89_8" hidden="1">"A33603"</definedName>
    <definedName name="FDD_89_9" hidden="1">"A33969"</definedName>
    <definedName name="FDD_9_0" hidden="1">"A25569"</definedName>
    <definedName name="FDD_90_0" hidden="1">"A30681"</definedName>
    <definedName name="FDD_90_1" hidden="1">"A31047"</definedName>
    <definedName name="FDD_90_10" hidden="1">"A34334"</definedName>
    <definedName name="FDD_90_11" hidden="1">"A34699"</definedName>
    <definedName name="FDD_90_12" hidden="1">"A35064"</definedName>
    <definedName name="FDD_90_13" hidden="1">"A35430"</definedName>
    <definedName name="FDD_90_14" hidden="1">"A35795"</definedName>
    <definedName name="FDD_90_2" hidden="1">"A31412"</definedName>
    <definedName name="FDD_90_3" hidden="1">"A31777"</definedName>
    <definedName name="FDD_90_4" hidden="1">"A32142"</definedName>
    <definedName name="FDD_90_5" hidden="1">"A32508"</definedName>
    <definedName name="FDD_90_6" hidden="1">"A32873"</definedName>
    <definedName name="FDD_90_7" hidden="1">"A33238"</definedName>
    <definedName name="FDD_90_8" hidden="1">"A33603"</definedName>
    <definedName name="FDD_90_9" hidden="1">"A33969"</definedName>
    <definedName name="FDD_91_0" hidden="1">"A30681"</definedName>
    <definedName name="FDD_91_1" hidden="1">"A31047"</definedName>
    <definedName name="FDD_91_10" hidden="1">"A34334"</definedName>
    <definedName name="FDD_91_11" hidden="1">"A34699"</definedName>
    <definedName name="FDD_91_12" hidden="1">"A35064"</definedName>
    <definedName name="FDD_91_13" hidden="1">"A35430"</definedName>
    <definedName name="FDD_91_14" hidden="1">"A35795"</definedName>
    <definedName name="FDD_91_2" hidden="1">"A31412"</definedName>
    <definedName name="FDD_91_3" hidden="1">"A31777"</definedName>
    <definedName name="FDD_91_4" hidden="1">"A32142"</definedName>
    <definedName name="FDD_91_5" hidden="1">"A32508"</definedName>
    <definedName name="FDD_91_6" hidden="1">"A32873"</definedName>
    <definedName name="FDD_91_7" hidden="1">"A33238"</definedName>
    <definedName name="FDD_91_8" hidden="1">"A33603"</definedName>
    <definedName name="FDD_91_9" hidden="1">"A33969"</definedName>
    <definedName name="FDD_92_0" hidden="1">"A30681"</definedName>
    <definedName name="FDD_92_1" hidden="1">"A31047"</definedName>
    <definedName name="FDD_92_10" hidden="1">"A34334"</definedName>
    <definedName name="FDD_92_11" hidden="1">"A34699"</definedName>
    <definedName name="FDD_92_12" hidden="1">"A35064"</definedName>
    <definedName name="FDD_92_13" hidden="1">"A35430"</definedName>
    <definedName name="FDD_92_14" hidden="1">"A35795"</definedName>
    <definedName name="FDD_92_2" hidden="1">"A31412"</definedName>
    <definedName name="FDD_92_3" hidden="1">"A31777"</definedName>
    <definedName name="FDD_92_4" hidden="1">"A32142"</definedName>
    <definedName name="FDD_92_5" hidden="1">"A32508"</definedName>
    <definedName name="FDD_92_6" hidden="1">"A32873"</definedName>
    <definedName name="FDD_92_7" hidden="1">"A33238"</definedName>
    <definedName name="FDD_92_8" hidden="1">"A33603"</definedName>
    <definedName name="FDD_92_9" hidden="1">"A33969"</definedName>
    <definedName name="FDD_93_0" hidden="1">"A30681"</definedName>
    <definedName name="FDD_93_1" hidden="1">"A31047"</definedName>
    <definedName name="FDD_93_10" hidden="1">"A34334"</definedName>
    <definedName name="FDD_93_11" hidden="1">"A34699"</definedName>
    <definedName name="FDD_93_12" hidden="1">"A35064"</definedName>
    <definedName name="FDD_93_13" hidden="1">"A35430"</definedName>
    <definedName name="FDD_93_14" hidden="1">"A35795"</definedName>
    <definedName name="FDD_93_2" hidden="1">"A31412"</definedName>
    <definedName name="FDD_93_3" hidden="1">"A31777"</definedName>
    <definedName name="FDD_93_4" hidden="1">"A32142"</definedName>
    <definedName name="FDD_93_5" hidden="1">"A32508"</definedName>
    <definedName name="FDD_93_6" hidden="1">"A32873"</definedName>
    <definedName name="FDD_93_7" hidden="1">"A33238"</definedName>
    <definedName name="FDD_93_8" hidden="1">"A33603"</definedName>
    <definedName name="FDD_93_9" hidden="1">"A33969"</definedName>
    <definedName name="FDD_94_0" hidden="1">"A30681"</definedName>
    <definedName name="FDD_94_1" hidden="1">"A31047"</definedName>
    <definedName name="FDD_94_10" hidden="1">"A34334"</definedName>
    <definedName name="FDD_94_11" hidden="1">"A34699"</definedName>
    <definedName name="FDD_94_12" hidden="1">"A35064"</definedName>
    <definedName name="FDD_94_13" hidden="1">"A35430"</definedName>
    <definedName name="FDD_94_14" hidden="1">"A35795"</definedName>
    <definedName name="FDD_94_2" hidden="1">"A31412"</definedName>
    <definedName name="FDD_94_3" hidden="1">"A31777"</definedName>
    <definedName name="FDD_94_4" hidden="1">"A32142"</definedName>
    <definedName name="FDD_94_5" hidden="1">"A32508"</definedName>
    <definedName name="FDD_94_6" hidden="1">"A32873"</definedName>
    <definedName name="FDD_94_7" hidden="1">"A33238"</definedName>
    <definedName name="FDD_94_8" hidden="1">"A33603"</definedName>
    <definedName name="FDD_94_9" hidden="1">"A33969"</definedName>
    <definedName name="FDD_95_0" hidden="1">"A30681"</definedName>
    <definedName name="FDD_95_1" hidden="1">"A31047"</definedName>
    <definedName name="FDD_95_10" hidden="1">"A34334"</definedName>
    <definedName name="FDD_95_11" hidden="1">"A34699"</definedName>
    <definedName name="FDD_95_12" hidden="1">"A35064"</definedName>
    <definedName name="FDD_95_13" hidden="1">"A35430"</definedName>
    <definedName name="FDD_95_14" hidden="1">"A35795"</definedName>
    <definedName name="FDD_95_2" hidden="1">"A31412"</definedName>
    <definedName name="FDD_95_3" hidden="1">"A31777"</definedName>
    <definedName name="FDD_95_4" hidden="1">"A32142"</definedName>
    <definedName name="FDD_95_5" hidden="1">"A32508"</definedName>
    <definedName name="FDD_95_6" hidden="1">"A32873"</definedName>
    <definedName name="FDD_95_7" hidden="1">"A33238"</definedName>
    <definedName name="FDD_95_8" hidden="1">"A33603"</definedName>
    <definedName name="FDD_95_9" hidden="1">"A33969"</definedName>
    <definedName name="FDD_96_0" hidden="1">"U30681"</definedName>
    <definedName name="FDD_96_1" hidden="1">"A31047"</definedName>
    <definedName name="FDD_96_10" hidden="1">"A34334"</definedName>
    <definedName name="FDD_96_11" hidden="1">"A34699"</definedName>
    <definedName name="FDD_96_12" hidden="1">"A35064"</definedName>
    <definedName name="FDD_96_13" hidden="1">"A35430"</definedName>
    <definedName name="FDD_96_14" hidden="1">"A35795"</definedName>
    <definedName name="FDD_96_2" hidden="1">"A31412"</definedName>
    <definedName name="FDD_96_3" hidden="1">"A31777"</definedName>
    <definedName name="FDD_96_4" hidden="1">"A32142"</definedName>
    <definedName name="FDD_96_5" hidden="1">"A32508"</definedName>
    <definedName name="FDD_96_6" hidden="1">"A32873"</definedName>
    <definedName name="FDD_96_7" hidden="1">"A33238"</definedName>
    <definedName name="FDD_96_8" hidden="1">"A33603"</definedName>
    <definedName name="FDD_96_9" hidden="1">"A33969"</definedName>
    <definedName name="FDD_97_0" hidden="1">"U30681"</definedName>
    <definedName name="FDD_97_1" hidden="1">"A31047"</definedName>
    <definedName name="FDD_97_10" hidden="1">"A34334"</definedName>
    <definedName name="FDD_97_11" hidden="1">"A34699"</definedName>
    <definedName name="FDD_97_12" hidden="1">"A35064"</definedName>
    <definedName name="FDD_97_13" hidden="1">"A35430"</definedName>
    <definedName name="FDD_97_14" hidden="1">"A35795"</definedName>
    <definedName name="FDD_97_2" hidden="1">"A31412"</definedName>
    <definedName name="FDD_97_3" hidden="1">"A31777"</definedName>
    <definedName name="FDD_97_4" hidden="1">"A32142"</definedName>
    <definedName name="FDD_97_5" hidden="1">"A32508"</definedName>
    <definedName name="FDD_97_6" hidden="1">"A32873"</definedName>
    <definedName name="FDD_97_7" hidden="1">"A33238"</definedName>
    <definedName name="FDD_97_8" hidden="1">"A33603"</definedName>
    <definedName name="FDD_97_9" hidden="1">"A33969"</definedName>
    <definedName name="FDD_98_0" hidden="1">"U30681"</definedName>
    <definedName name="FDD_98_1" hidden="1">"A31047"</definedName>
    <definedName name="FDD_98_10" hidden="1">"A34334"</definedName>
    <definedName name="FDD_98_11" hidden="1">"A34699"</definedName>
    <definedName name="FDD_98_12" hidden="1">"A35064"</definedName>
    <definedName name="FDD_98_13" hidden="1">"A35430"</definedName>
    <definedName name="FDD_98_14" hidden="1">"A35795"</definedName>
    <definedName name="FDD_98_2" hidden="1">"A31412"</definedName>
    <definedName name="FDD_98_3" hidden="1">"A31777"</definedName>
    <definedName name="FDD_98_4" hidden="1">"A32142"</definedName>
    <definedName name="FDD_98_5" hidden="1">"A32508"</definedName>
    <definedName name="FDD_98_6" hidden="1">"A32873"</definedName>
    <definedName name="FDD_98_7" hidden="1">"A33238"</definedName>
    <definedName name="FDD_98_8" hidden="1">"A33603"</definedName>
    <definedName name="FDD_98_9" hidden="1">"A33969"</definedName>
    <definedName name="FDD_99_0" hidden="1">"U30681"</definedName>
    <definedName name="FDD_99_1" hidden="1">"A31047"</definedName>
    <definedName name="FDD_99_10" hidden="1">"A34334"</definedName>
    <definedName name="FDD_99_11" hidden="1">"A34699"</definedName>
    <definedName name="FDD_99_12" hidden="1">"A35064"</definedName>
    <definedName name="FDD_99_13" hidden="1">"A35430"</definedName>
    <definedName name="FDD_99_14" hidden="1">"A35795"</definedName>
    <definedName name="FDD_99_2" hidden="1">"A31412"</definedName>
    <definedName name="FDD_99_3" hidden="1">"A31777"</definedName>
    <definedName name="FDD_99_4" hidden="1">"A32142"</definedName>
    <definedName name="FDD_99_5" hidden="1">"A32508"</definedName>
    <definedName name="FDD_99_6" hidden="1">"A32873"</definedName>
    <definedName name="FDD_99_7" hidden="1">"A33238"</definedName>
    <definedName name="FDD_99_8" hidden="1">"A33603"</definedName>
    <definedName name="FDD_99_9" hidden="1">"A33969"</definedName>
    <definedName name="fer" localSheetId="2" hidden="1">{#N/A,#N/A,TRUE,"TOC";#N/A,#N/A,TRUE,"Inputs";#N/A,#N/A,TRUE,"Debt";#N/A,#N/A,TRUE,"CashFlo";#N/A,#N/A,TRUE,"Prices";#N/A,#N/A,TRUE,"Operations";#N/A,#N/A,TRUE,"GAAP Income";#N/A,#N/A,TRUE,"GAAP Balance";#N/A,#N/A,TRUE,"D&amp;A";#N/A,#N/A,TRUE,"Revolving Working Capital";#N/A,#N/A,TRUE,"Work.Cap.";#N/A,#N/A,TRUE,"Tax Inputs";#N/A,#N/A,TRUE,"Ven Cash Flow";#N/A,#N/A,TRUE,"Ven Income Tax";#N/A,#N/A,TRUE,"Ven Vat";#N/A,#N/A,TRUE,"Ven Balance"}</definedName>
    <definedName name="fer" localSheetId="4" hidden="1">{#N/A,#N/A,TRUE,"TOC";#N/A,#N/A,TRUE,"Inputs";#N/A,#N/A,TRUE,"Debt";#N/A,#N/A,TRUE,"CashFlo";#N/A,#N/A,TRUE,"Prices";#N/A,#N/A,TRUE,"Operations";#N/A,#N/A,TRUE,"GAAP Income";#N/A,#N/A,TRUE,"GAAP Balance";#N/A,#N/A,TRUE,"D&amp;A";#N/A,#N/A,TRUE,"Revolving Working Capital";#N/A,#N/A,TRUE,"Work.Cap.";#N/A,#N/A,TRUE,"Tax Inputs";#N/A,#N/A,TRUE,"Ven Cash Flow";#N/A,#N/A,TRUE,"Ven Income Tax";#N/A,#N/A,TRUE,"Ven Vat";#N/A,#N/A,TRUE,"Ven Balance"}</definedName>
    <definedName name="fer" hidden="1">{#N/A,#N/A,TRUE,"TOC";#N/A,#N/A,TRUE,"Inputs";#N/A,#N/A,TRUE,"Debt";#N/A,#N/A,TRUE,"CashFlo";#N/A,#N/A,TRUE,"Prices";#N/A,#N/A,TRUE,"Operations";#N/A,#N/A,TRUE,"GAAP Income";#N/A,#N/A,TRUE,"GAAP Balance";#N/A,#N/A,TRUE,"D&amp;A";#N/A,#N/A,TRUE,"Revolving Working Capital";#N/A,#N/A,TRUE,"Work.Cap.";#N/A,#N/A,TRUE,"Tax Inputs";#N/A,#N/A,TRUE,"Ven Cash Flow";#N/A,#N/A,TRUE,"Ven Income Tax";#N/A,#N/A,TRUE,"Ven Vat";#N/A,#N/A,TRUE,"Ven Balance"}</definedName>
    <definedName name="fgh" localSheetId="2" hidden="1">{"page21",#N/A,FALSE,"TranSideco";"page20",#N/A,FALSE,"Coven.";"page19",#N/A,FALSE,"Comparac.";"page18",#N/A,FALSE,"Comparac.";"page17",#N/A,FALSE,"EvolDotac.";"page16",#N/A,FALSE,"Eco-Fin";"page15",#N/A,FALSE,"Eco-Fin";"page14",#N/A,FALSE,"Inversiones";"page13",#N/A,FALSE,"Inversiones";"page12",#N/A,FALSE,"Eco-Fin";"page11",#N/A,FALSE,"Eco-Fin";"page10",#N/A,FALSE,"Eco-Fin";"page9",#N/A,FALSE,"Eco-Fin";"page8",#N/A,FALSE,"Eco-Fin";"page7",#N/A,FALSE,"Eco-Fin";"page6",#N/A,FALSE,"Eco-Fin";"pageventas4",#N/A,FALSE,"Eco-Fin";"pageventas3",#N/A,FALSE,"Eco-Fin";"page5",#N/A,FALSE,"Eco-Fin";"page4",#N/A,FALSE,"Eco-Fin";"page3",#N/A,FALSE,"Eco-Fin";"page2",#N/A,FALSE,"Eco-Fin";"page1",#N/A,FALSE,"Eco-Fin";"cara1",#N/A,FALSE,"Carátula"}</definedName>
    <definedName name="fgh" localSheetId="4" hidden="1">{"page21",#N/A,FALSE,"TranSideco";"page20",#N/A,FALSE,"Coven.";"page19",#N/A,FALSE,"Comparac.";"page18",#N/A,FALSE,"Comparac.";"page17",#N/A,FALSE,"EvolDotac.";"page16",#N/A,FALSE,"Eco-Fin";"page15",#N/A,FALSE,"Eco-Fin";"page14",#N/A,FALSE,"Inversiones";"page13",#N/A,FALSE,"Inversiones";"page12",#N/A,FALSE,"Eco-Fin";"page11",#N/A,FALSE,"Eco-Fin";"page10",#N/A,FALSE,"Eco-Fin";"page9",#N/A,FALSE,"Eco-Fin";"page8",#N/A,FALSE,"Eco-Fin";"page7",#N/A,FALSE,"Eco-Fin";"page6",#N/A,FALSE,"Eco-Fin";"pageventas4",#N/A,FALSE,"Eco-Fin";"pageventas3",#N/A,FALSE,"Eco-Fin";"page5",#N/A,FALSE,"Eco-Fin";"page4",#N/A,FALSE,"Eco-Fin";"page3",#N/A,FALSE,"Eco-Fin";"page2",#N/A,FALSE,"Eco-Fin";"page1",#N/A,FALSE,"Eco-Fin";"cara1",#N/A,FALSE,"Carátula"}</definedName>
    <definedName name="fgh" hidden="1">{"page21",#N/A,FALSE,"TranSideco";"page20",#N/A,FALSE,"Coven.";"page19",#N/A,FALSE,"Comparac.";"page18",#N/A,FALSE,"Comparac.";"page17",#N/A,FALSE,"EvolDotac.";"page16",#N/A,FALSE,"Eco-Fin";"page15",#N/A,FALSE,"Eco-Fin";"page14",#N/A,FALSE,"Inversiones";"page13",#N/A,FALSE,"Inversiones";"page12",#N/A,FALSE,"Eco-Fin";"page11",#N/A,FALSE,"Eco-Fin";"page10",#N/A,FALSE,"Eco-Fin";"page9",#N/A,FALSE,"Eco-Fin";"page8",#N/A,FALSE,"Eco-Fin";"page7",#N/A,FALSE,"Eco-Fin";"page6",#N/A,FALSE,"Eco-Fin";"pageventas4",#N/A,FALSE,"Eco-Fin";"pageventas3",#N/A,FALSE,"Eco-Fin";"page5",#N/A,FALSE,"Eco-Fin";"page4",#N/A,FALSE,"Eco-Fin";"page3",#N/A,FALSE,"Eco-Fin";"page2",#N/A,FALSE,"Eco-Fin";"page1",#N/A,FALSE,"Eco-Fin";"cara1",#N/A,FALSE,"Carátula"}</definedName>
    <definedName name="fin" localSheetId="2" hidden="1">{"page21",#N/A,FALSE,"TranSideco";"page20",#N/A,FALSE,"Coven.";"page19",#N/A,FALSE,"Comparac.";"page18",#N/A,FALSE,"Comparac.";"page17",#N/A,FALSE,"EvolDotac.";"page16",#N/A,FALSE,"Eco-Fin";"page15",#N/A,FALSE,"Eco-Fin";"page14",#N/A,FALSE,"Inversiones";"page13",#N/A,FALSE,"Inversiones";"page12",#N/A,FALSE,"Eco-Fin";"page11",#N/A,FALSE,"Eco-Fin";"page10",#N/A,FALSE,"Eco-Fin";"page9",#N/A,FALSE,"Eco-Fin";"page8",#N/A,FALSE,"Eco-Fin";"page7",#N/A,FALSE,"Eco-Fin";"page6",#N/A,FALSE,"Eco-Fin";"pageventas4",#N/A,FALSE,"Eco-Fin";"pageventas3",#N/A,FALSE,"Eco-Fin";"page5",#N/A,FALSE,"Eco-Fin";"page4",#N/A,FALSE,"Eco-Fin";"page3",#N/A,FALSE,"Eco-Fin";"page2",#N/A,FALSE,"Eco-Fin";"page1",#N/A,FALSE,"Eco-Fin";"cara1",#N/A,FALSE,"Carátula"}</definedName>
    <definedName name="fin" localSheetId="4" hidden="1">{"page21",#N/A,FALSE,"TranSideco";"page20",#N/A,FALSE,"Coven.";"page19",#N/A,FALSE,"Comparac.";"page18",#N/A,FALSE,"Comparac.";"page17",#N/A,FALSE,"EvolDotac.";"page16",#N/A,FALSE,"Eco-Fin";"page15",#N/A,FALSE,"Eco-Fin";"page14",#N/A,FALSE,"Inversiones";"page13",#N/A,FALSE,"Inversiones";"page12",#N/A,FALSE,"Eco-Fin";"page11",#N/A,FALSE,"Eco-Fin";"page10",#N/A,FALSE,"Eco-Fin";"page9",#N/A,FALSE,"Eco-Fin";"page8",#N/A,FALSE,"Eco-Fin";"page7",#N/A,FALSE,"Eco-Fin";"page6",#N/A,FALSE,"Eco-Fin";"pageventas4",#N/A,FALSE,"Eco-Fin";"pageventas3",#N/A,FALSE,"Eco-Fin";"page5",#N/A,FALSE,"Eco-Fin";"page4",#N/A,FALSE,"Eco-Fin";"page3",#N/A,FALSE,"Eco-Fin";"page2",#N/A,FALSE,"Eco-Fin";"page1",#N/A,FALSE,"Eco-Fin";"cara1",#N/A,FALSE,"Carátula"}</definedName>
    <definedName name="fin" hidden="1">{"page21",#N/A,FALSE,"TranSideco";"page20",#N/A,FALSE,"Coven.";"page19",#N/A,FALSE,"Comparac.";"page18",#N/A,FALSE,"Comparac.";"page17",#N/A,FALSE,"EvolDotac.";"page16",#N/A,FALSE,"Eco-Fin";"page15",#N/A,FALSE,"Eco-Fin";"page14",#N/A,FALSE,"Inversiones";"page13",#N/A,FALSE,"Inversiones";"page12",#N/A,FALSE,"Eco-Fin";"page11",#N/A,FALSE,"Eco-Fin";"page10",#N/A,FALSE,"Eco-Fin";"page9",#N/A,FALSE,"Eco-Fin";"page8",#N/A,FALSE,"Eco-Fin";"page7",#N/A,FALSE,"Eco-Fin";"page6",#N/A,FALSE,"Eco-Fin";"pageventas4",#N/A,FALSE,"Eco-Fin";"pageventas3",#N/A,FALSE,"Eco-Fin";"page5",#N/A,FALSE,"Eco-Fin";"page4",#N/A,FALSE,"Eco-Fin";"page3",#N/A,FALSE,"Eco-Fin";"page2",#N/A,FALSE,"Eco-Fin";"page1",#N/A,FALSE,"Eco-Fin";"cara1",#N/A,FALSE,"Carátula"}</definedName>
    <definedName name="Financ.Resumen" localSheetId="2" hidden="1">{#N/A,#N/A,TRUE,"TOC";#N/A,#N/A,TRUE,"Inputs";#N/A,#N/A,TRUE,"Debt";#N/A,#N/A,TRUE,"CashFlo";#N/A,#N/A,TRUE,"Prices";#N/A,#N/A,TRUE,"Operations";#N/A,#N/A,TRUE,"GAAP Income";#N/A,#N/A,TRUE,"GAAP Balance";#N/A,#N/A,TRUE,"D&amp;A";#N/A,#N/A,TRUE,"Revolving Working Capital";#N/A,#N/A,TRUE,"Work.Cap.";#N/A,#N/A,TRUE,"Tax Inputs";#N/A,#N/A,TRUE,"Ven Cash Flow";#N/A,#N/A,TRUE,"Ven Income Tax";#N/A,#N/A,TRUE,"Ven Vat";#N/A,#N/A,TRUE,"Ven Balance"}</definedName>
    <definedName name="Financ.Resumen" localSheetId="4" hidden="1">{#N/A,#N/A,TRUE,"TOC";#N/A,#N/A,TRUE,"Inputs";#N/A,#N/A,TRUE,"Debt";#N/A,#N/A,TRUE,"CashFlo";#N/A,#N/A,TRUE,"Prices";#N/A,#N/A,TRUE,"Operations";#N/A,#N/A,TRUE,"GAAP Income";#N/A,#N/A,TRUE,"GAAP Balance";#N/A,#N/A,TRUE,"D&amp;A";#N/A,#N/A,TRUE,"Revolving Working Capital";#N/A,#N/A,TRUE,"Work.Cap.";#N/A,#N/A,TRUE,"Tax Inputs";#N/A,#N/A,TRUE,"Ven Cash Flow";#N/A,#N/A,TRUE,"Ven Income Tax";#N/A,#N/A,TRUE,"Ven Vat";#N/A,#N/A,TRUE,"Ven Balance"}</definedName>
    <definedName name="Financ.Resumen" hidden="1">{#N/A,#N/A,TRUE,"TOC";#N/A,#N/A,TRUE,"Inputs";#N/A,#N/A,TRUE,"Debt";#N/A,#N/A,TRUE,"CashFlo";#N/A,#N/A,TRUE,"Prices";#N/A,#N/A,TRUE,"Operations";#N/A,#N/A,TRUE,"GAAP Income";#N/A,#N/A,TRUE,"GAAP Balance";#N/A,#N/A,TRUE,"D&amp;A";#N/A,#N/A,TRUE,"Revolving Working Capital";#N/A,#N/A,TRUE,"Work.Cap.";#N/A,#N/A,TRUE,"Tax Inputs";#N/A,#N/A,TRUE,"Ven Cash Flow";#N/A,#N/A,TRUE,"Ven Income Tax";#N/A,#N/A,TRUE,"Ven Vat";#N/A,#N/A,TRUE,"Ven Balance"}</definedName>
    <definedName name="fit" localSheetId="2" hidden="1">{#N/A,#N/A,TRUE,"TOC";#N/A,#N/A,TRUE,"Inputs";#N/A,#N/A,TRUE,"Debt";#N/A,#N/A,TRUE,"CashFlo";#N/A,#N/A,TRUE,"Prices";#N/A,#N/A,TRUE,"Operations";#N/A,#N/A,TRUE,"GAAP Income";#N/A,#N/A,TRUE,"GAAP Balance";#N/A,#N/A,TRUE,"D&amp;A";#N/A,#N/A,TRUE,"Revolving Working Capital";#N/A,#N/A,TRUE,"Work.Cap.";#N/A,#N/A,TRUE,"Tax Inputs";#N/A,#N/A,TRUE,"Ven Cash Flow";#N/A,#N/A,TRUE,"Ven Income Tax";#N/A,#N/A,TRUE,"Ven Vat";#N/A,#N/A,TRUE,"Ven Balance"}</definedName>
    <definedName name="fit" localSheetId="4" hidden="1">{#N/A,#N/A,TRUE,"TOC";#N/A,#N/A,TRUE,"Inputs";#N/A,#N/A,TRUE,"Debt";#N/A,#N/A,TRUE,"CashFlo";#N/A,#N/A,TRUE,"Prices";#N/A,#N/A,TRUE,"Operations";#N/A,#N/A,TRUE,"GAAP Income";#N/A,#N/A,TRUE,"GAAP Balance";#N/A,#N/A,TRUE,"D&amp;A";#N/A,#N/A,TRUE,"Revolving Working Capital";#N/A,#N/A,TRUE,"Work.Cap.";#N/A,#N/A,TRUE,"Tax Inputs";#N/A,#N/A,TRUE,"Ven Cash Flow";#N/A,#N/A,TRUE,"Ven Income Tax";#N/A,#N/A,TRUE,"Ven Vat";#N/A,#N/A,TRUE,"Ven Balance"}</definedName>
    <definedName name="fit" hidden="1">{#N/A,#N/A,TRUE,"TOC";#N/A,#N/A,TRUE,"Inputs";#N/A,#N/A,TRUE,"Debt";#N/A,#N/A,TRUE,"CashFlo";#N/A,#N/A,TRUE,"Prices";#N/A,#N/A,TRUE,"Operations";#N/A,#N/A,TRUE,"GAAP Income";#N/A,#N/A,TRUE,"GAAP Balance";#N/A,#N/A,TRUE,"D&amp;A";#N/A,#N/A,TRUE,"Revolving Working Capital";#N/A,#N/A,TRUE,"Work.Cap.";#N/A,#N/A,TRUE,"Tax Inputs";#N/A,#N/A,TRUE,"Ven Cash Flow";#N/A,#N/A,TRUE,"Ven Income Tax";#N/A,#N/A,TRUE,"Ven Vat";#N/A,#N/A,TRUE,"Ven Balance"}</definedName>
    <definedName name="fre" localSheetId="2" hidden="1">{#N/A,#N/A,TRUE,"TOC";#N/A,#N/A,TRUE,"Inputs";#N/A,#N/A,TRUE,"Debt";#N/A,#N/A,TRUE,"CashFlo";#N/A,#N/A,TRUE,"Prices";#N/A,#N/A,TRUE,"Operations";#N/A,#N/A,TRUE,"GAAP Income";#N/A,#N/A,TRUE,"GAAP Balance";#N/A,#N/A,TRUE,"D&amp;A";#N/A,#N/A,TRUE,"Revolving Working Capital";#N/A,#N/A,TRUE,"Work.Cap.";#N/A,#N/A,TRUE,"Tax Inputs";#N/A,#N/A,TRUE,"Ven Cash Flow";#N/A,#N/A,TRUE,"Ven Income Tax";#N/A,#N/A,TRUE,"Ven Vat";#N/A,#N/A,TRUE,"Ven Balance"}</definedName>
    <definedName name="fre" localSheetId="4" hidden="1">{#N/A,#N/A,TRUE,"TOC";#N/A,#N/A,TRUE,"Inputs";#N/A,#N/A,TRUE,"Debt";#N/A,#N/A,TRUE,"CashFlo";#N/A,#N/A,TRUE,"Prices";#N/A,#N/A,TRUE,"Operations";#N/A,#N/A,TRUE,"GAAP Income";#N/A,#N/A,TRUE,"GAAP Balance";#N/A,#N/A,TRUE,"D&amp;A";#N/A,#N/A,TRUE,"Revolving Working Capital";#N/A,#N/A,TRUE,"Work.Cap.";#N/A,#N/A,TRUE,"Tax Inputs";#N/A,#N/A,TRUE,"Ven Cash Flow";#N/A,#N/A,TRUE,"Ven Income Tax";#N/A,#N/A,TRUE,"Ven Vat";#N/A,#N/A,TRUE,"Ven Balance"}</definedName>
    <definedName name="fre" hidden="1">{#N/A,#N/A,TRUE,"TOC";#N/A,#N/A,TRUE,"Inputs";#N/A,#N/A,TRUE,"Debt";#N/A,#N/A,TRUE,"CashFlo";#N/A,#N/A,TRUE,"Prices";#N/A,#N/A,TRUE,"Operations";#N/A,#N/A,TRUE,"GAAP Income";#N/A,#N/A,TRUE,"GAAP Balance";#N/A,#N/A,TRUE,"D&amp;A";#N/A,#N/A,TRUE,"Revolving Working Capital";#N/A,#N/A,TRUE,"Work.Cap.";#N/A,#N/A,TRUE,"Tax Inputs";#N/A,#N/A,TRUE,"Ven Cash Flow";#N/A,#N/A,TRUE,"Ven Income Tax";#N/A,#N/A,TRUE,"Ven Vat";#N/A,#N/A,TRUE,"Ven Balance"}</definedName>
    <definedName name="fthju" localSheetId="2" hidden="1">{"VENTAS1",#N/A,FALSE,"VENTAS";"VENTAS2",#N/A,FALSE,"VENTAS";"VENTAS3",#N/A,FALSE,"VENTAS";"VENTAS4",#N/A,FALSE,"VENTAS";"VENTAS5",#N/A,FALSE,"VENTAS";"VENTAS6",#N/A,FALSE,"VENTAS";"VENTAS7",#N/A,FALSE,"VENTAS";"VENTAS8",#N/A,FALSE,"VENTAS"}</definedName>
    <definedName name="fthju" localSheetId="4" hidden="1">{"VENTAS1",#N/A,FALSE,"VENTAS";"VENTAS2",#N/A,FALSE,"VENTAS";"VENTAS3",#N/A,FALSE,"VENTAS";"VENTAS4",#N/A,FALSE,"VENTAS";"VENTAS5",#N/A,FALSE,"VENTAS";"VENTAS6",#N/A,FALSE,"VENTAS";"VENTAS7",#N/A,FALSE,"VENTAS";"VENTAS8",#N/A,FALSE,"VENTAS"}</definedName>
    <definedName name="fthju" hidden="1">{"VENTAS1",#N/A,FALSE,"VENTAS";"VENTAS2",#N/A,FALSE,"VENTAS";"VENTAS3",#N/A,FALSE,"VENTAS";"VENTAS4",#N/A,FALSE,"VENTAS";"VENTAS5",#N/A,FALSE,"VENTAS";"VENTAS6",#N/A,FALSE,"VENTAS";"VENTAS7",#N/A,FALSE,"VENTAS";"VENTAS8",#N/A,FALSE,"VENTAS"}</definedName>
    <definedName name="hthj" localSheetId="2" hidden="1">{"page21",#N/A,FALSE,"TranSideco";"page20",#N/A,FALSE,"Coven.";"page19",#N/A,FALSE,"Comparac.";"page18",#N/A,FALSE,"Comparac.";"page17",#N/A,FALSE,"EvolDotac.";"page16",#N/A,FALSE,"Eco-Fin";"page15",#N/A,FALSE,"Eco-Fin";"page14",#N/A,FALSE,"Inversiones";"page13",#N/A,FALSE,"Inversiones";"page12",#N/A,FALSE,"Eco-Fin";"page11",#N/A,FALSE,"Eco-Fin";"page10",#N/A,FALSE,"Eco-Fin";"page9",#N/A,FALSE,"Eco-Fin";"page8",#N/A,FALSE,"Eco-Fin";"page7",#N/A,FALSE,"Eco-Fin";"page6",#N/A,FALSE,"Eco-Fin";"pageventas4",#N/A,FALSE,"Eco-Fin";"pageventas3",#N/A,FALSE,"Eco-Fin";"page5",#N/A,FALSE,"Eco-Fin";"page4",#N/A,FALSE,"Eco-Fin";"page3",#N/A,FALSE,"Eco-Fin";"page2",#N/A,FALSE,"Eco-Fin";"page1",#N/A,FALSE,"Eco-Fin";"cara1",#N/A,FALSE,"Carátula"}</definedName>
    <definedName name="hthj" localSheetId="4" hidden="1">{"page21",#N/A,FALSE,"TranSideco";"page20",#N/A,FALSE,"Coven.";"page19",#N/A,FALSE,"Comparac.";"page18",#N/A,FALSE,"Comparac.";"page17",#N/A,FALSE,"EvolDotac.";"page16",#N/A,FALSE,"Eco-Fin";"page15",#N/A,FALSE,"Eco-Fin";"page14",#N/A,FALSE,"Inversiones";"page13",#N/A,FALSE,"Inversiones";"page12",#N/A,FALSE,"Eco-Fin";"page11",#N/A,FALSE,"Eco-Fin";"page10",#N/A,FALSE,"Eco-Fin";"page9",#N/A,FALSE,"Eco-Fin";"page8",#N/A,FALSE,"Eco-Fin";"page7",#N/A,FALSE,"Eco-Fin";"page6",#N/A,FALSE,"Eco-Fin";"pageventas4",#N/A,FALSE,"Eco-Fin";"pageventas3",#N/A,FALSE,"Eco-Fin";"page5",#N/A,FALSE,"Eco-Fin";"page4",#N/A,FALSE,"Eco-Fin";"page3",#N/A,FALSE,"Eco-Fin";"page2",#N/A,FALSE,"Eco-Fin";"page1",#N/A,FALSE,"Eco-Fin";"cara1",#N/A,FALSE,"Carátula"}</definedName>
    <definedName name="hthj" hidden="1">{"page21",#N/A,FALSE,"TranSideco";"page20",#N/A,FALSE,"Coven.";"page19",#N/A,FALSE,"Comparac.";"page18",#N/A,FALSE,"Comparac.";"page17",#N/A,FALSE,"EvolDotac.";"page16",#N/A,FALSE,"Eco-Fin";"page15",#N/A,FALSE,"Eco-Fin";"page14",#N/A,FALSE,"Inversiones";"page13",#N/A,FALSE,"Inversiones";"page12",#N/A,FALSE,"Eco-Fin";"page11",#N/A,FALSE,"Eco-Fin";"page10",#N/A,FALSE,"Eco-Fin";"page9",#N/A,FALSE,"Eco-Fin";"page8",#N/A,FALSE,"Eco-Fin";"page7",#N/A,FALSE,"Eco-Fin";"page6",#N/A,FALSE,"Eco-Fin";"pageventas4",#N/A,FALSE,"Eco-Fin";"pageventas3",#N/A,FALSE,"Eco-Fin";"page5",#N/A,FALSE,"Eco-Fin";"page4",#N/A,FALSE,"Eco-Fin";"page3",#N/A,FALSE,"Eco-Fin";"page2",#N/A,FALSE,"Eco-Fin";"page1",#N/A,FALSE,"Eco-Fin";"cara1",#N/A,FALSE,"Carátula"}</definedName>
    <definedName name="HTML_CodePage" hidden="1">1252</definedName>
    <definedName name="HTML_Control" localSheetId="2" hidden="1">{"'Índice'!$A$1:$K$49"}</definedName>
    <definedName name="HTML_Control" localSheetId="4" hidden="1">{"'Índice'!$A$1:$K$49"}</definedName>
    <definedName name="HTML_Control" hidden="1">{"'Índice'!$A$1:$K$49"}</definedName>
    <definedName name="HTML_Description" hidden="1">""</definedName>
    <definedName name="HTML_Email" hidden="1">""</definedName>
    <definedName name="HTML_Header" hidden="1">"Índice"</definedName>
    <definedName name="HTML_LastUpdate" hidden="1">"12/08/1999"</definedName>
    <definedName name="HTML_LineAfter" hidden="1">FALSE</definedName>
    <definedName name="HTML_LineBefore" hidden="1">FALSE</definedName>
    <definedName name="HTML_Name" hidden="1">"Rodovia das Cataratas"</definedName>
    <definedName name="HTML_OBDlg2" hidden="1">TRUE</definedName>
    <definedName name="HTML_OBDlg4" hidden="1">TRUE</definedName>
    <definedName name="HTML_OS" hidden="1">0</definedName>
    <definedName name="HTML_PathFile" hidden="1">"\\Server_1\sig\07 Julho\Informe\MeuHTML.htm"</definedName>
    <definedName name="HTML_Title" hidden="1">"Gerência de Administração e Controle de Gestão"</definedName>
    <definedName name="I_0">Nome_Placas!$D$2:$F$2</definedName>
    <definedName name="I_1">Nome_Placas!$D$3:$F$3</definedName>
    <definedName name="I_10">Nome_Placas!$D$12:$F$12</definedName>
    <definedName name="I_2">Nome_Placas!$D$4:$F$4</definedName>
    <definedName name="I_3">Nome_Placas!$D$5:$F$5</definedName>
    <definedName name="I_4">Nome_Placas!$D$6:$F$6</definedName>
    <definedName name="I_5">Nome_Placas!$D$7:$F$7</definedName>
    <definedName name="I_6">Nome_Placas!$D$8:$F$8</definedName>
    <definedName name="I_7">Nome_Placas!$D$9:$F$9</definedName>
    <definedName name="I_8">Nome_Placas!$D$10:$F$10</definedName>
    <definedName name="I_9">Nome_Placas!$D$11:$F$11</definedName>
    <definedName name="IMAGE" localSheetId="2">INDIRECT([2]Dasboard!$R$6)</definedName>
    <definedName name="IMAGE" localSheetId="4">INDIRECT([2]Dasboard!$R$6)</definedName>
    <definedName name="IMAGE">INDIRECT(Dasboard!$R$6)</definedName>
    <definedName name="Inflación" localSheetId="2" hidden="1">{#N/A,#N/A,TRUE,"TOC";#N/A,#N/A,TRUE,"Inputs";#N/A,#N/A,TRUE,"Debt";#N/A,#N/A,TRUE,"CashFlo";#N/A,#N/A,TRUE,"Prices";#N/A,#N/A,TRUE,"Operations";#N/A,#N/A,TRUE,"GAAP Income";#N/A,#N/A,TRUE,"GAAP Balance";#N/A,#N/A,TRUE,"D&amp;A";#N/A,#N/A,TRUE,"Revolving Working Capital";#N/A,#N/A,TRUE,"Work.Cap.";#N/A,#N/A,TRUE,"Tax Inputs";#N/A,#N/A,TRUE,"Ven Cash Flow";#N/A,#N/A,TRUE,"Ven Income Tax";#N/A,#N/A,TRUE,"Ven Vat";#N/A,#N/A,TRUE,"Ven Balance"}</definedName>
    <definedName name="Inflación" localSheetId="4" hidden="1">{#N/A,#N/A,TRUE,"TOC";#N/A,#N/A,TRUE,"Inputs";#N/A,#N/A,TRUE,"Debt";#N/A,#N/A,TRUE,"CashFlo";#N/A,#N/A,TRUE,"Prices";#N/A,#N/A,TRUE,"Operations";#N/A,#N/A,TRUE,"GAAP Income";#N/A,#N/A,TRUE,"GAAP Balance";#N/A,#N/A,TRUE,"D&amp;A";#N/A,#N/A,TRUE,"Revolving Working Capital";#N/A,#N/A,TRUE,"Work.Cap.";#N/A,#N/A,TRUE,"Tax Inputs";#N/A,#N/A,TRUE,"Ven Cash Flow";#N/A,#N/A,TRUE,"Ven Income Tax";#N/A,#N/A,TRUE,"Ven Vat";#N/A,#N/A,TRUE,"Ven Balance"}</definedName>
    <definedName name="Inflación" hidden="1">{#N/A,#N/A,TRUE,"TOC";#N/A,#N/A,TRUE,"Inputs";#N/A,#N/A,TRUE,"Debt";#N/A,#N/A,TRUE,"CashFlo";#N/A,#N/A,TRUE,"Prices";#N/A,#N/A,TRUE,"Operations";#N/A,#N/A,TRUE,"GAAP Income";#N/A,#N/A,TRUE,"GAAP Balance";#N/A,#N/A,TRUE,"D&amp;A";#N/A,#N/A,TRUE,"Revolving Working Capital";#N/A,#N/A,TRUE,"Work.Cap.";#N/A,#N/A,TRUE,"Tax Inputs";#N/A,#N/A,TRUE,"Ven Cash Flow";#N/A,#N/A,TRUE,"Ven Income Tax";#N/A,#N/A,TRUE,"Ven Vat";#N/A,#N/A,TRUE,"Ven Balance"}</definedName>
    <definedName name="inv" localSheetId="2" hidden="1">{#N/A,#N/A,TRUE,"TOC";#N/A,#N/A,TRUE,"Inputs";#N/A,#N/A,TRUE,"Debt";#N/A,#N/A,TRUE,"CashFlo";#N/A,#N/A,TRUE,"Prices";#N/A,#N/A,TRUE,"Operations";#N/A,#N/A,TRUE,"GAAP Income";#N/A,#N/A,TRUE,"GAAP Balance";#N/A,#N/A,TRUE,"D&amp;A";#N/A,#N/A,TRUE,"Revolving Working Capital";#N/A,#N/A,TRUE,"Work.Cap.";#N/A,#N/A,TRUE,"Tax Inputs";#N/A,#N/A,TRUE,"Ven Cash Flow";#N/A,#N/A,TRUE,"Ven Income Tax";#N/A,#N/A,TRUE,"Ven Vat";#N/A,#N/A,TRUE,"Ven Balance"}</definedName>
    <definedName name="inv" localSheetId="4" hidden="1">{#N/A,#N/A,TRUE,"TOC";#N/A,#N/A,TRUE,"Inputs";#N/A,#N/A,TRUE,"Debt";#N/A,#N/A,TRUE,"CashFlo";#N/A,#N/A,TRUE,"Prices";#N/A,#N/A,TRUE,"Operations";#N/A,#N/A,TRUE,"GAAP Income";#N/A,#N/A,TRUE,"GAAP Balance";#N/A,#N/A,TRUE,"D&amp;A";#N/A,#N/A,TRUE,"Revolving Working Capital";#N/A,#N/A,TRUE,"Work.Cap.";#N/A,#N/A,TRUE,"Tax Inputs";#N/A,#N/A,TRUE,"Ven Cash Flow";#N/A,#N/A,TRUE,"Ven Income Tax";#N/A,#N/A,TRUE,"Ven Vat";#N/A,#N/A,TRUE,"Ven Balance"}</definedName>
    <definedName name="inv" hidden="1">{#N/A,#N/A,TRUE,"TOC";#N/A,#N/A,TRUE,"Inputs";#N/A,#N/A,TRUE,"Debt";#N/A,#N/A,TRUE,"CashFlo";#N/A,#N/A,TRUE,"Prices";#N/A,#N/A,TRUE,"Operations";#N/A,#N/A,TRUE,"GAAP Income";#N/A,#N/A,TRUE,"GAAP Balance";#N/A,#N/A,TRUE,"D&amp;A";#N/A,#N/A,TRUE,"Revolving Working Capital";#N/A,#N/A,TRUE,"Work.Cap.";#N/A,#N/A,TRUE,"Tax Inputs";#N/A,#N/A,TRUE,"Ven Cash Flow";#N/A,#N/A,TRUE,"Ven Income Tax";#N/A,#N/A,TRUE,"Ven Vat";#N/A,#N/A,TRUE,"Ven Balance"}</definedName>
    <definedName name="inver" localSheetId="2" hidden="1">{#N/A,#N/A,TRUE,"TOC";#N/A,#N/A,TRUE,"Inputs";#N/A,#N/A,TRUE,"Debt";#N/A,#N/A,TRUE,"CashFlo";#N/A,#N/A,TRUE,"Prices";#N/A,#N/A,TRUE,"Operations";#N/A,#N/A,TRUE,"GAAP Income";#N/A,#N/A,TRUE,"GAAP Balance";#N/A,#N/A,TRUE,"D&amp;A";#N/A,#N/A,TRUE,"Revolving Working Capital";#N/A,#N/A,TRUE,"Work.Cap.";#N/A,#N/A,TRUE,"Tax Inputs";#N/A,#N/A,TRUE,"Ven Cash Flow";#N/A,#N/A,TRUE,"Ven Income Tax";#N/A,#N/A,TRUE,"Ven Vat";#N/A,#N/A,TRUE,"Ven Balance"}</definedName>
    <definedName name="inver" localSheetId="4" hidden="1">{#N/A,#N/A,TRUE,"TOC";#N/A,#N/A,TRUE,"Inputs";#N/A,#N/A,TRUE,"Debt";#N/A,#N/A,TRUE,"CashFlo";#N/A,#N/A,TRUE,"Prices";#N/A,#N/A,TRUE,"Operations";#N/A,#N/A,TRUE,"GAAP Income";#N/A,#N/A,TRUE,"GAAP Balance";#N/A,#N/A,TRUE,"D&amp;A";#N/A,#N/A,TRUE,"Revolving Working Capital";#N/A,#N/A,TRUE,"Work.Cap.";#N/A,#N/A,TRUE,"Tax Inputs";#N/A,#N/A,TRUE,"Ven Cash Flow";#N/A,#N/A,TRUE,"Ven Income Tax";#N/A,#N/A,TRUE,"Ven Vat";#N/A,#N/A,TRUE,"Ven Balance"}</definedName>
    <definedName name="inver" hidden="1">{#N/A,#N/A,TRUE,"TOC";#N/A,#N/A,TRUE,"Inputs";#N/A,#N/A,TRUE,"Debt";#N/A,#N/A,TRUE,"CashFlo";#N/A,#N/A,TRUE,"Prices";#N/A,#N/A,TRUE,"Operations";#N/A,#N/A,TRUE,"GAAP Income";#N/A,#N/A,TRUE,"GAAP Balance";#N/A,#N/A,TRUE,"D&amp;A";#N/A,#N/A,TRUE,"Revolving Working Capital";#N/A,#N/A,TRUE,"Work.Cap.";#N/A,#N/A,TRUE,"Tax Inputs";#N/A,#N/A,TRUE,"Ven Cash Flow";#N/A,#N/A,TRUE,"Ven Income Tax";#N/A,#N/A,TRUE,"Ven Vat";#N/A,#N/A,TRUE,"Ven Balance"}</definedName>
    <definedName name="inversion" localSheetId="2" hidden="1">{#N/A,#N/A,TRUE,"TOC";#N/A,#N/A,TRUE,"Inputs";#N/A,#N/A,TRUE,"Debt";#N/A,#N/A,TRUE,"CashFlo";#N/A,#N/A,TRUE,"Prices";#N/A,#N/A,TRUE,"Operations";#N/A,#N/A,TRUE,"GAAP Income";#N/A,#N/A,TRUE,"GAAP Balance";#N/A,#N/A,TRUE,"D&amp;A";#N/A,#N/A,TRUE,"Revolving Working Capital";#N/A,#N/A,TRUE,"Work.Cap.";#N/A,#N/A,TRUE,"Tax Inputs";#N/A,#N/A,TRUE,"Ven Cash Flow";#N/A,#N/A,TRUE,"Ven Income Tax";#N/A,#N/A,TRUE,"Ven Vat";#N/A,#N/A,TRUE,"Ven Balance"}</definedName>
    <definedName name="inversion" localSheetId="4" hidden="1">{#N/A,#N/A,TRUE,"TOC";#N/A,#N/A,TRUE,"Inputs";#N/A,#N/A,TRUE,"Debt";#N/A,#N/A,TRUE,"CashFlo";#N/A,#N/A,TRUE,"Prices";#N/A,#N/A,TRUE,"Operations";#N/A,#N/A,TRUE,"GAAP Income";#N/A,#N/A,TRUE,"GAAP Balance";#N/A,#N/A,TRUE,"D&amp;A";#N/A,#N/A,TRUE,"Revolving Working Capital";#N/A,#N/A,TRUE,"Work.Cap.";#N/A,#N/A,TRUE,"Tax Inputs";#N/A,#N/A,TRUE,"Ven Cash Flow";#N/A,#N/A,TRUE,"Ven Income Tax";#N/A,#N/A,TRUE,"Ven Vat";#N/A,#N/A,TRUE,"Ven Balance"}</definedName>
    <definedName name="inversion" hidden="1">{#N/A,#N/A,TRUE,"TOC";#N/A,#N/A,TRUE,"Inputs";#N/A,#N/A,TRUE,"Debt";#N/A,#N/A,TRUE,"CashFlo";#N/A,#N/A,TRUE,"Prices";#N/A,#N/A,TRUE,"Operations";#N/A,#N/A,TRUE,"GAAP Income";#N/A,#N/A,TRUE,"GAAP Balance";#N/A,#N/A,TRUE,"D&amp;A";#N/A,#N/A,TRUE,"Revolving Working Capital";#N/A,#N/A,TRUE,"Work.Cap.";#N/A,#N/A,TRUE,"Tax Inputs";#N/A,#N/A,TRUE,"Ven Cash Flow";#N/A,#N/A,TRUE,"Ven Income Tax";#N/A,#N/A,TRUE,"Ven Vat";#N/A,#N/A,TRUE,"Ven Balance"}</definedName>
    <definedName name="Inversión" localSheetId="2" hidden="1">{#N/A,#N/A,TRUE,"TOC";#N/A,#N/A,TRUE,"Inputs";#N/A,#N/A,TRUE,"Debt";#N/A,#N/A,TRUE,"CashFlo";#N/A,#N/A,TRUE,"Prices";#N/A,#N/A,TRUE,"Operations";#N/A,#N/A,TRUE,"GAAP Income";#N/A,#N/A,TRUE,"GAAP Balance";#N/A,#N/A,TRUE,"D&amp;A";#N/A,#N/A,TRUE,"Revolving Working Capital";#N/A,#N/A,TRUE,"Work.Cap.";#N/A,#N/A,TRUE,"Tax Inputs";#N/A,#N/A,TRUE,"Ven Cash Flow";#N/A,#N/A,TRUE,"Ven Income Tax";#N/A,#N/A,TRUE,"Ven Vat";#N/A,#N/A,TRUE,"Ven Balance"}</definedName>
    <definedName name="Inversión" localSheetId="4" hidden="1">{#N/A,#N/A,TRUE,"TOC";#N/A,#N/A,TRUE,"Inputs";#N/A,#N/A,TRUE,"Debt";#N/A,#N/A,TRUE,"CashFlo";#N/A,#N/A,TRUE,"Prices";#N/A,#N/A,TRUE,"Operations";#N/A,#N/A,TRUE,"GAAP Income";#N/A,#N/A,TRUE,"GAAP Balance";#N/A,#N/A,TRUE,"D&amp;A";#N/A,#N/A,TRUE,"Revolving Working Capital";#N/A,#N/A,TRUE,"Work.Cap.";#N/A,#N/A,TRUE,"Tax Inputs";#N/A,#N/A,TRUE,"Ven Cash Flow";#N/A,#N/A,TRUE,"Ven Income Tax";#N/A,#N/A,TRUE,"Ven Vat";#N/A,#N/A,TRUE,"Ven Balance"}</definedName>
    <definedName name="Inversión" hidden="1">{#N/A,#N/A,TRUE,"TOC";#N/A,#N/A,TRUE,"Inputs";#N/A,#N/A,TRUE,"Debt";#N/A,#N/A,TRUE,"CashFlo";#N/A,#N/A,TRUE,"Prices";#N/A,#N/A,TRUE,"Operations";#N/A,#N/A,TRUE,"GAAP Income";#N/A,#N/A,TRUE,"GAAP Balance";#N/A,#N/A,TRUE,"D&amp;A";#N/A,#N/A,TRUE,"Revolving Working Capital";#N/A,#N/A,TRUE,"Work.Cap.";#N/A,#N/A,TRUE,"Tax Inputs";#N/A,#N/A,TRUE,"Ven Cash Flow";#N/A,#N/A,TRUE,"Ven Income Tax";#N/A,#N/A,TRUE,"Ven Vat";#N/A,#N/A,TRUE,"Ven Balance"}</definedName>
    <definedName name="inversiones" localSheetId="2" hidden="1">{#N/A,#N/A,TRUE,"TOC";#N/A,#N/A,TRUE,"Inputs";#N/A,#N/A,TRUE,"Debt";#N/A,#N/A,TRUE,"CashFlo";#N/A,#N/A,TRUE,"Prices";#N/A,#N/A,TRUE,"Operations";#N/A,#N/A,TRUE,"GAAP Income";#N/A,#N/A,TRUE,"GAAP Balance";#N/A,#N/A,TRUE,"D&amp;A";#N/A,#N/A,TRUE,"Revolving Working Capital";#N/A,#N/A,TRUE,"Work.Cap.";#N/A,#N/A,TRUE,"Tax Inputs";#N/A,#N/A,TRUE,"Ven Cash Flow";#N/A,#N/A,TRUE,"Ven Income Tax";#N/A,#N/A,TRUE,"Ven Vat";#N/A,#N/A,TRUE,"Ven Balance"}</definedName>
    <definedName name="inversiones" localSheetId="4" hidden="1">{#N/A,#N/A,TRUE,"TOC";#N/A,#N/A,TRUE,"Inputs";#N/A,#N/A,TRUE,"Debt";#N/A,#N/A,TRUE,"CashFlo";#N/A,#N/A,TRUE,"Prices";#N/A,#N/A,TRUE,"Operations";#N/A,#N/A,TRUE,"GAAP Income";#N/A,#N/A,TRUE,"GAAP Balance";#N/A,#N/A,TRUE,"D&amp;A";#N/A,#N/A,TRUE,"Revolving Working Capital";#N/A,#N/A,TRUE,"Work.Cap.";#N/A,#N/A,TRUE,"Tax Inputs";#N/A,#N/A,TRUE,"Ven Cash Flow";#N/A,#N/A,TRUE,"Ven Income Tax";#N/A,#N/A,TRUE,"Ven Vat";#N/A,#N/A,TRUE,"Ven Balance"}</definedName>
    <definedName name="inversiones" hidden="1">{#N/A,#N/A,TRUE,"TOC";#N/A,#N/A,TRUE,"Inputs";#N/A,#N/A,TRUE,"Debt";#N/A,#N/A,TRUE,"CashFlo";#N/A,#N/A,TRUE,"Prices";#N/A,#N/A,TRUE,"Operations";#N/A,#N/A,TRUE,"GAAP Income";#N/A,#N/A,TRUE,"GAAP Balance";#N/A,#N/A,TRUE,"D&amp;A";#N/A,#N/A,TRUE,"Revolving Working Capital";#N/A,#N/A,TRUE,"Work.Cap.";#N/A,#N/A,TRUE,"Tax Inputs";#N/A,#N/A,TRUE,"Ven Cash Flow";#N/A,#N/A,TRUE,"Ven Income Tax";#N/A,#N/A,TRUE,"Ven Vat";#N/A,#N/A,TRUE,"Ven Balance"}</definedName>
    <definedName name="IQ_LATESTK" hidden="1">1000</definedName>
    <definedName name="IQ_LATESTQ" hidden="1">500</definedName>
    <definedName name="IQ_LTM" hidden="1">2000</definedName>
    <definedName name="IQ_MONTH" hidden="1">15000</definedName>
    <definedName name="IQ_NAMES_REVISION_DATE_" hidden="1">39965.6378009259</definedName>
    <definedName name="IQ_NTM" hidden="1">6000</definedName>
    <definedName name="IQ_TODAY" hidden="1">0</definedName>
    <definedName name="IQ_WEEK" hidden="1">50000</definedName>
    <definedName name="IQ_YTD" hidden="1">3000</definedName>
    <definedName name="jo" localSheetId="2" hidden="1">{"VENTAS1",#N/A,FALSE,"VENTAS";"VENTAS2",#N/A,FALSE,"VENTAS";"VENTAS3",#N/A,FALSE,"VENTAS";"VENTAS4",#N/A,FALSE,"VENTAS";"VENTAS5",#N/A,FALSE,"VENTAS";"VENTAS6",#N/A,FALSE,"VENTAS";"VENTAS7",#N/A,FALSE,"VENTAS";"VENTAS8",#N/A,FALSE,"VENTAS"}</definedName>
    <definedName name="jo" localSheetId="4" hidden="1">{"VENTAS1",#N/A,FALSE,"VENTAS";"VENTAS2",#N/A,FALSE,"VENTAS";"VENTAS3",#N/A,FALSE,"VENTAS";"VENTAS4",#N/A,FALSE,"VENTAS";"VENTAS5",#N/A,FALSE,"VENTAS";"VENTAS6",#N/A,FALSE,"VENTAS";"VENTAS7",#N/A,FALSE,"VENTAS";"VENTAS8",#N/A,FALSE,"VENTAS"}</definedName>
    <definedName name="jo" hidden="1">{"VENTAS1",#N/A,FALSE,"VENTAS";"VENTAS2",#N/A,FALSE,"VENTAS";"VENTAS3",#N/A,FALSE,"VENTAS";"VENTAS4",#N/A,FALSE,"VENTAS";"VENTAS5",#N/A,FALSE,"VENTAS";"VENTAS6",#N/A,FALSE,"VENTAS";"VENTAS7",#N/A,FALSE,"VENTAS";"VENTAS8",#N/A,FALSE,"VENTAS"}</definedName>
    <definedName name="kf" localSheetId="2" hidden="1">{"VENTAS1",#N/A,FALSE,"VENTAS";"VENTAS2",#N/A,FALSE,"VENTAS";"VENTAS3",#N/A,FALSE,"VENTAS";"VENTAS4",#N/A,FALSE,"VENTAS";"VENTAS5",#N/A,FALSE,"VENTAS";"VENTAS6",#N/A,FALSE,"VENTAS";"VENTAS7",#N/A,FALSE,"VENTAS";"VENTAS8",#N/A,FALSE,"VENTAS"}</definedName>
    <definedName name="kf" localSheetId="4" hidden="1">{"VENTAS1",#N/A,FALSE,"VENTAS";"VENTAS2",#N/A,FALSE,"VENTAS";"VENTAS3",#N/A,FALSE,"VENTAS";"VENTAS4",#N/A,FALSE,"VENTAS";"VENTAS5",#N/A,FALSE,"VENTAS";"VENTAS6",#N/A,FALSE,"VENTAS";"VENTAS7",#N/A,FALSE,"VENTAS";"VENTAS8",#N/A,FALSE,"VENTAS"}</definedName>
    <definedName name="kf" hidden="1">{"VENTAS1",#N/A,FALSE,"VENTAS";"VENTAS2",#N/A,FALSE,"VENTAS";"VENTAS3",#N/A,FALSE,"VENTAS";"VENTAS4",#N/A,FALSE,"VENTAS";"VENTAS5",#N/A,FALSE,"VENTAS";"VENTAS6",#N/A,FALSE,"VENTAS";"VENTAS7",#N/A,FALSE,"VENTAS";"VENTAS8",#N/A,FALSE,"VENTAS"}</definedName>
    <definedName name="kjkhjkh" localSheetId="2" hidden="1">{"page21",#N/A,FALSE,"TranSideco";"page20",#N/A,FALSE,"Coven.";"page19",#N/A,FALSE,"Comparac.";"page18",#N/A,FALSE,"Comparac.";"page17",#N/A,FALSE,"EvolDotac.";"page16",#N/A,FALSE,"Eco-Fin";"page15",#N/A,FALSE,"Eco-Fin";"page14",#N/A,FALSE,"Inversiones";"page13",#N/A,FALSE,"Inversiones";"page12",#N/A,FALSE,"Eco-Fin";"page11",#N/A,FALSE,"Eco-Fin";"page10",#N/A,FALSE,"Eco-Fin";"page9",#N/A,FALSE,"Eco-Fin";"page8",#N/A,FALSE,"Eco-Fin";"page7",#N/A,FALSE,"Eco-Fin";"page6",#N/A,FALSE,"Eco-Fin";"pageventas4",#N/A,FALSE,"Eco-Fin";"pageventas3",#N/A,FALSE,"Eco-Fin";"page5",#N/A,FALSE,"Eco-Fin";"page4",#N/A,FALSE,"Eco-Fin";"page3",#N/A,FALSE,"Eco-Fin";"page2",#N/A,FALSE,"Eco-Fin";"page1",#N/A,FALSE,"Eco-Fin";"cara1",#N/A,FALSE,"Carátula"}</definedName>
    <definedName name="kjkhjkh" localSheetId="4" hidden="1">{"page21",#N/A,FALSE,"TranSideco";"page20",#N/A,FALSE,"Coven.";"page19",#N/A,FALSE,"Comparac.";"page18",#N/A,FALSE,"Comparac.";"page17",#N/A,FALSE,"EvolDotac.";"page16",#N/A,FALSE,"Eco-Fin";"page15",#N/A,FALSE,"Eco-Fin";"page14",#N/A,FALSE,"Inversiones";"page13",#N/A,FALSE,"Inversiones";"page12",#N/A,FALSE,"Eco-Fin";"page11",#N/A,FALSE,"Eco-Fin";"page10",#N/A,FALSE,"Eco-Fin";"page9",#N/A,FALSE,"Eco-Fin";"page8",#N/A,FALSE,"Eco-Fin";"page7",#N/A,FALSE,"Eco-Fin";"page6",#N/A,FALSE,"Eco-Fin";"pageventas4",#N/A,FALSE,"Eco-Fin";"pageventas3",#N/A,FALSE,"Eco-Fin";"page5",#N/A,FALSE,"Eco-Fin";"page4",#N/A,FALSE,"Eco-Fin";"page3",#N/A,FALSE,"Eco-Fin";"page2",#N/A,FALSE,"Eco-Fin";"page1",#N/A,FALSE,"Eco-Fin";"cara1",#N/A,FALSE,"Carátula"}</definedName>
    <definedName name="kjkhjkh" hidden="1">{"page21",#N/A,FALSE,"TranSideco";"page20",#N/A,FALSE,"Coven.";"page19",#N/A,FALSE,"Comparac.";"page18",#N/A,FALSE,"Comparac.";"page17",#N/A,FALSE,"EvolDotac.";"page16",#N/A,FALSE,"Eco-Fin";"page15",#N/A,FALSE,"Eco-Fin";"page14",#N/A,FALSE,"Inversiones";"page13",#N/A,FALSE,"Inversiones";"page12",#N/A,FALSE,"Eco-Fin";"page11",#N/A,FALSE,"Eco-Fin";"page10",#N/A,FALSE,"Eco-Fin";"page9",#N/A,FALSE,"Eco-Fin";"page8",#N/A,FALSE,"Eco-Fin";"page7",#N/A,FALSE,"Eco-Fin";"page6",#N/A,FALSE,"Eco-Fin";"pageventas4",#N/A,FALSE,"Eco-Fin";"pageventas3",#N/A,FALSE,"Eco-Fin";"page5",#N/A,FALSE,"Eco-Fin";"page4",#N/A,FALSE,"Eco-Fin";"page3",#N/A,FALSE,"Eco-Fin";"page2",#N/A,FALSE,"Eco-Fin";"page1",#N/A,FALSE,"Eco-Fin";"cara1",#N/A,FALSE,"Carátula"}</definedName>
    <definedName name="Leste" localSheetId="2" hidden="1">{"page21",#N/A,FALSE,"TranSideco";"page20",#N/A,FALSE,"Coven.";"page19",#N/A,FALSE,"Comparac.";"page18",#N/A,FALSE,"Comparac.";"page17",#N/A,FALSE,"EvolDotac.";"page16",#N/A,FALSE,"Eco-Fin";"page15",#N/A,FALSE,"Eco-Fin";"page14",#N/A,FALSE,"Inversiones";"page13",#N/A,FALSE,"Inversiones";"page12",#N/A,FALSE,"Eco-Fin";"page11",#N/A,FALSE,"Eco-Fin";"page10",#N/A,FALSE,"Eco-Fin";"page9",#N/A,FALSE,"Eco-Fin";"page8",#N/A,FALSE,"Eco-Fin";"page7",#N/A,FALSE,"Eco-Fin";"page6",#N/A,FALSE,"Eco-Fin";"pageventas4",#N/A,FALSE,"Eco-Fin";"pageventas3",#N/A,FALSE,"Eco-Fin";"page5",#N/A,FALSE,"Eco-Fin";"page4",#N/A,FALSE,"Eco-Fin";"page3",#N/A,FALSE,"Eco-Fin";"page2",#N/A,FALSE,"Eco-Fin";"page1",#N/A,FALSE,"Eco-Fin";"cara1",#N/A,FALSE,"Carátula"}</definedName>
    <definedName name="Leste" localSheetId="4" hidden="1">{"page21",#N/A,FALSE,"TranSideco";"page20",#N/A,FALSE,"Coven.";"page19",#N/A,FALSE,"Comparac.";"page18",#N/A,FALSE,"Comparac.";"page17",#N/A,FALSE,"EvolDotac.";"page16",#N/A,FALSE,"Eco-Fin";"page15",#N/A,FALSE,"Eco-Fin";"page14",#N/A,FALSE,"Inversiones";"page13",#N/A,FALSE,"Inversiones";"page12",#N/A,FALSE,"Eco-Fin";"page11",#N/A,FALSE,"Eco-Fin";"page10",#N/A,FALSE,"Eco-Fin";"page9",#N/A,FALSE,"Eco-Fin";"page8",#N/A,FALSE,"Eco-Fin";"page7",#N/A,FALSE,"Eco-Fin";"page6",#N/A,FALSE,"Eco-Fin";"pageventas4",#N/A,FALSE,"Eco-Fin";"pageventas3",#N/A,FALSE,"Eco-Fin";"page5",#N/A,FALSE,"Eco-Fin";"page4",#N/A,FALSE,"Eco-Fin";"page3",#N/A,FALSE,"Eco-Fin";"page2",#N/A,FALSE,"Eco-Fin";"page1",#N/A,FALSE,"Eco-Fin";"cara1",#N/A,FALSE,"Carátula"}</definedName>
    <definedName name="Leste" hidden="1">{"page21",#N/A,FALSE,"TranSideco";"page20",#N/A,FALSE,"Coven.";"page19",#N/A,FALSE,"Comparac.";"page18",#N/A,FALSE,"Comparac.";"page17",#N/A,FALSE,"EvolDotac.";"page16",#N/A,FALSE,"Eco-Fin";"page15",#N/A,FALSE,"Eco-Fin";"page14",#N/A,FALSE,"Inversiones";"page13",#N/A,FALSE,"Inversiones";"page12",#N/A,FALSE,"Eco-Fin";"page11",#N/A,FALSE,"Eco-Fin";"page10",#N/A,FALSE,"Eco-Fin";"page9",#N/A,FALSE,"Eco-Fin";"page8",#N/A,FALSE,"Eco-Fin";"page7",#N/A,FALSE,"Eco-Fin";"page6",#N/A,FALSE,"Eco-Fin";"pageventas4",#N/A,FALSE,"Eco-Fin";"pageventas3",#N/A,FALSE,"Eco-Fin";"page5",#N/A,FALSE,"Eco-Fin";"page4",#N/A,FALSE,"Eco-Fin";"page3",#N/A,FALSE,"Eco-Fin";"page2",#N/A,FALSE,"Eco-Fin";"page1",#N/A,FALSE,"Eco-Fin";"cara1",#N/A,FALSE,"Carátula"}</definedName>
    <definedName name="limcount" hidden="1">2</definedName>
    <definedName name="ll" localSheetId="2" hidden="1">{"page21",#N/A,FALSE,"TranSideco";"page20",#N/A,FALSE,"Coven.";"page19",#N/A,FALSE,"Comparac.";"page18",#N/A,FALSE,"Comparac.";"page17",#N/A,FALSE,"EvolDotac.";"page16",#N/A,FALSE,"Eco-Fin";"page15",#N/A,FALSE,"Eco-Fin";"page14",#N/A,FALSE,"Inversiones";"page13",#N/A,FALSE,"Inversiones";"page12",#N/A,FALSE,"Eco-Fin";"page11",#N/A,FALSE,"Eco-Fin";"page10",#N/A,FALSE,"Eco-Fin";"page9",#N/A,FALSE,"Eco-Fin";"page8",#N/A,FALSE,"Eco-Fin";"page7",#N/A,FALSE,"Eco-Fin";"page6",#N/A,FALSE,"Eco-Fin";"pageventas4",#N/A,FALSE,"Eco-Fin";"pageventas3",#N/A,FALSE,"Eco-Fin";"page5",#N/A,FALSE,"Eco-Fin";"page4",#N/A,FALSE,"Eco-Fin";"page3",#N/A,FALSE,"Eco-Fin";"page2",#N/A,FALSE,"Eco-Fin";"page1",#N/A,FALSE,"Eco-Fin";"cara1",#N/A,FALSE,"Carátula"}</definedName>
    <definedName name="ll" localSheetId="4" hidden="1">{"page21",#N/A,FALSE,"TranSideco";"page20",#N/A,FALSE,"Coven.";"page19",#N/A,FALSE,"Comparac.";"page18",#N/A,FALSE,"Comparac.";"page17",#N/A,FALSE,"EvolDotac.";"page16",#N/A,FALSE,"Eco-Fin";"page15",#N/A,FALSE,"Eco-Fin";"page14",#N/A,FALSE,"Inversiones";"page13",#N/A,FALSE,"Inversiones";"page12",#N/A,FALSE,"Eco-Fin";"page11",#N/A,FALSE,"Eco-Fin";"page10",#N/A,FALSE,"Eco-Fin";"page9",#N/A,FALSE,"Eco-Fin";"page8",#N/A,FALSE,"Eco-Fin";"page7",#N/A,FALSE,"Eco-Fin";"page6",#N/A,FALSE,"Eco-Fin";"pageventas4",#N/A,FALSE,"Eco-Fin";"pageventas3",#N/A,FALSE,"Eco-Fin";"page5",#N/A,FALSE,"Eco-Fin";"page4",#N/A,FALSE,"Eco-Fin";"page3",#N/A,FALSE,"Eco-Fin";"page2",#N/A,FALSE,"Eco-Fin";"page1",#N/A,FALSE,"Eco-Fin";"cara1",#N/A,FALSE,"Carátula"}</definedName>
    <definedName name="ll" hidden="1">{"page21",#N/A,FALSE,"TranSideco";"page20",#N/A,FALSE,"Coven.";"page19",#N/A,FALSE,"Comparac.";"page18",#N/A,FALSE,"Comparac.";"page17",#N/A,FALSE,"EvolDotac.";"page16",#N/A,FALSE,"Eco-Fin";"page15",#N/A,FALSE,"Eco-Fin";"page14",#N/A,FALSE,"Inversiones";"page13",#N/A,FALSE,"Inversiones";"page12",#N/A,FALSE,"Eco-Fin";"page11",#N/A,FALSE,"Eco-Fin";"page10",#N/A,FALSE,"Eco-Fin";"page9",#N/A,FALSE,"Eco-Fin";"page8",#N/A,FALSE,"Eco-Fin";"page7",#N/A,FALSE,"Eco-Fin";"page6",#N/A,FALSE,"Eco-Fin";"pageventas4",#N/A,FALSE,"Eco-Fin";"pageventas3",#N/A,FALSE,"Eco-Fin";"page5",#N/A,FALSE,"Eco-Fin";"page4",#N/A,FALSE,"Eco-Fin";"page3",#N/A,FALSE,"Eco-Fin";"page2",#N/A,FALSE,"Eco-Fin";"page1",#N/A,FALSE,"Eco-Fin";"cara1",#N/A,FALSE,"Carátula"}</definedName>
    <definedName name="LOC_1">Nome_Placas!$D$24:$F$24</definedName>
    <definedName name="LOC_2">Nome_Placas!$D$25:$F$25</definedName>
    <definedName name="LOC_3">Nome_Placas!$D$26:$F$26</definedName>
    <definedName name="LOC_4">Nome_Placas!$D$27:$F$27</definedName>
    <definedName name="LOC_5">Nome_Placas!$D$28:$F$28</definedName>
    <definedName name="LOC_6">Nome_Placas!$D$29:$F$29</definedName>
    <definedName name="LOC_7">Nome_Placas!$D$30:$F$30</definedName>
    <definedName name="merito" localSheetId="2" hidden="1">{"page21",#N/A,FALSE,"TranSideco";"page20",#N/A,FALSE,"Coven.";"page19",#N/A,FALSE,"Comparac.";"page18",#N/A,FALSE,"Comparac.";"page17",#N/A,FALSE,"EvolDotac.";"page16",#N/A,FALSE,"Eco-Fin";"page15",#N/A,FALSE,"Eco-Fin";"page14",#N/A,FALSE,"Inversiones";"page13",#N/A,FALSE,"Inversiones";"page12",#N/A,FALSE,"Eco-Fin";"page11",#N/A,FALSE,"Eco-Fin";"page10",#N/A,FALSE,"Eco-Fin";"page9",#N/A,FALSE,"Eco-Fin";"page8",#N/A,FALSE,"Eco-Fin";"page7",#N/A,FALSE,"Eco-Fin";"page6",#N/A,FALSE,"Eco-Fin";"pageventas4",#N/A,FALSE,"Eco-Fin";"pageventas3",#N/A,FALSE,"Eco-Fin";"page5",#N/A,FALSE,"Eco-Fin";"page4",#N/A,FALSE,"Eco-Fin";"page3",#N/A,FALSE,"Eco-Fin";"page2",#N/A,FALSE,"Eco-Fin";"page1",#N/A,FALSE,"Eco-Fin";"cara1",#N/A,FALSE,"Carátula"}</definedName>
    <definedName name="merito" localSheetId="4" hidden="1">{"page21",#N/A,FALSE,"TranSideco";"page20",#N/A,FALSE,"Coven.";"page19",#N/A,FALSE,"Comparac.";"page18",#N/A,FALSE,"Comparac.";"page17",#N/A,FALSE,"EvolDotac.";"page16",#N/A,FALSE,"Eco-Fin";"page15",#N/A,FALSE,"Eco-Fin";"page14",#N/A,FALSE,"Inversiones";"page13",#N/A,FALSE,"Inversiones";"page12",#N/A,FALSE,"Eco-Fin";"page11",#N/A,FALSE,"Eco-Fin";"page10",#N/A,FALSE,"Eco-Fin";"page9",#N/A,FALSE,"Eco-Fin";"page8",#N/A,FALSE,"Eco-Fin";"page7",#N/A,FALSE,"Eco-Fin";"page6",#N/A,FALSE,"Eco-Fin";"pageventas4",#N/A,FALSE,"Eco-Fin";"pageventas3",#N/A,FALSE,"Eco-Fin";"page5",#N/A,FALSE,"Eco-Fin";"page4",#N/A,FALSE,"Eco-Fin";"page3",#N/A,FALSE,"Eco-Fin";"page2",#N/A,FALSE,"Eco-Fin";"page1",#N/A,FALSE,"Eco-Fin";"cara1",#N/A,FALSE,"Carátula"}</definedName>
    <definedName name="merito" hidden="1">{"page21",#N/A,FALSE,"TranSideco";"page20",#N/A,FALSE,"Coven.";"page19",#N/A,FALSE,"Comparac.";"page18",#N/A,FALSE,"Comparac.";"page17",#N/A,FALSE,"EvolDotac.";"page16",#N/A,FALSE,"Eco-Fin";"page15",#N/A,FALSE,"Eco-Fin";"page14",#N/A,FALSE,"Inversiones";"page13",#N/A,FALSE,"Inversiones";"page12",#N/A,FALSE,"Eco-Fin";"page11",#N/A,FALSE,"Eco-Fin";"page10",#N/A,FALSE,"Eco-Fin";"page9",#N/A,FALSE,"Eco-Fin";"page8",#N/A,FALSE,"Eco-Fin";"page7",#N/A,FALSE,"Eco-Fin";"page6",#N/A,FALSE,"Eco-Fin";"pageventas4",#N/A,FALSE,"Eco-Fin";"pageventas3",#N/A,FALSE,"Eco-Fin";"page5",#N/A,FALSE,"Eco-Fin";"page4",#N/A,FALSE,"Eco-Fin";"page3",#N/A,FALSE,"Eco-Fin";"page2",#N/A,FALSE,"Eco-Fin";"page1",#N/A,FALSE,"Eco-Fin";"cara1",#N/A,FALSE,"Carátula"}</definedName>
    <definedName name="mmmmm" localSheetId="2" hidden="1">{"page21",#N/A,FALSE,"TranSideco";"page20",#N/A,FALSE,"Coven.";"page19",#N/A,FALSE,"Comparac.";"page18",#N/A,FALSE,"Comparac.";"page17",#N/A,FALSE,"EvolDotac.";"page16",#N/A,FALSE,"Eco-Fin";"page15",#N/A,FALSE,"Eco-Fin";"page14",#N/A,FALSE,"Inversiones";"page13",#N/A,FALSE,"Inversiones";"page12",#N/A,FALSE,"Eco-Fin";"page11",#N/A,FALSE,"Eco-Fin";"page10",#N/A,FALSE,"Eco-Fin";"page9",#N/A,FALSE,"Eco-Fin";"page8",#N/A,FALSE,"Eco-Fin";"page7",#N/A,FALSE,"Eco-Fin";"page6",#N/A,FALSE,"Eco-Fin";"pageventas4",#N/A,FALSE,"Eco-Fin";"pageventas3",#N/A,FALSE,"Eco-Fin";"page5",#N/A,FALSE,"Eco-Fin";"page4",#N/A,FALSE,"Eco-Fin";"page3",#N/A,FALSE,"Eco-Fin";"page2",#N/A,FALSE,"Eco-Fin";"page1",#N/A,FALSE,"Eco-Fin";"cara1",#N/A,FALSE,"Carátula"}</definedName>
    <definedName name="mmmmm" localSheetId="4" hidden="1">{"page21",#N/A,FALSE,"TranSideco";"page20",#N/A,FALSE,"Coven.";"page19",#N/A,FALSE,"Comparac.";"page18",#N/A,FALSE,"Comparac.";"page17",#N/A,FALSE,"EvolDotac.";"page16",#N/A,FALSE,"Eco-Fin";"page15",#N/A,FALSE,"Eco-Fin";"page14",#N/A,FALSE,"Inversiones";"page13",#N/A,FALSE,"Inversiones";"page12",#N/A,FALSE,"Eco-Fin";"page11",#N/A,FALSE,"Eco-Fin";"page10",#N/A,FALSE,"Eco-Fin";"page9",#N/A,FALSE,"Eco-Fin";"page8",#N/A,FALSE,"Eco-Fin";"page7",#N/A,FALSE,"Eco-Fin";"page6",#N/A,FALSE,"Eco-Fin";"pageventas4",#N/A,FALSE,"Eco-Fin";"pageventas3",#N/A,FALSE,"Eco-Fin";"page5",#N/A,FALSE,"Eco-Fin";"page4",#N/A,FALSE,"Eco-Fin";"page3",#N/A,FALSE,"Eco-Fin";"page2",#N/A,FALSE,"Eco-Fin";"page1",#N/A,FALSE,"Eco-Fin";"cara1",#N/A,FALSE,"Carátula"}</definedName>
    <definedName name="mmmmm" hidden="1">{"page21",#N/A,FALSE,"TranSideco";"page20",#N/A,FALSE,"Coven.";"page19",#N/A,FALSE,"Comparac.";"page18",#N/A,FALSE,"Comparac.";"page17",#N/A,FALSE,"EvolDotac.";"page16",#N/A,FALSE,"Eco-Fin";"page15",#N/A,FALSE,"Eco-Fin";"page14",#N/A,FALSE,"Inversiones";"page13",#N/A,FALSE,"Inversiones";"page12",#N/A,FALSE,"Eco-Fin";"page11",#N/A,FALSE,"Eco-Fin";"page10",#N/A,FALSE,"Eco-Fin";"page9",#N/A,FALSE,"Eco-Fin";"page8",#N/A,FALSE,"Eco-Fin";"page7",#N/A,FALSE,"Eco-Fin";"page6",#N/A,FALSE,"Eco-Fin";"pageventas4",#N/A,FALSE,"Eco-Fin";"pageventas3",#N/A,FALSE,"Eco-Fin";"page5",#N/A,FALSE,"Eco-Fin";"page4",#N/A,FALSE,"Eco-Fin";"page3",#N/A,FALSE,"Eco-Fin";"page2",#N/A,FALSE,"Eco-Fin";"page1",#N/A,FALSE,"Eco-Fin";"cara1",#N/A,FALSE,"Carátula"}</definedName>
    <definedName name="MO">Nome_Placas!$D$162:$F$162</definedName>
    <definedName name="MP">Nome_Placas!$D$161:$F$161</definedName>
    <definedName name="nti" localSheetId="2" hidden="1">{"page21",#N/A,FALSE,"TranSideco";"page20",#N/A,FALSE,"Coven.";"page19",#N/A,FALSE,"Comparac.";"page18",#N/A,FALSE,"Comparac.";"page17",#N/A,FALSE,"EvolDotac.";"page16",#N/A,FALSE,"Eco-Fin";"page15",#N/A,FALSE,"Eco-Fin";"page14",#N/A,FALSE,"Inversiones";"page13",#N/A,FALSE,"Inversiones";"page12",#N/A,FALSE,"Eco-Fin";"page11",#N/A,FALSE,"Eco-Fin";"page10",#N/A,FALSE,"Eco-Fin";"page9",#N/A,FALSE,"Eco-Fin";"page8",#N/A,FALSE,"Eco-Fin";"page7",#N/A,FALSE,"Eco-Fin";"page6",#N/A,FALSE,"Eco-Fin";"pageventas4",#N/A,FALSE,"Eco-Fin";"pageventas3",#N/A,FALSE,"Eco-Fin";"page5",#N/A,FALSE,"Eco-Fin";"page4",#N/A,FALSE,"Eco-Fin";"page3",#N/A,FALSE,"Eco-Fin";"page2",#N/A,FALSE,"Eco-Fin";"page1",#N/A,FALSE,"Eco-Fin";"cara1",#N/A,FALSE,"Carátula"}</definedName>
    <definedName name="nti" localSheetId="4" hidden="1">{"page21",#N/A,FALSE,"TranSideco";"page20",#N/A,FALSE,"Coven.";"page19",#N/A,FALSE,"Comparac.";"page18",#N/A,FALSE,"Comparac.";"page17",#N/A,FALSE,"EvolDotac.";"page16",#N/A,FALSE,"Eco-Fin";"page15",#N/A,FALSE,"Eco-Fin";"page14",#N/A,FALSE,"Inversiones";"page13",#N/A,FALSE,"Inversiones";"page12",#N/A,FALSE,"Eco-Fin";"page11",#N/A,FALSE,"Eco-Fin";"page10",#N/A,FALSE,"Eco-Fin";"page9",#N/A,FALSE,"Eco-Fin";"page8",#N/A,FALSE,"Eco-Fin";"page7",#N/A,FALSE,"Eco-Fin";"page6",#N/A,FALSE,"Eco-Fin";"pageventas4",#N/A,FALSE,"Eco-Fin";"pageventas3",#N/A,FALSE,"Eco-Fin";"page5",#N/A,FALSE,"Eco-Fin";"page4",#N/A,FALSE,"Eco-Fin";"page3",#N/A,FALSE,"Eco-Fin";"page2",#N/A,FALSE,"Eco-Fin";"page1",#N/A,FALSE,"Eco-Fin";"cara1",#N/A,FALSE,"Carátula"}</definedName>
    <definedName name="nti" hidden="1">{"page21",#N/A,FALSE,"TranSideco";"page20",#N/A,FALSE,"Coven.";"page19",#N/A,FALSE,"Comparac.";"page18",#N/A,FALSE,"Comparac.";"page17",#N/A,FALSE,"EvolDotac.";"page16",#N/A,FALSE,"Eco-Fin";"page15",#N/A,FALSE,"Eco-Fin";"page14",#N/A,FALSE,"Inversiones";"page13",#N/A,FALSE,"Inversiones";"page12",#N/A,FALSE,"Eco-Fin";"page11",#N/A,FALSE,"Eco-Fin";"page10",#N/A,FALSE,"Eco-Fin";"page9",#N/A,FALSE,"Eco-Fin";"page8",#N/A,FALSE,"Eco-Fin";"page7",#N/A,FALSE,"Eco-Fin";"page6",#N/A,FALSE,"Eco-Fin";"pageventas4",#N/A,FALSE,"Eco-Fin";"pageventas3",#N/A,FALSE,"Eco-Fin";"page5",#N/A,FALSE,"Eco-Fin";"page4",#N/A,FALSE,"Eco-Fin";"page3",#N/A,FALSE,"Eco-Fin";"page2",#N/A,FALSE,"Eco-Fin";"page1",#N/A,FALSE,"Eco-Fin";"cara1",#N/A,FALSE,"Carátula"}</definedName>
    <definedName name="OA" localSheetId="2" hidden="1">{#N/A,#N/A,TRUE,"TOC";#N/A,#N/A,TRUE,"Inputs";#N/A,#N/A,TRUE,"Debt";#N/A,#N/A,TRUE,"CashFlo";#N/A,#N/A,TRUE,"Prices";#N/A,#N/A,TRUE,"Operations";#N/A,#N/A,TRUE,"GAAP Income";#N/A,#N/A,TRUE,"GAAP Balance";#N/A,#N/A,TRUE,"D&amp;A";#N/A,#N/A,TRUE,"Revolving Working Capital";#N/A,#N/A,TRUE,"Work.Cap.";#N/A,#N/A,TRUE,"Tax Inputs";#N/A,#N/A,TRUE,"Ven Cash Flow";#N/A,#N/A,TRUE,"Ven Income Tax";#N/A,#N/A,TRUE,"Ven Vat";#N/A,#N/A,TRUE,"Ven Balance"}</definedName>
    <definedName name="OA" localSheetId="4" hidden="1">{#N/A,#N/A,TRUE,"TOC";#N/A,#N/A,TRUE,"Inputs";#N/A,#N/A,TRUE,"Debt";#N/A,#N/A,TRUE,"CashFlo";#N/A,#N/A,TRUE,"Prices";#N/A,#N/A,TRUE,"Operations";#N/A,#N/A,TRUE,"GAAP Income";#N/A,#N/A,TRUE,"GAAP Balance";#N/A,#N/A,TRUE,"D&amp;A";#N/A,#N/A,TRUE,"Revolving Working Capital";#N/A,#N/A,TRUE,"Work.Cap.";#N/A,#N/A,TRUE,"Tax Inputs";#N/A,#N/A,TRUE,"Ven Cash Flow";#N/A,#N/A,TRUE,"Ven Income Tax";#N/A,#N/A,TRUE,"Ven Vat";#N/A,#N/A,TRUE,"Ven Balance"}</definedName>
    <definedName name="OA" hidden="1">{#N/A,#N/A,TRUE,"TOC";#N/A,#N/A,TRUE,"Inputs";#N/A,#N/A,TRUE,"Debt";#N/A,#N/A,TRUE,"CashFlo";#N/A,#N/A,TRUE,"Prices";#N/A,#N/A,TRUE,"Operations";#N/A,#N/A,TRUE,"GAAP Income";#N/A,#N/A,TRUE,"GAAP Balance";#N/A,#N/A,TRUE,"D&amp;A";#N/A,#N/A,TRUE,"Revolving Working Capital";#N/A,#N/A,TRUE,"Work.Cap.";#N/A,#N/A,TRUE,"Tax Inputs";#N/A,#N/A,TRUE,"Ven Cash Flow";#N/A,#N/A,TRUE,"Ven Income Tax";#N/A,#N/A,TRUE,"Ven Vat";#N/A,#N/A,TRUE,"Ven Balance"}</definedName>
    <definedName name="origen" localSheetId="2" hidden="1">{#N/A,#N/A,TRUE,"TOC";#N/A,#N/A,TRUE,"Inputs";#N/A,#N/A,TRUE,"Debt";#N/A,#N/A,TRUE,"CashFlo";#N/A,#N/A,TRUE,"Prices";#N/A,#N/A,TRUE,"Operations";#N/A,#N/A,TRUE,"GAAP Income";#N/A,#N/A,TRUE,"GAAP Balance";#N/A,#N/A,TRUE,"D&amp;A";#N/A,#N/A,TRUE,"Revolving Working Capital";#N/A,#N/A,TRUE,"Work.Cap.";#N/A,#N/A,TRUE,"Tax Inputs";#N/A,#N/A,TRUE,"Ven Cash Flow";#N/A,#N/A,TRUE,"Ven Income Tax";#N/A,#N/A,TRUE,"Ven Vat";#N/A,#N/A,TRUE,"Ven Balance"}</definedName>
    <definedName name="origen" localSheetId="4" hidden="1">{#N/A,#N/A,TRUE,"TOC";#N/A,#N/A,TRUE,"Inputs";#N/A,#N/A,TRUE,"Debt";#N/A,#N/A,TRUE,"CashFlo";#N/A,#N/A,TRUE,"Prices";#N/A,#N/A,TRUE,"Operations";#N/A,#N/A,TRUE,"GAAP Income";#N/A,#N/A,TRUE,"GAAP Balance";#N/A,#N/A,TRUE,"D&amp;A";#N/A,#N/A,TRUE,"Revolving Working Capital";#N/A,#N/A,TRUE,"Work.Cap.";#N/A,#N/A,TRUE,"Tax Inputs";#N/A,#N/A,TRUE,"Ven Cash Flow";#N/A,#N/A,TRUE,"Ven Income Tax";#N/A,#N/A,TRUE,"Ven Vat";#N/A,#N/A,TRUE,"Ven Balance"}</definedName>
    <definedName name="origen" hidden="1">{#N/A,#N/A,TRUE,"TOC";#N/A,#N/A,TRUE,"Inputs";#N/A,#N/A,TRUE,"Debt";#N/A,#N/A,TRUE,"CashFlo";#N/A,#N/A,TRUE,"Prices";#N/A,#N/A,TRUE,"Operations";#N/A,#N/A,TRUE,"GAAP Income";#N/A,#N/A,TRUE,"GAAP Balance";#N/A,#N/A,TRUE,"D&amp;A";#N/A,#N/A,TRUE,"Revolving Working Capital";#N/A,#N/A,TRUE,"Work.Cap.";#N/A,#N/A,TRUE,"Tax Inputs";#N/A,#N/A,TRUE,"Ven Cash Flow";#N/A,#N/A,TRUE,"Ven Income Tax";#N/A,#N/A,TRUE,"Ven Vat";#N/A,#N/A,TRUE,"Ven Balance"}</definedName>
    <definedName name="Previsao" localSheetId="2" hidden="1">{"'Índice'!$A$1:$K$49"}</definedName>
    <definedName name="Previsao" localSheetId="4" hidden="1">{"'Índice'!$A$1:$K$49"}</definedName>
    <definedName name="Previsao" hidden="1">{"'Índice'!$A$1:$K$49"}</definedName>
    <definedName name="qq" localSheetId="2" hidden="1">{"page21",#N/A,FALSE,"TranSideco";"page20",#N/A,FALSE,"Coven.";"page19",#N/A,FALSE,"Comparac.";"page18",#N/A,FALSE,"Comparac.";"page17",#N/A,FALSE,"EvolDotac.";"page16",#N/A,FALSE,"Eco-Fin";"page15",#N/A,FALSE,"Eco-Fin";"page14",#N/A,FALSE,"Inversiones";"page13",#N/A,FALSE,"Inversiones";"page12",#N/A,FALSE,"Eco-Fin";"page11",#N/A,FALSE,"Eco-Fin";"page10",#N/A,FALSE,"Eco-Fin";"page9",#N/A,FALSE,"Eco-Fin";"page8",#N/A,FALSE,"Eco-Fin";"page7",#N/A,FALSE,"Eco-Fin";"page6",#N/A,FALSE,"Eco-Fin";"pageventas4",#N/A,FALSE,"Eco-Fin";"pageventas3",#N/A,FALSE,"Eco-Fin";"page5",#N/A,FALSE,"Eco-Fin";"page4",#N/A,FALSE,"Eco-Fin";"page3",#N/A,FALSE,"Eco-Fin";"page2",#N/A,FALSE,"Eco-Fin";"page1",#N/A,FALSE,"Eco-Fin";"cara1",#N/A,FALSE,"Carátula"}</definedName>
    <definedName name="qq" localSheetId="4" hidden="1">{"page21",#N/A,FALSE,"TranSideco";"page20",#N/A,FALSE,"Coven.";"page19",#N/A,FALSE,"Comparac.";"page18",#N/A,FALSE,"Comparac.";"page17",#N/A,FALSE,"EvolDotac.";"page16",#N/A,FALSE,"Eco-Fin";"page15",#N/A,FALSE,"Eco-Fin";"page14",#N/A,FALSE,"Inversiones";"page13",#N/A,FALSE,"Inversiones";"page12",#N/A,FALSE,"Eco-Fin";"page11",#N/A,FALSE,"Eco-Fin";"page10",#N/A,FALSE,"Eco-Fin";"page9",#N/A,FALSE,"Eco-Fin";"page8",#N/A,FALSE,"Eco-Fin";"page7",#N/A,FALSE,"Eco-Fin";"page6",#N/A,FALSE,"Eco-Fin";"pageventas4",#N/A,FALSE,"Eco-Fin";"pageventas3",#N/A,FALSE,"Eco-Fin";"page5",#N/A,FALSE,"Eco-Fin";"page4",#N/A,FALSE,"Eco-Fin";"page3",#N/A,FALSE,"Eco-Fin";"page2",#N/A,FALSE,"Eco-Fin";"page1",#N/A,FALSE,"Eco-Fin";"cara1",#N/A,FALSE,"Carátula"}</definedName>
    <definedName name="qq" hidden="1">{"page21",#N/A,FALSE,"TranSideco";"page20",#N/A,FALSE,"Coven.";"page19",#N/A,FALSE,"Comparac.";"page18",#N/A,FALSE,"Comparac.";"page17",#N/A,FALSE,"EvolDotac.";"page16",#N/A,FALSE,"Eco-Fin";"page15",#N/A,FALSE,"Eco-Fin";"page14",#N/A,FALSE,"Inversiones";"page13",#N/A,FALSE,"Inversiones";"page12",#N/A,FALSE,"Eco-Fin";"page11",#N/A,FALSE,"Eco-Fin";"page10",#N/A,FALSE,"Eco-Fin";"page9",#N/A,FALSE,"Eco-Fin";"page8",#N/A,FALSE,"Eco-Fin";"page7",#N/A,FALSE,"Eco-Fin";"page6",#N/A,FALSE,"Eco-Fin";"pageventas4",#N/A,FALSE,"Eco-Fin";"pageventas3",#N/A,FALSE,"Eco-Fin";"page5",#N/A,FALSE,"Eco-Fin";"page4",#N/A,FALSE,"Eco-Fin";"page3",#N/A,FALSE,"Eco-Fin";"page2",#N/A,FALSE,"Eco-Fin";"page1",#N/A,FALSE,"Eco-Fin";"cara1",#N/A,FALSE,"Carátula"}</definedName>
    <definedName name="qqq" localSheetId="2" hidden="1">{"page21",#N/A,FALSE,"TranSideco";"page20",#N/A,FALSE,"Coven.";"page19",#N/A,FALSE,"Comparac.";"page18",#N/A,FALSE,"Comparac.";"page17",#N/A,FALSE,"EvolDotac.";"page16",#N/A,FALSE,"Eco-Fin";"page15",#N/A,FALSE,"Eco-Fin";"page14",#N/A,FALSE,"Inversiones";"page13",#N/A,FALSE,"Inversiones";"page12",#N/A,FALSE,"Eco-Fin";"page11",#N/A,FALSE,"Eco-Fin";"page10",#N/A,FALSE,"Eco-Fin";"page9",#N/A,FALSE,"Eco-Fin";"page8",#N/A,FALSE,"Eco-Fin";"page7",#N/A,FALSE,"Eco-Fin";"page6",#N/A,FALSE,"Eco-Fin";"pageventas4",#N/A,FALSE,"Eco-Fin";"pageventas3",#N/A,FALSE,"Eco-Fin";"page5",#N/A,FALSE,"Eco-Fin";"page4",#N/A,FALSE,"Eco-Fin";"page3",#N/A,FALSE,"Eco-Fin";"page2",#N/A,FALSE,"Eco-Fin";"page1",#N/A,FALSE,"Eco-Fin";"cara1",#N/A,FALSE,"Carátula"}</definedName>
    <definedName name="qqq" localSheetId="4" hidden="1">{"page21",#N/A,FALSE,"TranSideco";"page20",#N/A,FALSE,"Coven.";"page19",#N/A,FALSE,"Comparac.";"page18",#N/A,FALSE,"Comparac.";"page17",#N/A,FALSE,"EvolDotac.";"page16",#N/A,FALSE,"Eco-Fin";"page15",#N/A,FALSE,"Eco-Fin";"page14",#N/A,FALSE,"Inversiones";"page13",#N/A,FALSE,"Inversiones";"page12",#N/A,FALSE,"Eco-Fin";"page11",#N/A,FALSE,"Eco-Fin";"page10",#N/A,FALSE,"Eco-Fin";"page9",#N/A,FALSE,"Eco-Fin";"page8",#N/A,FALSE,"Eco-Fin";"page7",#N/A,FALSE,"Eco-Fin";"page6",#N/A,FALSE,"Eco-Fin";"pageventas4",#N/A,FALSE,"Eco-Fin";"pageventas3",#N/A,FALSE,"Eco-Fin";"page5",#N/A,FALSE,"Eco-Fin";"page4",#N/A,FALSE,"Eco-Fin";"page3",#N/A,FALSE,"Eco-Fin";"page2",#N/A,FALSE,"Eco-Fin";"page1",#N/A,FALSE,"Eco-Fin";"cara1",#N/A,FALSE,"Carátula"}</definedName>
    <definedName name="qqq" hidden="1">{"page21",#N/A,FALSE,"TranSideco";"page20",#N/A,FALSE,"Coven.";"page19",#N/A,FALSE,"Comparac.";"page18",#N/A,FALSE,"Comparac.";"page17",#N/A,FALSE,"EvolDotac.";"page16",#N/A,FALSE,"Eco-Fin";"page15",#N/A,FALSE,"Eco-Fin";"page14",#N/A,FALSE,"Inversiones";"page13",#N/A,FALSE,"Inversiones";"page12",#N/A,FALSE,"Eco-Fin";"page11",#N/A,FALSE,"Eco-Fin";"page10",#N/A,FALSE,"Eco-Fin";"page9",#N/A,FALSE,"Eco-Fin";"page8",#N/A,FALSE,"Eco-Fin";"page7",#N/A,FALSE,"Eco-Fin";"page6",#N/A,FALSE,"Eco-Fin";"pageventas4",#N/A,FALSE,"Eco-Fin";"pageventas3",#N/A,FALSE,"Eco-Fin";"page5",#N/A,FALSE,"Eco-Fin";"page4",#N/A,FALSE,"Eco-Fin";"page3",#N/A,FALSE,"Eco-Fin";"page2",#N/A,FALSE,"Eco-Fin";"page1",#N/A,FALSE,"Eco-Fin";"cara1",#N/A,FALSE,"Carátula"}</definedName>
    <definedName name="qqqq" localSheetId="2" hidden="1">{"page21",#N/A,FALSE,"TranSideco";"page20",#N/A,FALSE,"Coven.";"page19",#N/A,FALSE,"Comparac.";"page18",#N/A,FALSE,"Comparac.";"page17",#N/A,FALSE,"EvolDotac.";"page16",#N/A,FALSE,"Eco-Fin";"page15",#N/A,FALSE,"Eco-Fin";"page14",#N/A,FALSE,"Inversiones";"page13",#N/A,FALSE,"Inversiones";"page12",#N/A,FALSE,"Eco-Fin";"page11",#N/A,FALSE,"Eco-Fin";"page10",#N/A,FALSE,"Eco-Fin";"page9",#N/A,FALSE,"Eco-Fin";"page8",#N/A,FALSE,"Eco-Fin";"page7",#N/A,FALSE,"Eco-Fin";"page6",#N/A,FALSE,"Eco-Fin";"pageventas4",#N/A,FALSE,"Eco-Fin";"pageventas3",#N/A,FALSE,"Eco-Fin";"page5",#N/A,FALSE,"Eco-Fin";"page4",#N/A,FALSE,"Eco-Fin";"page3",#N/A,FALSE,"Eco-Fin";"page2",#N/A,FALSE,"Eco-Fin";"page1",#N/A,FALSE,"Eco-Fin";"cara1",#N/A,FALSE,"Carátula"}</definedName>
    <definedName name="qqqq" localSheetId="4" hidden="1">{"page21",#N/A,FALSE,"TranSideco";"page20",#N/A,FALSE,"Coven.";"page19",#N/A,FALSE,"Comparac.";"page18",#N/A,FALSE,"Comparac.";"page17",#N/A,FALSE,"EvolDotac.";"page16",#N/A,FALSE,"Eco-Fin";"page15",#N/A,FALSE,"Eco-Fin";"page14",#N/A,FALSE,"Inversiones";"page13",#N/A,FALSE,"Inversiones";"page12",#N/A,FALSE,"Eco-Fin";"page11",#N/A,FALSE,"Eco-Fin";"page10",#N/A,FALSE,"Eco-Fin";"page9",#N/A,FALSE,"Eco-Fin";"page8",#N/A,FALSE,"Eco-Fin";"page7",#N/A,FALSE,"Eco-Fin";"page6",#N/A,FALSE,"Eco-Fin";"pageventas4",#N/A,FALSE,"Eco-Fin";"pageventas3",#N/A,FALSE,"Eco-Fin";"page5",#N/A,FALSE,"Eco-Fin";"page4",#N/A,FALSE,"Eco-Fin";"page3",#N/A,FALSE,"Eco-Fin";"page2",#N/A,FALSE,"Eco-Fin";"page1",#N/A,FALSE,"Eco-Fin";"cara1",#N/A,FALSE,"Carátula"}</definedName>
    <definedName name="qqqq" hidden="1">{"page21",#N/A,FALSE,"TranSideco";"page20",#N/A,FALSE,"Coven.";"page19",#N/A,FALSE,"Comparac.";"page18",#N/A,FALSE,"Comparac.";"page17",#N/A,FALSE,"EvolDotac.";"page16",#N/A,FALSE,"Eco-Fin";"page15",#N/A,FALSE,"Eco-Fin";"page14",#N/A,FALSE,"Inversiones";"page13",#N/A,FALSE,"Inversiones";"page12",#N/A,FALSE,"Eco-Fin";"page11",#N/A,FALSE,"Eco-Fin";"page10",#N/A,FALSE,"Eco-Fin";"page9",#N/A,FALSE,"Eco-Fin";"page8",#N/A,FALSE,"Eco-Fin";"page7",#N/A,FALSE,"Eco-Fin";"page6",#N/A,FALSE,"Eco-Fin";"pageventas4",#N/A,FALSE,"Eco-Fin";"pageventas3",#N/A,FALSE,"Eco-Fin";"page5",#N/A,FALSE,"Eco-Fin";"page4",#N/A,FALSE,"Eco-Fin";"page3",#N/A,FALSE,"Eco-Fin";"page2",#N/A,FALSE,"Eco-Fin";"page1",#N/A,FALSE,"Eco-Fin";"cara1",#N/A,FALSE,"Carátula"}</definedName>
    <definedName name="qqqqq" localSheetId="2" hidden="1">{"page21",#N/A,FALSE,"TranSideco";"page20",#N/A,FALSE,"Coven.";"page19",#N/A,FALSE,"Comparac.";"page18",#N/A,FALSE,"Comparac.";"page17",#N/A,FALSE,"EvolDotac.";"page16",#N/A,FALSE,"Eco-Fin";"page15",#N/A,FALSE,"Eco-Fin";"page14",#N/A,FALSE,"Inversiones";"page13",#N/A,FALSE,"Inversiones";"page12",#N/A,FALSE,"Eco-Fin";"page11",#N/A,FALSE,"Eco-Fin";"page10",#N/A,FALSE,"Eco-Fin";"page9",#N/A,FALSE,"Eco-Fin";"page8",#N/A,FALSE,"Eco-Fin";"page7",#N/A,FALSE,"Eco-Fin";"page6",#N/A,FALSE,"Eco-Fin";"pageventas4",#N/A,FALSE,"Eco-Fin";"pageventas3",#N/A,FALSE,"Eco-Fin";"page5",#N/A,FALSE,"Eco-Fin";"page4",#N/A,FALSE,"Eco-Fin";"page3",#N/A,FALSE,"Eco-Fin";"page2",#N/A,FALSE,"Eco-Fin";"page1",#N/A,FALSE,"Eco-Fin";"cara1",#N/A,FALSE,"Carátula"}</definedName>
    <definedName name="qqqqq" localSheetId="4" hidden="1">{"page21",#N/A,FALSE,"TranSideco";"page20",#N/A,FALSE,"Coven.";"page19",#N/A,FALSE,"Comparac.";"page18",#N/A,FALSE,"Comparac.";"page17",#N/A,FALSE,"EvolDotac.";"page16",#N/A,FALSE,"Eco-Fin";"page15",#N/A,FALSE,"Eco-Fin";"page14",#N/A,FALSE,"Inversiones";"page13",#N/A,FALSE,"Inversiones";"page12",#N/A,FALSE,"Eco-Fin";"page11",#N/A,FALSE,"Eco-Fin";"page10",#N/A,FALSE,"Eco-Fin";"page9",#N/A,FALSE,"Eco-Fin";"page8",#N/A,FALSE,"Eco-Fin";"page7",#N/A,FALSE,"Eco-Fin";"page6",#N/A,FALSE,"Eco-Fin";"pageventas4",#N/A,FALSE,"Eco-Fin";"pageventas3",#N/A,FALSE,"Eco-Fin";"page5",#N/A,FALSE,"Eco-Fin";"page4",#N/A,FALSE,"Eco-Fin";"page3",#N/A,FALSE,"Eco-Fin";"page2",#N/A,FALSE,"Eco-Fin";"page1",#N/A,FALSE,"Eco-Fin";"cara1",#N/A,FALSE,"Carátula"}</definedName>
    <definedName name="qqqqq" hidden="1">{"page21",#N/A,FALSE,"TranSideco";"page20",#N/A,FALSE,"Coven.";"page19",#N/A,FALSE,"Comparac.";"page18",#N/A,FALSE,"Comparac.";"page17",#N/A,FALSE,"EvolDotac.";"page16",#N/A,FALSE,"Eco-Fin";"page15",#N/A,FALSE,"Eco-Fin";"page14",#N/A,FALSE,"Inversiones";"page13",#N/A,FALSE,"Inversiones";"page12",#N/A,FALSE,"Eco-Fin";"page11",#N/A,FALSE,"Eco-Fin";"page10",#N/A,FALSE,"Eco-Fin";"page9",#N/A,FALSE,"Eco-Fin";"page8",#N/A,FALSE,"Eco-Fin";"page7",#N/A,FALSE,"Eco-Fin";"page6",#N/A,FALSE,"Eco-Fin";"pageventas4",#N/A,FALSE,"Eco-Fin";"pageventas3",#N/A,FALSE,"Eco-Fin";"page5",#N/A,FALSE,"Eco-Fin";"page4",#N/A,FALSE,"Eco-Fin";"page3",#N/A,FALSE,"Eco-Fin";"page2",#N/A,FALSE,"Eco-Fin";"page1",#N/A,FALSE,"Eco-Fin";"cara1",#N/A,FALSE,"Carátula"}</definedName>
    <definedName name="qqqqqq" localSheetId="2" hidden="1">{"VENTAS1",#N/A,FALSE,"VENTAS";"VENTAS2",#N/A,FALSE,"VENTAS";"VENTAS3",#N/A,FALSE,"VENTAS";"VENTAS4",#N/A,FALSE,"VENTAS";"VENTAS5",#N/A,FALSE,"VENTAS";"VENTAS6",#N/A,FALSE,"VENTAS";"VENTAS7",#N/A,FALSE,"VENTAS";"VENTAS8",#N/A,FALSE,"VENTAS"}</definedName>
    <definedName name="qqqqqq" localSheetId="4" hidden="1">{"VENTAS1",#N/A,FALSE,"VENTAS";"VENTAS2",#N/A,FALSE,"VENTAS";"VENTAS3",#N/A,FALSE,"VENTAS";"VENTAS4",#N/A,FALSE,"VENTAS";"VENTAS5",#N/A,FALSE,"VENTAS";"VENTAS6",#N/A,FALSE,"VENTAS";"VENTAS7",#N/A,FALSE,"VENTAS";"VENTAS8",#N/A,FALSE,"VENTAS"}</definedName>
    <definedName name="qqqqqq" hidden="1">{"VENTAS1",#N/A,FALSE,"VENTAS";"VENTAS2",#N/A,FALSE,"VENTAS";"VENTAS3",#N/A,FALSE,"VENTAS";"VENTAS4",#N/A,FALSE,"VENTAS";"VENTAS5",#N/A,FALSE,"VENTAS";"VENTAS6",#N/A,FALSE,"VENTAS";"VENTAS7",#N/A,FALSE,"VENTAS";"VENTAS8",#N/A,FALSE,"VENTAS"}</definedName>
    <definedName name="qqqqqqq" localSheetId="2" hidden="1">{"VENTAS1",#N/A,FALSE,"VENTAS";"VENTAS2",#N/A,FALSE,"VENTAS";"VENTAS3",#N/A,FALSE,"VENTAS";"VENTAS4",#N/A,FALSE,"VENTAS";"VENTAS5",#N/A,FALSE,"VENTAS";"VENTAS6",#N/A,FALSE,"VENTAS";"VENTAS7",#N/A,FALSE,"VENTAS";"VENTAS8",#N/A,FALSE,"VENTAS"}</definedName>
    <definedName name="qqqqqqq" localSheetId="4" hidden="1">{"VENTAS1",#N/A,FALSE,"VENTAS";"VENTAS2",#N/A,FALSE,"VENTAS";"VENTAS3",#N/A,FALSE,"VENTAS";"VENTAS4",#N/A,FALSE,"VENTAS";"VENTAS5",#N/A,FALSE,"VENTAS";"VENTAS6",#N/A,FALSE,"VENTAS";"VENTAS7",#N/A,FALSE,"VENTAS";"VENTAS8",#N/A,FALSE,"VENTAS"}</definedName>
    <definedName name="qqqqqqq" hidden="1">{"VENTAS1",#N/A,FALSE,"VENTAS";"VENTAS2",#N/A,FALSE,"VENTAS";"VENTAS3",#N/A,FALSE,"VENTAS";"VENTAS4",#N/A,FALSE,"VENTAS";"VENTAS5",#N/A,FALSE,"VENTAS";"VENTAS6",#N/A,FALSE,"VENTAS";"VENTAS7",#N/A,FALSE,"VENTAS";"VENTAS8",#N/A,FALSE,"VENTAS"}</definedName>
    <definedName name="qqqqqqqq" localSheetId="2" hidden="1">{TRUE,TRUE,-1.25,-15.5,484.5,276.75,FALSE,TRUE,TRUE,TRUE,0,1,1,300,1,1.96296296296296,1.15384615384615,4,TRUE,TRUE,3,TRUE,1,FALSE,75,"Swvu.Print_Todo.","ACwvu.Print_Todo.",#N/A,FALSE,FALSE,0,0,0,0,2,"","",FALSE,FALSE,TRUE,FALSE,1,#N/A,2,10,"=R1C1:R636C40",FALSE,#N/A,#N/A,FALSE,FALSE,FALSE,9,300,300,FALSE,TRUE,TRUE,TRUE,TRUE}</definedName>
    <definedName name="qqqqqqqq" localSheetId="4" hidden="1">{TRUE,TRUE,-1.25,-15.5,484.5,276.75,FALSE,TRUE,TRUE,TRUE,0,1,1,300,1,1.96296296296296,1.15384615384615,4,TRUE,TRUE,3,TRUE,1,FALSE,75,"Swvu.Print_Todo.","ACwvu.Print_Todo.",#N/A,FALSE,FALSE,0,0,0,0,2,"","",FALSE,FALSE,TRUE,FALSE,1,#N/A,2,10,"=R1C1:R636C40",FALSE,#N/A,#N/A,FALSE,FALSE,FALSE,9,300,300,FALSE,TRUE,TRUE,TRUE,TRUE}</definedName>
    <definedName name="qqqqqqqq" hidden="1">{TRUE,TRUE,-1.25,-15.5,484.5,276.75,FALSE,TRUE,TRUE,TRUE,0,1,1,300,1,1.96296296296296,1.15384615384615,4,TRUE,TRUE,3,TRUE,1,FALSE,75,"Swvu.Print_Todo.","ACwvu.Print_Todo.",#N/A,FALSE,FALSE,0,0,0,0,2,"","",FALSE,FALSE,TRUE,FALSE,1,#N/A,2,10,"=R1C1:R636C40",FALSE,#N/A,#N/A,FALSE,FALSE,FALSE,9,300,300,FALSE,TRUE,TRUE,TRUE,TRUE}</definedName>
    <definedName name="qqqqqqqqq" localSheetId="2" hidden="1">{TRUE,TRUE,-1.25,-15.5,484.5,276.75,FALSE,TRUE,TRUE,TRUE,0,1,#N/A,1,#N/A,6.625,18.0588235294118,1,FALSE,FALSE,3,TRUE,1,FALSE,100,"Swvu.Socios._.95.","ACwvu.Socios._.95.",#N/A,FALSE,FALSE,0.78740157480315,0.78740157480315,0.984251968503937,0.984251968503937,2,"","&amp;L&amp;F&amp;C&amp;A&amp;R&amp;D",TRUE,FALSE,FALSE,FALSE,1,#N/A,1,1,"=R1C1:R14C15",FALSE,#N/A,"Cwvu.Socios._.95.",FALSE,FALSE,FALSE,9,65532,65532,FALSE,FALSE,TRUE,TRUE,TRUE}</definedName>
    <definedName name="qqqqqqqqq" localSheetId="4" hidden="1">{TRUE,TRUE,-1.25,-15.5,484.5,276.75,FALSE,TRUE,TRUE,TRUE,0,1,#N/A,1,#N/A,6.625,18.0588235294118,1,FALSE,FALSE,3,TRUE,1,FALSE,100,"Swvu.Socios._.95.","ACwvu.Socios._.95.",#N/A,FALSE,FALSE,0.78740157480315,0.78740157480315,0.984251968503937,0.984251968503937,2,"","&amp;L&amp;F&amp;C&amp;A&amp;R&amp;D",TRUE,FALSE,FALSE,FALSE,1,#N/A,1,1,"=R1C1:R14C15",FALSE,#N/A,"Cwvu.Socios._.95.",FALSE,FALSE,FALSE,9,65532,65532,FALSE,FALSE,TRUE,TRUE,TRUE}</definedName>
    <definedName name="qqqqqqqqq" hidden="1">{TRUE,TRUE,-1.25,-15.5,484.5,276.75,FALSE,TRUE,TRUE,TRUE,0,1,#N/A,1,#N/A,6.625,18.0588235294118,1,FALSE,FALSE,3,TRUE,1,FALSE,100,"Swvu.Socios._.95.","ACwvu.Socios._.95.",#N/A,FALSE,FALSE,0.78740157480315,0.78740157480315,0.984251968503937,0.984251968503937,2,"","&amp;L&amp;F&amp;C&amp;A&amp;R&amp;D",TRUE,FALSE,FALSE,FALSE,1,#N/A,1,1,"=R1C1:R14C15",FALSE,#N/A,"Cwvu.Socios._.95.",FALSE,FALSE,FALSE,9,65532,65532,FALSE,FALSE,TRUE,TRUE,TRUE}</definedName>
    <definedName name="R_1">Nome_Placas!$D$32:$F$32</definedName>
    <definedName name="R_10">Nome_Placas!$D$46:$F$46</definedName>
    <definedName name="R_11">Nome_Placas!$D$47:$F$47</definedName>
    <definedName name="R_12">Nome_Placas!$D$48:$F$48</definedName>
    <definedName name="R_13">Nome_Placas!$D$49:$F$49</definedName>
    <definedName name="R_14">Nome_Placas!$D$50:$F$50</definedName>
    <definedName name="R_15">Nome_Placas!$D$51:$F$51</definedName>
    <definedName name="R_16">Nome_Placas!$D$52:$F$52</definedName>
    <definedName name="R_17">Nome_Placas!$D$53:$F$53</definedName>
    <definedName name="R_18">Nome_Placas!$D$54:$F$54</definedName>
    <definedName name="R_19">Nome_Placas!$D$55:$F$55</definedName>
    <definedName name="R_2">Nome_Placas!$D$33:$F$33</definedName>
    <definedName name="R_20">Nome_Placas!$D$56:$F$56</definedName>
    <definedName name="R_21">Nome_Placas!$D$57:$F$57</definedName>
    <definedName name="R_22">Nome_Placas!$D$58:$F$58</definedName>
    <definedName name="R_23">Nome_Placas!$D$59:$F$59</definedName>
    <definedName name="R_24a">Nome_Placas!$D$60:$F$60</definedName>
    <definedName name="R_24b">Nome_Placas!$D$61:$F$61</definedName>
    <definedName name="R_25a">Nome_Placas!$D$62:$F$62</definedName>
    <definedName name="R_25b">Nome_Placas!$D$63:$F$63</definedName>
    <definedName name="R_25c">Nome_Placas!$D$64:$F$64</definedName>
    <definedName name="R_25d">Nome_Placas!$D$65:$F$65</definedName>
    <definedName name="R_26">Nome_Placas!$D$66:$F$66</definedName>
    <definedName name="R_27">Nome_Placas!$D$67:$F$67</definedName>
    <definedName name="R_28">Nome_Placas!$D$68:$F$68</definedName>
    <definedName name="R_29">Nome_Placas!$D$69:$F$69</definedName>
    <definedName name="R_3">Nome_Placas!$D$34:$F$34</definedName>
    <definedName name="R_30">Nome_Placas!$D$70:$F$70</definedName>
    <definedName name="R_31">Nome_Placas!$D$71:$F$71</definedName>
    <definedName name="R_32">Nome_Placas!$D$72:$F$72</definedName>
    <definedName name="R_33">Nome_Placas!$D$73:$F$73</definedName>
    <definedName name="R_34">Nome_Placas!$D$74:$F$74</definedName>
    <definedName name="R_35a">Nome_Placas!$D$75:$F$75</definedName>
    <definedName name="R_35b">Nome_Placas!$D$76:$F$76</definedName>
    <definedName name="R_36a">Nome_Placas!$D$77:$F$77</definedName>
    <definedName name="R_36b">Nome_Placas!$D$78:$F$78</definedName>
    <definedName name="R_37">Nome_Placas!$D$79:$F$79</definedName>
    <definedName name="R_38">Nome_Placas!$D$80:$F$80</definedName>
    <definedName name="R_39">Nome_Placas!$D$81:$F$81</definedName>
    <definedName name="R_40">Nome_Placas!$D$82:$F$82</definedName>
    <definedName name="R_41">Nome_Placas!$D$83:$F$83</definedName>
    <definedName name="R_42">Nome_Placas!$D$84:$F$84</definedName>
    <definedName name="R_43">Nome_Placas!$D$85:$F$85</definedName>
    <definedName name="R_44">Nome_Placas!$D$86:$F$86</definedName>
    <definedName name="R_45">Nome_Placas!$D$87:$F$87</definedName>
    <definedName name="R_4a">Nome_Placas!$D$35:$F$35</definedName>
    <definedName name="R_4b">Nome_Placas!$D$36:$F$36</definedName>
    <definedName name="R_5a">Nome_Placas!$D$37:$F$37</definedName>
    <definedName name="R_5b">Nome_Placas!$D$38:$F$38</definedName>
    <definedName name="R_6a">Nome_Placas!$D$39:$F$39</definedName>
    <definedName name="R_6b">Nome_Placas!$D$40:$F$40</definedName>
    <definedName name="R_6c">Nome_Placas!$D$41:$F$41</definedName>
    <definedName name="R_7">Nome_Placas!$D$42:$F$42</definedName>
    <definedName name="R_8a">Nome_Placas!$D$43:$F$43</definedName>
    <definedName name="R_8b">Nome_Placas!$D$44:$F$44</definedName>
    <definedName name="R_9">Nome_Placas!$D$45:$F$45</definedName>
    <definedName name="RQ">Nome_Placas!$D$18:$F$18</definedName>
    <definedName name="S_14">Nome_Placas!$D$180:$F$180</definedName>
    <definedName name="S_4">Nome_Placas!$D$178:$F$178</definedName>
    <definedName name="S_7">Nome_Placas!$D$179:$F$179</definedName>
    <definedName name="SegmentaçãodeDados_Classe">#N/A</definedName>
    <definedName name="SegmentaçãodeDados_KM_da_rota1">#N/A</definedName>
    <definedName name="sencount" hidden="1">1</definedName>
    <definedName name="solver_cvg" hidden="1">0.001</definedName>
    <definedName name="solver_drv" hidden="1">1</definedName>
    <definedName name="solver_est" hidden="1">1</definedName>
    <definedName name="solver_itr" hidden="1">100</definedName>
    <definedName name="solver_lin" hidden="1">2</definedName>
    <definedName name="solver_neg" hidden="1">2</definedName>
    <definedName name="solver_num" hidden="1">0</definedName>
    <definedName name="solver_nwt" hidden="1">1</definedName>
    <definedName name="solver_pre" hidden="1">0.000001</definedName>
    <definedName name="solver_rel1" hidden="1">2</definedName>
    <definedName name="solver_rel2" hidden="1">3</definedName>
    <definedName name="solver_rhs2" hidden="1">0</definedName>
    <definedName name="solver_scl" hidden="1">2</definedName>
    <definedName name="solver_sho" hidden="1">2</definedName>
    <definedName name="solver_tim" hidden="1">100</definedName>
    <definedName name="solver_tol" hidden="1">0.05</definedName>
    <definedName name="solver_typ" hidden="1">3</definedName>
    <definedName name="solver_val" hidden="1">19.66</definedName>
    <definedName name="ss" localSheetId="2" hidden="1">{"page21",#N/A,FALSE,"TranSideco";"page20",#N/A,FALSE,"Coven.";"page19",#N/A,FALSE,"Comparac.";"page18",#N/A,FALSE,"Comparac.";"page17",#N/A,FALSE,"EvolDotac.";"page16",#N/A,FALSE,"Eco-Fin";"page15",#N/A,FALSE,"Eco-Fin";"page14",#N/A,FALSE,"Inversiones";"page13",#N/A,FALSE,"Inversiones";"page12",#N/A,FALSE,"Eco-Fin";"page11",#N/A,FALSE,"Eco-Fin";"page10",#N/A,FALSE,"Eco-Fin";"page9",#N/A,FALSE,"Eco-Fin";"page8",#N/A,FALSE,"Eco-Fin";"page7",#N/A,FALSE,"Eco-Fin";"page6",#N/A,FALSE,"Eco-Fin";"pageventas4",#N/A,FALSE,"Eco-Fin";"pageventas3",#N/A,FALSE,"Eco-Fin";"page5",#N/A,FALSE,"Eco-Fin";"page4",#N/A,FALSE,"Eco-Fin";"page3",#N/A,FALSE,"Eco-Fin";"page2",#N/A,FALSE,"Eco-Fin";"page1",#N/A,FALSE,"Eco-Fin";"cara1",#N/A,FALSE,"Carátula"}</definedName>
    <definedName name="ss" localSheetId="4" hidden="1">{"page21",#N/A,FALSE,"TranSideco";"page20",#N/A,FALSE,"Coven.";"page19",#N/A,FALSE,"Comparac.";"page18",#N/A,FALSE,"Comparac.";"page17",#N/A,FALSE,"EvolDotac.";"page16",#N/A,FALSE,"Eco-Fin";"page15",#N/A,FALSE,"Eco-Fin";"page14",#N/A,FALSE,"Inversiones";"page13",#N/A,FALSE,"Inversiones";"page12",#N/A,FALSE,"Eco-Fin";"page11",#N/A,FALSE,"Eco-Fin";"page10",#N/A,FALSE,"Eco-Fin";"page9",#N/A,FALSE,"Eco-Fin";"page8",#N/A,FALSE,"Eco-Fin";"page7",#N/A,FALSE,"Eco-Fin";"page6",#N/A,FALSE,"Eco-Fin";"pageventas4",#N/A,FALSE,"Eco-Fin";"pageventas3",#N/A,FALSE,"Eco-Fin";"page5",#N/A,FALSE,"Eco-Fin";"page4",#N/A,FALSE,"Eco-Fin";"page3",#N/A,FALSE,"Eco-Fin";"page2",#N/A,FALSE,"Eco-Fin";"page1",#N/A,FALSE,"Eco-Fin";"cara1",#N/A,FALSE,"Carátula"}</definedName>
    <definedName name="ss" hidden="1">{"page21",#N/A,FALSE,"TranSideco";"page20",#N/A,FALSE,"Coven.";"page19",#N/A,FALSE,"Comparac.";"page18",#N/A,FALSE,"Comparac.";"page17",#N/A,FALSE,"EvolDotac.";"page16",#N/A,FALSE,"Eco-Fin";"page15",#N/A,FALSE,"Eco-Fin";"page14",#N/A,FALSE,"Inversiones";"page13",#N/A,FALSE,"Inversiones";"page12",#N/A,FALSE,"Eco-Fin";"page11",#N/A,FALSE,"Eco-Fin";"page10",#N/A,FALSE,"Eco-Fin";"page9",#N/A,FALSE,"Eco-Fin";"page8",#N/A,FALSE,"Eco-Fin";"page7",#N/A,FALSE,"Eco-Fin";"page6",#N/A,FALSE,"Eco-Fin";"pageventas4",#N/A,FALSE,"Eco-Fin";"pageventas3",#N/A,FALSE,"Eco-Fin";"page5",#N/A,FALSE,"Eco-Fin";"page4",#N/A,FALSE,"Eco-Fin";"page3",#N/A,FALSE,"Eco-Fin";"page2",#N/A,FALSE,"Eco-Fin";"page1",#N/A,FALSE,"Eco-Fin";"cara1",#N/A,FALSE,"Carátula"}</definedName>
    <definedName name="temp" localSheetId="2" hidden="1">{#N/A,#N/A,TRUE,"TOC";#N/A,#N/A,TRUE,"Inputs";#N/A,#N/A,TRUE,"Debt";#N/A,#N/A,TRUE,"CashFlo";#N/A,#N/A,TRUE,"Prices";#N/A,#N/A,TRUE,"Operations";#N/A,#N/A,TRUE,"GAAP Income";#N/A,#N/A,TRUE,"GAAP Balance";#N/A,#N/A,TRUE,"D&amp;A";#N/A,#N/A,TRUE,"Revolving Working Capital";#N/A,#N/A,TRUE,"Work.Cap.";#N/A,#N/A,TRUE,"Tax Inputs";#N/A,#N/A,TRUE,"Ven Cash Flow";#N/A,#N/A,TRUE,"Ven Income Tax";#N/A,#N/A,TRUE,"Ven Vat";#N/A,#N/A,TRUE,"Ven Balance"}</definedName>
    <definedName name="temp" localSheetId="4" hidden="1">{#N/A,#N/A,TRUE,"TOC";#N/A,#N/A,TRUE,"Inputs";#N/A,#N/A,TRUE,"Debt";#N/A,#N/A,TRUE,"CashFlo";#N/A,#N/A,TRUE,"Prices";#N/A,#N/A,TRUE,"Operations";#N/A,#N/A,TRUE,"GAAP Income";#N/A,#N/A,TRUE,"GAAP Balance";#N/A,#N/A,TRUE,"D&amp;A";#N/A,#N/A,TRUE,"Revolving Working Capital";#N/A,#N/A,TRUE,"Work.Cap.";#N/A,#N/A,TRUE,"Tax Inputs";#N/A,#N/A,TRUE,"Ven Cash Flow";#N/A,#N/A,TRUE,"Ven Income Tax";#N/A,#N/A,TRUE,"Ven Vat";#N/A,#N/A,TRUE,"Ven Balance"}</definedName>
    <definedName name="temp" hidden="1">{#N/A,#N/A,TRUE,"TOC";#N/A,#N/A,TRUE,"Inputs";#N/A,#N/A,TRUE,"Debt";#N/A,#N/A,TRUE,"CashFlo";#N/A,#N/A,TRUE,"Prices";#N/A,#N/A,TRUE,"Operations";#N/A,#N/A,TRUE,"GAAP Income";#N/A,#N/A,TRUE,"GAAP Balance";#N/A,#N/A,TRUE,"D&amp;A";#N/A,#N/A,TRUE,"Revolving Working Capital";#N/A,#N/A,TRUE,"Work.Cap.";#N/A,#N/A,TRUE,"Tax Inputs";#N/A,#N/A,TRUE,"Ven Cash Flow";#N/A,#N/A,TRUE,"Ven Income Tax";#N/A,#N/A,TRUE,"Ven Vat";#N/A,#N/A,TRUE,"Ven Balance"}</definedName>
    <definedName name="teste" localSheetId="2" hidden="1">{#N/A,#N/A,TRUE,"Resumo de Preços"}</definedName>
    <definedName name="teste" localSheetId="4" hidden="1">{#N/A,#N/A,TRUE,"Resumo de Preços"}</definedName>
    <definedName name="teste" hidden="1">{#N/A,#N/A,TRUE,"Resumo de Preços"}</definedName>
    <definedName name="TUR_1">Nome_Placas!$D$19:$F$19</definedName>
    <definedName name="TUR_2">Nome_Placas!$D$20:$F$20</definedName>
    <definedName name="TUR_3">Nome_Placas!$D$21:$F$21</definedName>
    <definedName name="TUR_4">Nome_Placas!$D$22:$F$22</definedName>
    <definedName name="TUR_5">Nome_Placas!$D$23:$F$23</definedName>
    <definedName name="wrn.impresión." localSheetId="2" hidden="1">{"page21",#N/A,FALSE,"TranSideco";"page20",#N/A,FALSE,"Coven.";"page19",#N/A,FALSE,"Comparac.";"page18",#N/A,FALSE,"Comparac.";"page17",#N/A,FALSE,"EvolDotac.";"page16",#N/A,FALSE,"Eco-Fin";"page15",#N/A,FALSE,"Eco-Fin";"page14",#N/A,FALSE,"Inversiones";"page13",#N/A,FALSE,"Inversiones";"page12",#N/A,FALSE,"Eco-Fin";"page11",#N/A,FALSE,"Eco-Fin";"page10",#N/A,FALSE,"Eco-Fin";"page9",#N/A,FALSE,"Eco-Fin";"page8",#N/A,FALSE,"Eco-Fin";"page7",#N/A,FALSE,"Eco-Fin";"page6",#N/A,FALSE,"Eco-Fin";"pageventas4",#N/A,FALSE,"Eco-Fin";"pageventas3",#N/A,FALSE,"Eco-Fin";"page5",#N/A,FALSE,"Eco-Fin";"page4",#N/A,FALSE,"Eco-Fin";"page3",#N/A,FALSE,"Eco-Fin";"page2",#N/A,FALSE,"Eco-Fin";"page1",#N/A,FALSE,"Eco-Fin";"cara1",#N/A,FALSE,"Carátula"}</definedName>
    <definedName name="wrn.impresión." localSheetId="4" hidden="1">{"page21",#N/A,FALSE,"TranSideco";"page20",#N/A,FALSE,"Coven.";"page19",#N/A,FALSE,"Comparac.";"page18",#N/A,FALSE,"Comparac.";"page17",#N/A,FALSE,"EvolDotac.";"page16",#N/A,FALSE,"Eco-Fin";"page15",#N/A,FALSE,"Eco-Fin";"page14",#N/A,FALSE,"Inversiones";"page13",#N/A,FALSE,"Inversiones";"page12",#N/A,FALSE,"Eco-Fin";"page11",#N/A,FALSE,"Eco-Fin";"page10",#N/A,FALSE,"Eco-Fin";"page9",#N/A,FALSE,"Eco-Fin";"page8",#N/A,FALSE,"Eco-Fin";"page7",#N/A,FALSE,"Eco-Fin";"page6",#N/A,FALSE,"Eco-Fin";"pageventas4",#N/A,FALSE,"Eco-Fin";"pageventas3",#N/A,FALSE,"Eco-Fin";"page5",#N/A,FALSE,"Eco-Fin";"page4",#N/A,FALSE,"Eco-Fin";"page3",#N/A,FALSE,"Eco-Fin";"page2",#N/A,FALSE,"Eco-Fin";"page1",#N/A,FALSE,"Eco-Fin";"cara1",#N/A,FALSE,"Carátula"}</definedName>
    <definedName name="wrn.impresión." hidden="1">{"page21",#N/A,FALSE,"TranSideco";"page20",#N/A,FALSE,"Coven.";"page19",#N/A,FALSE,"Comparac.";"page18",#N/A,FALSE,"Comparac.";"page17",#N/A,FALSE,"EvolDotac.";"page16",#N/A,FALSE,"Eco-Fin";"page15",#N/A,FALSE,"Eco-Fin";"page14",#N/A,FALSE,"Inversiones";"page13",#N/A,FALSE,"Inversiones";"page12",#N/A,FALSE,"Eco-Fin";"page11",#N/A,FALSE,"Eco-Fin";"page10",#N/A,FALSE,"Eco-Fin";"page9",#N/A,FALSE,"Eco-Fin";"page8",#N/A,FALSE,"Eco-Fin";"page7",#N/A,FALSE,"Eco-Fin";"page6",#N/A,FALSE,"Eco-Fin";"pageventas4",#N/A,FALSE,"Eco-Fin";"pageventas3",#N/A,FALSE,"Eco-Fin";"page5",#N/A,FALSE,"Eco-Fin";"page4",#N/A,FALSE,"Eco-Fin";"page3",#N/A,FALSE,"Eco-Fin";"page2",#N/A,FALSE,"Eco-Fin";"page1",#N/A,FALSE,"Eco-Fin";"cara1",#N/A,FALSE,"Carátula"}</definedName>
    <definedName name="wrn.impresión.1" localSheetId="2" hidden="1">{"page21",#N/A,FALSE,"TranSideco";"page20",#N/A,FALSE,"Coven.";"page19",#N/A,FALSE,"Comparac.";"page18",#N/A,FALSE,"Comparac.";"page17",#N/A,FALSE,"EvolDotac.";"page16",#N/A,FALSE,"Eco-Fin";"page15",#N/A,FALSE,"Eco-Fin";"page14",#N/A,FALSE,"Inversiones";"page13",#N/A,FALSE,"Inversiones";"page12",#N/A,FALSE,"Eco-Fin";"page11",#N/A,FALSE,"Eco-Fin";"page10",#N/A,FALSE,"Eco-Fin";"page9",#N/A,FALSE,"Eco-Fin";"page8",#N/A,FALSE,"Eco-Fin";"page7",#N/A,FALSE,"Eco-Fin";"page6",#N/A,FALSE,"Eco-Fin";"pageventas4",#N/A,FALSE,"Eco-Fin";"pageventas3",#N/A,FALSE,"Eco-Fin";"page5",#N/A,FALSE,"Eco-Fin";"page4",#N/A,FALSE,"Eco-Fin";"page3",#N/A,FALSE,"Eco-Fin";"page2",#N/A,FALSE,"Eco-Fin";"page1",#N/A,FALSE,"Eco-Fin";"cara1",#N/A,FALSE,"Carátula"}</definedName>
    <definedName name="wrn.impresión.1" localSheetId="4" hidden="1">{"page21",#N/A,FALSE,"TranSideco";"page20",#N/A,FALSE,"Coven.";"page19",#N/A,FALSE,"Comparac.";"page18",#N/A,FALSE,"Comparac.";"page17",#N/A,FALSE,"EvolDotac.";"page16",#N/A,FALSE,"Eco-Fin";"page15",#N/A,FALSE,"Eco-Fin";"page14",#N/A,FALSE,"Inversiones";"page13",#N/A,FALSE,"Inversiones";"page12",#N/A,FALSE,"Eco-Fin";"page11",#N/A,FALSE,"Eco-Fin";"page10",#N/A,FALSE,"Eco-Fin";"page9",#N/A,FALSE,"Eco-Fin";"page8",#N/A,FALSE,"Eco-Fin";"page7",#N/A,FALSE,"Eco-Fin";"page6",#N/A,FALSE,"Eco-Fin";"pageventas4",#N/A,FALSE,"Eco-Fin";"pageventas3",#N/A,FALSE,"Eco-Fin";"page5",#N/A,FALSE,"Eco-Fin";"page4",#N/A,FALSE,"Eco-Fin";"page3",#N/A,FALSE,"Eco-Fin";"page2",#N/A,FALSE,"Eco-Fin";"page1",#N/A,FALSE,"Eco-Fin";"cara1",#N/A,FALSE,"Carátula"}</definedName>
    <definedName name="wrn.impresión.1" hidden="1">{"page21",#N/A,FALSE,"TranSideco";"page20",#N/A,FALSE,"Coven.";"page19",#N/A,FALSE,"Comparac.";"page18",#N/A,FALSE,"Comparac.";"page17",#N/A,FALSE,"EvolDotac.";"page16",#N/A,FALSE,"Eco-Fin";"page15",#N/A,FALSE,"Eco-Fin";"page14",#N/A,FALSE,"Inversiones";"page13",#N/A,FALSE,"Inversiones";"page12",#N/A,FALSE,"Eco-Fin";"page11",#N/A,FALSE,"Eco-Fin";"page10",#N/A,FALSE,"Eco-Fin";"page9",#N/A,FALSE,"Eco-Fin";"page8",#N/A,FALSE,"Eco-Fin";"page7",#N/A,FALSE,"Eco-Fin";"page6",#N/A,FALSE,"Eco-Fin";"pageventas4",#N/A,FALSE,"Eco-Fin";"pageventas3",#N/A,FALSE,"Eco-Fin";"page5",#N/A,FALSE,"Eco-Fin";"page4",#N/A,FALSE,"Eco-Fin";"page3",#N/A,FALSE,"Eco-Fin";"page2",#N/A,FALSE,"Eco-Fin";"page1",#N/A,FALSE,"Eco-Fin";"cara1",#N/A,FALSE,"Carátula"}</definedName>
    <definedName name="wrn.Model." localSheetId="2" hidden="1">{#N/A,#N/A,TRUE,"TOC";#N/A,#N/A,TRUE,"Inputs";#N/A,#N/A,TRUE,"Debt";#N/A,#N/A,TRUE,"CashFlo";#N/A,#N/A,TRUE,"Prices";#N/A,#N/A,TRUE,"Operations";#N/A,#N/A,TRUE,"GAAP Income";#N/A,#N/A,TRUE,"GAAP Balance";#N/A,#N/A,TRUE,"D&amp;A";#N/A,#N/A,TRUE,"Revolving Working Capital";#N/A,#N/A,TRUE,"Work.Cap.";#N/A,#N/A,TRUE,"Tax Inputs";#N/A,#N/A,TRUE,"Ven Cash Flow";#N/A,#N/A,TRUE,"Ven Income Tax";#N/A,#N/A,TRUE,"Ven Vat";#N/A,#N/A,TRUE,"Ven Balance"}</definedName>
    <definedName name="wrn.Model." localSheetId="4" hidden="1">{#N/A,#N/A,TRUE,"TOC";#N/A,#N/A,TRUE,"Inputs";#N/A,#N/A,TRUE,"Debt";#N/A,#N/A,TRUE,"CashFlo";#N/A,#N/A,TRUE,"Prices";#N/A,#N/A,TRUE,"Operations";#N/A,#N/A,TRUE,"GAAP Income";#N/A,#N/A,TRUE,"GAAP Balance";#N/A,#N/A,TRUE,"D&amp;A";#N/A,#N/A,TRUE,"Revolving Working Capital";#N/A,#N/A,TRUE,"Work.Cap.";#N/A,#N/A,TRUE,"Tax Inputs";#N/A,#N/A,TRUE,"Ven Cash Flow";#N/A,#N/A,TRUE,"Ven Income Tax";#N/A,#N/A,TRUE,"Ven Vat";#N/A,#N/A,TRUE,"Ven Balance"}</definedName>
    <definedName name="wrn.Model." hidden="1">{#N/A,#N/A,TRUE,"TOC";#N/A,#N/A,TRUE,"Inputs";#N/A,#N/A,TRUE,"Debt";#N/A,#N/A,TRUE,"CashFlo";#N/A,#N/A,TRUE,"Prices";#N/A,#N/A,TRUE,"Operations";#N/A,#N/A,TRUE,"GAAP Income";#N/A,#N/A,TRUE,"GAAP Balance";#N/A,#N/A,TRUE,"D&amp;A";#N/A,#N/A,TRUE,"Revolving Working Capital";#N/A,#N/A,TRUE,"Work.Cap.";#N/A,#N/A,TRUE,"Tax Inputs";#N/A,#N/A,TRUE,"Ven Cash Flow";#N/A,#N/A,TRUE,"Ven Income Tax";#N/A,#N/A,TRUE,"Ven Vat";#N/A,#N/A,TRUE,"Ven Balance"}</definedName>
    <definedName name="wrn.Quadros._.relatório." localSheetId="2" hidden="1">{#N/A,#N/A,FALSE,"QD_F1 Invest Detalhado";#N/A,#N/A,FALSE,"QD_F3 Invest_Comparado";#N/A,#N/A,FALSE,"QD_B Trafego";#N/A,#N/A,FALSE,"QD_D0 Custos Operacionais";#N/A,#N/A,FALSE,"QD_C Receita";#N/A,#N/A,FALSE,"QD_D Custos";#N/A,#N/A,FALSE,"QD_E Resultado";#N/A,#N/A,FALSE,"QD_G Fluxo Caixa"}</definedName>
    <definedName name="wrn.Quadros._.relatório." localSheetId="4" hidden="1">{#N/A,#N/A,FALSE,"QD_F1 Invest Detalhado";#N/A,#N/A,FALSE,"QD_F3 Invest_Comparado";#N/A,#N/A,FALSE,"QD_B Trafego";#N/A,#N/A,FALSE,"QD_D0 Custos Operacionais";#N/A,#N/A,FALSE,"QD_C Receita";#N/A,#N/A,FALSE,"QD_D Custos";#N/A,#N/A,FALSE,"QD_E Resultado";#N/A,#N/A,FALSE,"QD_G Fluxo Caixa"}</definedName>
    <definedName name="wrn.Quadros._.relatório." hidden="1">{#N/A,#N/A,FALSE,"QD_F1 Invest Detalhado";#N/A,#N/A,FALSE,"QD_F3 Invest_Comparado";#N/A,#N/A,FALSE,"QD_B Trafego";#N/A,#N/A,FALSE,"QD_D0 Custos Operacionais";#N/A,#N/A,FALSE,"QD_C Receita";#N/A,#N/A,FALSE,"QD_D Custos";#N/A,#N/A,FALSE,"QD_E Resultado";#N/A,#N/A,FALSE,"QD_G Fluxo Caixa"}</definedName>
    <definedName name="wrn.Relatório._.01." localSheetId="2" hidden="1">{#N/A,#N/A,TRUE,"Resumo de Preços"}</definedName>
    <definedName name="wrn.Relatório._.01." localSheetId="4" hidden="1">{#N/A,#N/A,TRUE,"Resumo de Preços"}</definedName>
    <definedName name="wrn.Relatório._.01." hidden="1">{#N/A,#N/A,TRUE,"Resumo de Preços"}</definedName>
    <definedName name="wrn.VENTAS." localSheetId="2" hidden="1">{"VENTAS1",#N/A,FALSE,"VENTAS";"VENTAS2",#N/A,FALSE,"VENTAS";"VENTAS3",#N/A,FALSE,"VENTAS";"VENTAS4",#N/A,FALSE,"VENTAS";"VENTAS5",#N/A,FALSE,"VENTAS";"VENTAS6",#N/A,FALSE,"VENTAS";"VENTAS7",#N/A,FALSE,"VENTAS";"VENTAS8",#N/A,FALSE,"VENTAS"}</definedName>
    <definedName name="wrn.VENTAS." localSheetId="4" hidden="1">{"VENTAS1",#N/A,FALSE,"VENTAS";"VENTAS2",#N/A,FALSE,"VENTAS";"VENTAS3",#N/A,FALSE,"VENTAS";"VENTAS4",#N/A,FALSE,"VENTAS";"VENTAS5",#N/A,FALSE,"VENTAS";"VENTAS6",#N/A,FALSE,"VENTAS";"VENTAS7",#N/A,FALSE,"VENTAS";"VENTAS8",#N/A,FALSE,"VENTAS"}</definedName>
    <definedName name="wrn.VENTAS." hidden="1">{"VENTAS1",#N/A,FALSE,"VENTAS";"VENTAS2",#N/A,FALSE,"VENTAS";"VENTAS3",#N/A,FALSE,"VENTAS";"VENTAS4",#N/A,FALSE,"VENTAS";"VENTAS5",#N/A,FALSE,"VENTAS";"VENTAS6",#N/A,FALSE,"VENTAS";"VENTAS7",#N/A,FALSE,"VENTAS";"VENTAS8",#N/A,FALSE,"VENTAS"}</definedName>
    <definedName name="wrn.ventas.1" localSheetId="2" hidden="1">{"VENTAS1",#N/A,FALSE,"VENTAS";"VENTAS2",#N/A,FALSE,"VENTAS";"VENTAS3",#N/A,FALSE,"VENTAS";"VENTAS4",#N/A,FALSE,"VENTAS";"VENTAS5",#N/A,FALSE,"VENTAS";"VENTAS6",#N/A,FALSE,"VENTAS";"VENTAS7",#N/A,FALSE,"VENTAS";"VENTAS8",#N/A,FALSE,"VENTAS"}</definedName>
    <definedName name="wrn.ventas.1" localSheetId="4" hidden="1">{"VENTAS1",#N/A,FALSE,"VENTAS";"VENTAS2",#N/A,FALSE,"VENTAS";"VENTAS3",#N/A,FALSE,"VENTAS";"VENTAS4",#N/A,FALSE,"VENTAS";"VENTAS5",#N/A,FALSE,"VENTAS";"VENTAS6",#N/A,FALSE,"VENTAS";"VENTAS7",#N/A,FALSE,"VENTAS";"VENTAS8",#N/A,FALSE,"VENTAS"}</definedName>
    <definedName name="wrn.ventas.1" hidden="1">{"VENTAS1",#N/A,FALSE,"VENTAS";"VENTAS2",#N/A,FALSE,"VENTAS";"VENTAS3",#N/A,FALSE,"VENTAS";"VENTAS4",#N/A,FALSE,"VENTAS";"VENTAS5",#N/A,FALSE,"VENTAS";"VENTAS6",#N/A,FALSE,"VENTAS";"VENTAS7",#N/A,FALSE,"VENTAS";"VENTAS8",#N/A,FALSE,"VENTAS"}</definedName>
    <definedName name="wvu.Print_Todo." localSheetId="2" hidden="1">{TRUE,TRUE,-1.25,-15.5,484.5,276.75,FALSE,TRUE,TRUE,TRUE,0,1,1,300,1,1.96296296296296,1.15384615384615,4,TRUE,TRUE,3,TRUE,1,FALSE,75,"Swvu.Print_Todo.","ACwvu.Print_Todo.",#N/A,FALSE,FALSE,0,0,0,0,2,"","",FALSE,FALSE,TRUE,FALSE,1,#N/A,2,10,"=R1C1:R636C40",FALSE,#N/A,#N/A,FALSE,FALSE,FALSE,9,300,300,FALSE,TRUE,TRUE,TRUE,TRUE}</definedName>
    <definedName name="wvu.Print_Todo." localSheetId="4" hidden="1">{TRUE,TRUE,-1.25,-15.5,484.5,276.75,FALSE,TRUE,TRUE,TRUE,0,1,1,300,1,1.96296296296296,1.15384615384615,4,TRUE,TRUE,3,TRUE,1,FALSE,75,"Swvu.Print_Todo.","ACwvu.Print_Todo.",#N/A,FALSE,FALSE,0,0,0,0,2,"","",FALSE,FALSE,TRUE,FALSE,1,#N/A,2,10,"=R1C1:R636C40",FALSE,#N/A,#N/A,FALSE,FALSE,FALSE,9,300,300,FALSE,TRUE,TRUE,TRUE,TRUE}</definedName>
    <definedName name="wvu.Print_Todo." hidden="1">{TRUE,TRUE,-1.25,-15.5,484.5,276.75,FALSE,TRUE,TRUE,TRUE,0,1,1,300,1,1.96296296296296,1.15384615384615,4,TRUE,TRUE,3,TRUE,1,FALSE,75,"Swvu.Print_Todo.","ACwvu.Print_Todo.",#N/A,FALSE,FALSE,0,0,0,0,2,"","",FALSE,FALSE,TRUE,FALSE,1,#N/A,2,10,"=R1C1:R636C40",FALSE,#N/A,#N/A,FALSE,FALSE,FALSE,9,300,300,FALSE,TRUE,TRUE,TRUE,TRUE}</definedName>
    <definedName name="wvu.Socios._.95." localSheetId="2" hidden="1">{TRUE,TRUE,-1.25,-15.5,484.5,276.75,FALSE,TRUE,TRUE,TRUE,0,1,#N/A,1,#N/A,6.625,18.0588235294118,1,FALSE,FALSE,3,TRUE,1,FALSE,100,"Swvu.Socios._.95.","ACwvu.Socios._.95.",#N/A,FALSE,FALSE,0.78740157480315,0.78740157480315,0.984251968503937,0.984251968503937,2,"","&amp;L&amp;F&amp;C&amp;A&amp;R&amp;D",TRUE,FALSE,FALSE,FALSE,1,#N/A,1,1,"=R1C1:R14C15",FALSE,#N/A,"Cwvu.Socios._.95.",FALSE,FALSE,FALSE,9,65532,65532,FALSE,FALSE,TRUE,TRUE,TRUE}</definedName>
    <definedName name="wvu.Socios._.95." localSheetId="4" hidden="1">{TRUE,TRUE,-1.25,-15.5,484.5,276.75,FALSE,TRUE,TRUE,TRUE,0,1,#N/A,1,#N/A,6.625,18.0588235294118,1,FALSE,FALSE,3,TRUE,1,FALSE,100,"Swvu.Socios._.95.","ACwvu.Socios._.95.",#N/A,FALSE,FALSE,0.78740157480315,0.78740157480315,0.984251968503937,0.984251968503937,2,"","&amp;L&amp;F&amp;C&amp;A&amp;R&amp;D",TRUE,FALSE,FALSE,FALSE,1,#N/A,1,1,"=R1C1:R14C15",FALSE,#N/A,"Cwvu.Socios._.95.",FALSE,FALSE,FALSE,9,65532,65532,FALSE,FALSE,TRUE,TRUE,TRUE}</definedName>
    <definedName name="wvu.Socios._.95." hidden="1">{TRUE,TRUE,-1.25,-15.5,484.5,276.75,FALSE,TRUE,TRUE,TRUE,0,1,#N/A,1,#N/A,6.625,18.0588235294118,1,FALSE,FALSE,3,TRUE,1,FALSE,100,"Swvu.Socios._.95.","ACwvu.Socios._.95.",#N/A,FALSE,FALSE,0.78740157480315,0.78740157480315,0.984251968503937,0.984251968503937,2,"","&amp;L&amp;F&amp;C&amp;A&amp;R&amp;D",TRUE,FALSE,FALSE,FALSE,1,#N/A,1,1,"=R1C1:R14C15",FALSE,#N/A,"Cwvu.Socios._.95.",FALSE,FALSE,FALSE,9,65532,65532,FALSE,FALSE,TRUE,TRUE,TRUE}</definedName>
    <definedName name="xxxx" localSheetId="2" hidden="1">{"page21",#N/A,FALSE,"TranSideco";"page20",#N/A,FALSE,"Coven.";"page19",#N/A,FALSE,"Comparac.";"page18",#N/A,FALSE,"Comparac.";"page17",#N/A,FALSE,"EvolDotac.";"page16",#N/A,FALSE,"Eco-Fin";"page15",#N/A,FALSE,"Eco-Fin";"page14",#N/A,FALSE,"Inversiones";"page13",#N/A,FALSE,"Inversiones";"page12",#N/A,FALSE,"Eco-Fin";"page11",#N/A,FALSE,"Eco-Fin";"page10",#N/A,FALSE,"Eco-Fin";"page9",#N/A,FALSE,"Eco-Fin";"page8",#N/A,FALSE,"Eco-Fin";"page7",#N/A,FALSE,"Eco-Fin";"page6",#N/A,FALSE,"Eco-Fin";"pageventas4",#N/A,FALSE,"Eco-Fin";"pageventas3",#N/A,FALSE,"Eco-Fin";"page5",#N/A,FALSE,"Eco-Fin";"page4",#N/A,FALSE,"Eco-Fin";"page3",#N/A,FALSE,"Eco-Fin";"page2",#N/A,FALSE,"Eco-Fin";"page1",#N/A,FALSE,"Eco-Fin";"cara1",#N/A,FALSE,"Carátula"}</definedName>
    <definedName name="xxxx" localSheetId="4" hidden="1">{"page21",#N/A,FALSE,"TranSideco";"page20",#N/A,FALSE,"Coven.";"page19",#N/A,FALSE,"Comparac.";"page18",#N/A,FALSE,"Comparac.";"page17",#N/A,FALSE,"EvolDotac.";"page16",#N/A,FALSE,"Eco-Fin";"page15",#N/A,FALSE,"Eco-Fin";"page14",#N/A,FALSE,"Inversiones";"page13",#N/A,FALSE,"Inversiones";"page12",#N/A,FALSE,"Eco-Fin";"page11",#N/A,FALSE,"Eco-Fin";"page10",#N/A,FALSE,"Eco-Fin";"page9",#N/A,FALSE,"Eco-Fin";"page8",#N/A,FALSE,"Eco-Fin";"page7",#N/A,FALSE,"Eco-Fin";"page6",#N/A,FALSE,"Eco-Fin";"pageventas4",#N/A,FALSE,"Eco-Fin";"pageventas3",#N/A,FALSE,"Eco-Fin";"page5",#N/A,FALSE,"Eco-Fin";"page4",#N/A,FALSE,"Eco-Fin";"page3",#N/A,FALSE,"Eco-Fin";"page2",#N/A,FALSE,"Eco-Fin";"page1",#N/A,FALSE,"Eco-Fin";"cara1",#N/A,FALSE,"Carátula"}</definedName>
    <definedName name="xxxx" hidden="1">{"page21",#N/A,FALSE,"TranSideco";"page20",#N/A,FALSE,"Coven.";"page19",#N/A,FALSE,"Comparac.";"page18",#N/A,FALSE,"Comparac.";"page17",#N/A,FALSE,"EvolDotac.";"page16",#N/A,FALSE,"Eco-Fin";"page15",#N/A,FALSE,"Eco-Fin";"page14",#N/A,FALSE,"Inversiones";"page13",#N/A,FALSE,"Inversiones";"page12",#N/A,FALSE,"Eco-Fin";"page11",#N/A,FALSE,"Eco-Fin";"page10",#N/A,FALSE,"Eco-Fin";"page9",#N/A,FALSE,"Eco-Fin";"page8",#N/A,FALSE,"Eco-Fin";"page7",#N/A,FALSE,"Eco-Fin";"page6",#N/A,FALSE,"Eco-Fin";"pageventas4",#N/A,FALSE,"Eco-Fin";"pageventas3",#N/A,FALSE,"Eco-Fin";"page5",#N/A,FALSE,"Eco-Fin";"page4",#N/A,FALSE,"Eco-Fin";"page3",#N/A,FALSE,"Eco-Fin";"page2",#N/A,FALSE,"Eco-Fin";"page1",#N/A,FALSE,"Eco-Fin";"cara1",#N/A,FALSE,"Carátula"}</definedName>
    <definedName name="yui" localSheetId="2" hidden="1">{#N/A,#N/A,TRUE,"TOC";#N/A,#N/A,TRUE,"Inputs";#N/A,#N/A,TRUE,"Debt";#N/A,#N/A,TRUE,"CashFlo";#N/A,#N/A,TRUE,"Prices";#N/A,#N/A,TRUE,"Operations";#N/A,#N/A,TRUE,"GAAP Income";#N/A,#N/A,TRUE,"GAAP Balance";#N/A,#N/A,TRUE,"D&amp;A";#N/A,#N/A,TRUE,"Revolving Working Capital";#N/A,#N/A,TRUE,"Work.Cap.";#N/A,#N/A,TRUE,"Tax Inputs";#N/A,#N/A,TRUE,"Ven Cash Flow";#N/A,#N/A,TRUE,"Ven Income Tax";#N/A,#N/A,TRUE,"Ven Vat";#N/A,#N/A,TRUE,"Ven Balance"}</definedName>
    <definedName name="yui" localSheetId="4" hidden="1">{#N/A,#N/A,TRUE,"TOC";#N/A,#N/A,TRUE,"Inputs";#N/A,#N/A,TRUE,"Debt";#N/A,#N/A,TRUE,"CashFlo";#N/A,#N/A,TRUE,"Prices";#N/A,#N/A,TRUE,"Operations";#N/A,#N/A,TRUE,"GAAP Income";#N/A,#N/A,TRUE,"GAAP Balance";#N/A,#N/A,TRUE,"D&amp;A";#N/A,#N/A,TRUE,"Revolving Working Capital";#N/A,#N/A,TRUE,"Work.Cap.";#N/A,#N/A,TRUE,"Tax Inputs";#N/A,#N/A,TRUE,"Ven Cash Flow";#N/A,#N/A,TRUE,"Ven Income Tax";#N/A,#N/A,TRUE,"Ven Vat";#N/A,#N/A,TRUE,"Ven Balance"}</definedName>
    <definedName name="yui" hidden="1">{#N/A,#N/A,TRUE,"TOC";#N/A,#N/A,TRUE,"Inputs";#N/A,#N/A,TRUE,"Debt";#N/A,#N/A,TRUE,"CashFlo";#N/A,#N/A,TRUE,"Prices";#N/A,#N/A,TRUE,"Operations";#N/A,#N/A,TRUE,"GAAP Income";#N/A,#N/A,TRUE,"GAAP Balance";#N/A,#N/A,TRUE,"D&amp;A";#N/A,#N/A,TRUE,"Revolving Working Capital";#N/A,#N/A,TRUE,"Work.Cap.";#N/A,#N/A,TRUE,"Tax Inputs";#N/A,#N/A,TRUE,"Ven Cash Flow";#N/A,#N/A,TRUE,"Ven Income Tax";#N/A,#N/A,TRUE,"Ven Vat";#N/A,#N/A,TRUE,"Ven Balance"}</definedName>
    <definedName name="Z_60DF8B29_1C1F_4B50_BDA8_B8E0C7DD04C3_.wvu.Cols" hidden="1">[3]Jurídico!$D$1:$D$65536,[3]Jurídico!$F$1:$K$65536</definedName>
    <definedName name="Z_E3FFE9E0_6C4F_4FB4_A56E_FBE96871B5C8_.wvu.Cols" hidden="1">[3]Jurídico!$D$1:$D$65536,[3]Jurídico!$F$1:$K$65536</definedName>
    <definedName name="zzz" localSheetId="2" hidden="1">{#N/A,#N/A,FALSE,"QD_F1 Invest Detalhado";#N/A,#N/A,FALSE,"QD_F3 Invest_Comparado";#N/A,#N/A,FALSE,"QD_B Trafego";#N/A,#N/A,FALSE,"QD_D0 Custos Operacionais";#N/A,#N/A,FALSE,"QD_C Receita";#N/A,#N/A,FALSE,"QD_D Custos";#N/A,#N/A,FALSE,"QD_E Resultado";#N/A,#N/A,FALSE,"QD_G Fluxo Caixa"}</definedName>
    <definedName name="zzz" localSheetId="4" hidden="1">{#N/A,#N/A,FALSE,"QD_F1 Invest Detalhado";#N/A,#N/A,FALSE,"QD_F3 Invest_Comparado";#N/A,#N/A,FALSE,"QD_B Trafego";#N/A,#N/A,FALSE,"QD_D0 Custos Operacionais";#N/A,#N/A,FALSE,"QD_C Receita";#N/A,#N/A,FALSE,"QD_D Custos";#N/A,#N/A,FALSE,"QD_E Resultado";#N/A,#N/A,FALSE,"QD_G Fluxo Caixa"}</definedName>
    <definedName name="zzz" hidden="1">{#N/A,#N/A,FALSE,"QD_F1 Invest Detalhado";#N/A,#N/A,FALSE,"QD_F3 Invest_Comparado";#N/A,#N/A,FALSE,"QD_B Trafego";#N/A,#N/A,FALSE,"QD_D0 Custos Operacionais";#N/A,#N/A,FALSE,"QD_C Receita";#N/A,#N/A,FALSE,"QD_D Custos";#N/A,#N/A,FALSE,"QD_E Resultado";#N/A,#N/A,FALSE,"QD_G Fluxo Caixa"}</definedName>
  </definedNames>
  <calcPr calcId="191029"/>
  <pivotCaches>
    <pivotCache cacheId="0" r:id="rId20"/>
    <pivotCache cacheId="1" r:id="rId21"/>
  </pivotCaches>
  <extLst>
    <ext xmlns:x14="http://schemas.microsoft.com/office/spreadsheetml/2009/9/main" uri="{BBE1A952-AA13-448e-AADC-164F8A28A991}">
      <x14:slicerCaches>
        <x14:slicerCache r:id="rId22"/>
        <x14:slicerCache r:id="rId23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26" l="1"/>
  <c r="I4" i="26"/>
  <c r="I5" i="26"/>
  <c r="I6" i="26"/>
  <c r="I7" i="26"/>
  <c r="I8" i="26"/>
  <c r="I9" i="26"/>
  <c r="I10" i="26"/>
  <c r="I11" i="26"/>
  <c r="I12" i="26"/>
  <c r="I13" i="26"/>
  <c r="I14" i="26"/>
  <c r="I15" i="26"/>
  <c r="I16" i="26"/>
  <c r="I17" i="26"/>
  <c r="I18" i="26"/>
  <c r="I19" i="26"/>
  <c r="I20" i="26"/>
  <c r="I21" i="26"/>
  <c r="I22" i="26"/>
  <c r="I23" i="26"/>
  <c r="I24" i="26"/>
  <c r="I25" i="26"/>
  <c r="I26" i="26"/>
  <c r="I27" i="26"/>
  <c r="I28" i="26"/>
  <c r="I29" i="26"/>
  <c r="I30" i="26"/>
  <c r="I31" i="26"/>
  <c r="I32" i="26"/>
  <c r="I33" i="26"/>
  <c r="I34" i="26"/>
  <c r="I35" i="26"/>
  <c r="I36" i="26"/>
  <c r="I37" i="26"/>
  <c r="I38" i="26"/>
  <c r="I39" i="26"/>
  <c r="I40" i="26"/>
  <c r="I41" i="26"/>
  <c r="I42" i="26"/>
  <c r="I43" i="26"/>
  <c r="I44" i="26"/>
  <c r="I45" i="26"/>
  <c r="I46" i="26"/>
  <c r="I47" i="26"/>
  <c r="I48" i="26"/>
  <c r="I49" i="26"/>
  <c r="I50" i="26"/>
  <c r="I51" i="26"/>
  <c r="I52" i="26"/>
  <c r="I53" i="26"/>
  <c r="I54" i="26"/>
  <c r="I55" i="26"/>
  <c r="I56" i="26"/>
  <c r="I57" i="26"/>
  <c r="I58" i="26"/>
  <c r="I59" i="26"/>
  <c r="I60" i="26"/>
  <c r="I61" i="26"/>
  <c r="I62" i="26"/>
  <c r="I63" i="26"/>
  <c r="I64" i="26"/>
  <c r="I65" i="26"/>
  <c r="I66" i="26"/>
  <c r="I67" i="26"/>
  <c r="I68" i="26"/>
  <c r="I69" i="26"/>
  <c r="I70" i="26"/>
  <c r="I71" i="26"/>
  <c r="I72" i="26"/>
  <c r="I73" i="26"/>
  <c r="I74" i="26"/>
  <c r="I75" i="26"/>
  <c r="I76" i="26"/>
  <c r="I77" i="26"/>
  <c r="I78" i="26"/>
  <c r="I79" i="26"/>
  <c r="I80" i="26"/>
  <c r="I81" i="26"/>
  <c r="I82" i="26"/>
  <c r="I83" i="26"/>
  <c r="I84" i="26"/>
  <c r="I85" i="26"/>
  <c r="I86" i="26"/>
  <c r="I87" i="26"/>
  <c r="I88" i="26"/>
  <c r="I89" i="26"/>
  <c r="I90" i="26"/>
  <c r="I91" i="26"/>
  <c r="I92" i="26"/>
  <c r="I93" i="26"/>
  <c r="I94" i="26"/>
  <c r="I95" i="26"/>
  <c r="I96" i="26"/>
  <c r="I97" i="26"/>
  <c r="I98" i="26"/>
  <c r="I99" i="26"/>
  <c r="I100" i="26"/>
  <c r="I101" i="26"/>
  <c r="I102" i="26"/>
  <c r="I103" i="26"/>
  <c r="I104" i="26"/>
  <c r="I105" i="26"/>
  <c r="I106" i="26"/>
  <c r="I107" i="26"/>
  <c r="I108" i="26"/>
  <c r="I109" i="26"/>
  <c r="I110" i="26"/>
  <c r="I111" i="26"/>
  <c r="I112" i="26"/>
  <c r="I113" i="26"/>
  <c r="I114" i="26"/>
  <c r="I115" i="26"/>
  <c r="I116" i="26"/>
  <c r="I117" i="26"/>
  <c r="I118" i="26"/>
  <c r="I119" i="26"/>
  <c r="I120" i="26"/>
  <c r="I121" i="26"/>
  <c r="I122" i="26"/>
  <c r="I123" i="26"/>
  <c r="I124" i="26"/>
  <c r="I125" i="26"/>
  <c r="I126" i="26"/>
  <c r="I127" i="26"/>
  <c r="I128" i="26"/>
  <c r="I129" i="26"/>
  <c r="I130" i="26"/>
  <c r="I131" i="26"/>
  <c r="I132" i="26"/>
  <c r="I133" i="26"/>
  <c r="I134" i="26"/>
  <c r="I135" i="26"/>
  <c r="I136" i="26"/>
  <c r="I137" i="26"/>
  <c r="I138" i="26"/>
  <c r="I139" i="26"/>
  <c r="I140" i="26"/>
  <c r="I141" i="26"/>
  <c r="I142" i="26"/>
  <c r="I143" i="26"/>
  <c r="I144" i="26"/>
  <c r="I145" i="26"/>
  <c r="I146" i="26"/>
  <c r="I147" i="26"/>
  <c r="I148" i="26"/>
  <c r="I149" i="26"/>
  <c r="I150" i="26"/>
  <c r="I151" i="26"/>
  <c r="I152" i="26"/>
  <c r="I153" i="26"/>
  <c r="I154" i="26"/>
  <c r="I155" i="26"/>
  <c r="I156" i="26"/>
  <c r="I157" i="26"/>
  <c r="I158" i="26"/>
  <c r="I159" i="26"/>
  <c r="I160" i="26"/>
  <c r="I161" i="26"/>
  <c r="I162" i="26"/>
  <c r="I163" i="26"/>
  <c r="I164" i="26"/>
  <c r="I165" i="26"/>
  <c r="I166" i="26"/>
  <c r="I167" i="26"/>
  <c r="I168" i="26"/>
  <c r="I169" i="26"/>
  <c r="I170" i="26"/>
  <c r="I171" i="26"/>
  <c r="I172" i="26"/>
  <c r="I173" i="26"/>
  <c r="I174" i="26"/>
  <c r="I175" i="26"/>
  <c r="I176" i="26"/>
  <c r="I177" i="26"/>
  <c r="I178" i="26"/>
  <c r="I179" i="26"/>
  <c r="I180" i="26"/>
  <c r="I181" i="26"/>
  <c r="I182" i="26"/>
  <c r="I183" i="26"/>
  <c r="I184" i="26"/>
  <c r="I185" i="26"/>
  <c r="I186" i="26"/>
  <c r="I187" i="26"/>
  <c r="I188" i="26"/>
  <c r="I189" i="26"/>
  <c r="I190" i="26"/>
  <c r="I191" i="26"/>
  <c r="I192" i="26"/>
  <c r="I193" i="26"/>
  <c r="I194" i="26"/>
  <c r="I195" i="26"/>
  <c r="I196" i="26"/>
  <c r="I197" i="26"/>
  <c r="I198" i="26"/>
  <c r="I199" i="26"/>
  <c r="I200" i="26"/>
  <c r="I201" i="26"/>
  <c r="I202" i="26"/>
  <c r="I203" i="26"/>
  <c r="I204" i="26"/>
  <c r="I205" i="26"/>
  <c r="I206" i="26"/>
  <c r="I207" i="26"/>
  <c r="I208" i="26"/>
  <c r="I209" i="26"/>
  <c r="I210" i="26"/>
  <c r="I211" i="26"/>
  <c r="I212" i="26"/>
  <c r="I213" i="26"/>
  <c r="I214" i="26"/>
  <c r="I215" i="26"/>
  <c r="I216" i="26"/>
  <c r="I217" i="26"/>
  <c r="I218" i="26"/>
  <c r="I219" i="26"/>
  <c r="I220" i="26"/>
  <c r="I221" i="26"/>
  <c r="I222" i="26"/>
  <c r="I223" i="26"/>
  <c r="I224" i="26"/>
  <c r="I225" i="26"/>
  <c r="I226" i="26"/>
  <c r="I227" i="26"/>
  <c r="I228" i="26"/>
  <c r="I229" i="26"/>
  <c r="I230" i="26"/>
  <c r="I231" i="26"/>
  <c r="I232" i="26"/>
  <c r="I233" i="26"/>
  <c r="I234" i="26"/>
  <c r="I235" i="26"/>
  <c r="I236" i="26"/>
  <c r="I237" i="26"/>
  <c r="I238" i="26"/>
  <c r="I239" i="26"/>
  <c r="I240" i="26"/>
  <c r="I241" i="26"/>
  <c r="I242" i="26"/>
  <c r="I243" i="26"/>
  <c r="I244" i="26"/>
  <c r="I245" i="26"/>
  <c r="I246" i="26"/>
  <c r="I247" i="26"/>
  <c r="I248" i="26"/>
  <c r="I249" i="26"/>
  <c r="I250" i="26"/>
  <c r="I251" i="26"/>
  <c r="I252" i="26"/>
  <c r="I253" i="26"/>
  <c r="I254" i="26"/>
  <c r="I255" i="26"/>
  <c r="I256" i="26"/>
  <c r="I257" i="26"/>
  <c r="I258" i="26"/>
  <c r="I259" i="26"/>
  <c r="I260" i="26"/>
  <c r="I261" i="26"/>
  <c r="I262" i="26"/>
  <c r="I263" i="26"/>
  <c r="I264" i="26"/>
  <c r="I265" i="26"/>
  <c r="I266" i="26"/>
  <c r="I267" i="26"/>
  <c r="I268" i="26"/>
  <c r="I269" i="26"/>
  <c r="I270" i="26"/>
  <c r="I271" i="26"/>
  <c r="I272" i="26"/>
  <c r="I273" i="26"/>
  <c r="I274" i="26"/>
  <c r="I275" i="26"/>
  <c r="I276" i="26"/>
  <c r="I277" i="26"/>
  <c r="I278" i="26"/>
  <c r="I279" i="26"/>
  <c r="I280" i="26"/>
  <c r="I281" i="26"/>
  <c r="I282" i="26"/>
  <c r="I283" i="26"/>
  <c r="I284" i="26"/>
  <c r="I285" i="26"/>
  <c r="I286" i="26"/>
  <c r="I287" i="26"/>
  <c r="I288" i="26"/>
  <c r="I289" i="26"/>
  <c r="I290" i="26"/>
  <c r="I291" i="26"/>
  <c r="I292" i="26"/>
  <c r="I293" i="26"/>
  <c r="I294" i="26"/>
  <c r="I295" i="26"/>
  <c r="I296" i="26"/>
  <c r="I297" i="26"/>
  <c r="I298" i="26"/>
  <c r="I299" i="26"/>
  <c r="I300" i="26"/>
  <c r="I301" i="26"/>
  <c r="I302" i="26"/>
  <c r="I303" i="26"/>
  <c r="I304" i="26"/>
  <c r="I305" i="26"/>
  <c r="I306" i="26"/>
  <c r="I307" i="26"/>
  <c r="I308" i="26"/>
  <c r="I309" i="26"/>
  <c r="I310" i="26"/>
  <c r="I311" i="26"/>
  <c r="I312" i="26"/>
  <c r="I313" i="26"/>
  <c r="I314" i="26"/>
  <c r="I315" i="26"/>
  <c r="I316" i="26"/>
  <c r="I317" i="26"/>
  <c r="I318" i="26"/>
  <c r="I319" i="26"/>
  <c r="I320" i="26"/>
  <c r="I321" i="26"/>
  <c r="I322" i="26"/>
  <c r="I323" i="26"/>
  <c r="I324" i="26"/>
  <c r="I325" i="26"/>
  <c r="I326" i="26"/>
  <c r="I327" i="26"/>
  <c r="I328" i="26"/>
  <c r="I329" i="26"/>
  <c r="I330" i="26"/>
  <c r="I331" i="26"/>
  <c r="I332" i="26"/>
  <c r="I333" i="26"/>
  <c r="I334" i="26"/>
  <c r="I335" i="26"/>
  <c r="I336" i="26"/>
  <c r="I337" i="26"/>
  <c r="I338" i="26"/>
  <c r="I339" i="26"/>
  <c r="I340" i="26"/>
  <c r="I341" i="26"/>
  <c r="I342" i="26"/>
  <c r="I343" i="26"/>
  <c r="I344" i="26"/>
  <c r="I345" i="26"/>
  <c r="I346" i="26"/>
  <c r="I347" i="26"/>
  <c r="I348" i="26"/>
  <c r="I349" i="26"/>
  <c r="I350" i="26"/>
  <c r="I351" i="26"/>
  <c r="I352" i="26"/>
  <c r="I353" i="26"/>
  <c r="I354" i="26"/>
  <c r="I355" i="26"/>
  <c r="I356" i="26"/>
  <c r="I357" i="26"/>
  <c r="I358" i="26"/>
  <c r="I359" i="26"/>
  <c r="I360" i="26"/>
  <c r="I361" i="26"/>
  <c r="I362" i="26"/>
  <c r="I363" i="26"/>
  <c r="I364" i="26"/>
  <c r="I365" i="26"/>
  <c r="I366" i="26"/>
  <c r="I367" i="26"/>
  <c r="I368" i="26"/>
  <c r="I369" i="26"/>
  <c r="I370" i="26"/>
  <c r="I371" i="26"/>
  <c r="I372" i="26"/>
  <c r="I373" i="26"/>
  <c r="I374" i="26"/>
  <c r="I375" i="26"/>
  <c r="I376" i="26"/>
  <c r="I377" i="26"/>
  <c r="I378" i="26"/>
  <c r="I379" i="26"/>
  <c r="I380" i="26"/>
  <c r="I381" i="26"/>
  <c r="I382" i="26"/>
  <c r="I383" i="26"/>
  <c r="I384" i="26"/>
  <c r="I385" i="26"/>
  <c r="I386" i="26"/>
  <c r="D32" i="13"/>
  <c r="E32" i="13"/>
  <c r="F32" i="13"/>
  <c r="G32" i="13"/>
  <c r="H32" i="13"/>
  <c r="I32" i="13"/>
  <c r="J32" i="13"/>
  <c r="K32" i="13"/>
  <c r="L32" i="13"/>
  <c r="M32" i="13"/>
  <c r="N32" i="13"/>
  <c r="O32" i="13"/>
  <c r="P32" i="13"/>
  <c r="C32" i="13"/>
  <c r="Q32" i="13" s="1"/>
  <c r="Q31" i="12"/>
  <c r="D32" i="12"/>
  <c r="E32" i="12"/>
  <c r="F32" i="12"/>
  <c r="G32" i="12"/>
  <c r="H32" i="12"/>
  <c r="I32" i="12"/>
  <c r="J32" i="12"/>
  <c r="K32" i="12"/>
  <c r="L32" i="12"/>
  <c r="M32" i="12"/>
  <c r="N32" i="12"/>
  <c r="O32" i="12"/>
  <c r="P32" i="12"/>
  <c r="C32" i="12"/>
  <c r="Q8" i="12"/>
  <c r="Q9" i="12"/>
  <c r="Q10" i="12"/>
  <c r="Q11" i="12"/>
  <c r="Q12" i="12"/>
  <c r="Q13" i="12"/>
  <c r="Q14" i="12"/>
  <c r="Q15" i="12"/>
  <c r="Q16" i="12"/>
  <c r="Q17" i="12"/>
  <c r="Q18" i="12"/>
  <c r="Q19" i="12"/>
  <c r="Q20" i="12"/>
  <c r="Q21" i="12"/>
  <c r="Q22" i="12"/>
  <c r="Q23" i="12"/>
  <c r="Q24" i="12"/>
  <c r="Q25" i="12"/>
  <c r="Q26" i="12"/>
  <c r="Q27" i="12"/>
  <c r="Q28" i="12"/>
  <c r="Q29" i="12"/>
  <c r="Q30" i="12"/>
  <c r="Q7" i="12"/>
  <c r="A178" i="9"/>
  <c r="A179" i="9" s="1"/>
  <c r="A180" i="9" s="1"/>
  <c r="A181" i="9" s="1"/>
  <c r="A182" i="9" s="1"/>
  <c r="A183" i="9" s="1"/>
  <c r="A184" i="9" s="1"/>
  <c r="A185" i="9" s="1"/>
  <c r="A186" i="9" s="1"/>
  <c r="A187" i="9" s="1"/>
  <c r="A188" i="9" s="1"/>
  <c r="A189" i="9" s="1"/>
  <c r="A190" i="9" s="1"/>
  <c r="A191" i="9" s="1"/>
  <c r="A192" i="9" s="1"/>
  <c r="A193" i="9" s="1"/>
  <c r="A194" i="9" s="1"/>
  <c r="A195" i="9" s="1"/>
  <c r="A196" i="9" s="1"/>
  <c r="A197" i="9" s="1"/>
  <c r="A198" i="9" s="1"/>
  <c r="A199" i="9" s="1"/>
  <c r="A200" i="9" s="1"/>
  <c r="A201" i="9" s="1"/>
  <c r="A202" i="9" s="1"/>
  <c r="A203" i="9" s="1"/>
  <c r="A204" i="9" s="1"/>
  <c r="A205" i="9" s="1"/>
  <c r="A206" i="9" s="1"/>
  <c r="A207" i="9" s="1"/>
  <c r="A208" i="9" s="1"/>
  <c r="A209" i="9" s="1"/>
  <c r="A177" i="9"/>
  <c r="A174" i="9"/>
  <c r="A173" i="9"/>
  <c r="A100" i="9"/>
  <c r="A101" i="9" s="1"/>
  <c r="A102" i="9" s="1"/>
  <c r="A103" i="9" s="1"/>
  <c r="A104" i="9" s="1"/>
  <c r="A105" i="9" s="1"/>
  <c r="A106" i="9" s="1"/>
  <c r="A107" i="9" s="1"/>
  <c r="A108" i="9" s="1"/>
  <c r="A109" i="9" s="1"/>
  <c r="A110" i="9" s="1"/>
  <c r="A111" i="9" s="1"/>
  <c r="A112" i="9" s="1"/>
  <c r="A113" i="9" s="1"/>
  <c r="A114" i="9" s="1"/>
  <c r="A115" i="9" s="1"/>
  <c r="A116" i="9" s="1"/>
  <c r="A117" i="9" s="1"/>
  <c r="A118" i="9" s="1"/>
  <c r="A119" i="9" s="1"/>
  <c r="A120" i="9" s="1"/>
  <c r="A121" i="9" s="1"/>
  <c r="A122" i="9" s="1"/>
  <c r="A123" i="9" s="1"/>
  <c r="A124" i="9" s="1"/>
  <c r="A125" i="9" s="1"/>
  <c r="A126" i="9" s="1"/>
  <c r="A127" i="9" s="1"/>
  <c r="A128" i="9" s="1"/>
  <c r="A129" i="9" s="1"/>
  <c r="A130" i="9" s="1"/>
  <c r="A131" i="9" s="1"/>
  <c r="A132" i="9" s="1"/>
  <c r="A133" i="9" s="1"/>
  <c r="A134" i="9" s="1"/>
  <c r="A135" i="9" s="1"/>
  <c r="A136" i="9" s="1"/>
  <c r="A137" i="9" s="1"/>
  <c r="A138" i="9" s="1"/>
  <c r="A139" i="9" s="1"/>
  <c r="A140" i="9" s="1"/>
  <c r="A141" i="9" s="1"/>
  <c r="A142" i="9" s="1"/>
  <c r="A143" i="9" s="1"/>
  <c r="A144" i="9" s="1"/>
  <c r="A145" i="9" s="1"/>
  <c r="A146" i="9" s="1"/>
  <c r="A147" i="9" s="1"/>
  <c r="A148" i="9" s="1"/>
  <c r="A149" i="9" s="1"/>
  <c r="A150" i="9" s="1"/>
  <c r="A151" i="9" s="1"/>
  <c r="A152" i="9" s="1"/>
  <c r="A153" i="9" s="1"/>
  <c r="A154" i="9" s="1"/>
  <c r="A155" i="9" s="1"/>
  <c r="A156" i="9" s="1"/>
  <c r="A157" i="9" s="1"/>
  <c r="A158" i="9" s="1"/>
  <c r="A159" i="9" s="1"/>
  <c r="A160" i="9" s="1"/>
  <c r="A161" i="9" s="1"/>
  <c r="A162" i="9" s="1"/>
  <c r="A163" i="9" s="1"/>
  <c r="A164" i="9" s="1"/>
  <c r="A165" i="9" s="1"/>
  <c r="A166" i="9" s="1"/>
  <c r="A167" i="9" s="1"/>
  <c r="A168" i="9" s="1"/>
  <c r="A169" i="9" s="1"/>
  <c r="A170" i="9" s="1"/>
  <c r="A99" i="9"/>
  <c r="A43" i="9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86" i="9" s="1"/>
  <c r="A87" i="9" s="1"/>
  <c r="A88" i="9" s="1"/>
  <c r="A89" i="9" s="1"/>
  <c r="A90" i="9" s="1"/>
  <c r="A91" i="9" s="1"/>
  <c r="A92" i="9" s="1"/>
  <c r="A93" i="9" s="1"/>
  <c r="A94" i="9" s="1"/>
  <c r="A95" i="9" s="1"/>
  <c r="A96" i="9" s="1"/>
  <c r="A42" i="9"/>
  <c r="A33" i="9"/>
  <c r="A34" i="9" s="1"/>
  <c r="A35" i="9" s="1"/>
  <c r="A36" i="9" s="1"/>
  <c r="A37" i="9" s="1"/>
  <c r="A32" i="9"/>
  <c r="A27" i="9"/>
  <c r="A28" i="9" s="1"/>
  <c r="A29" i="9" s="1"/>
  <c r="A26" i="9"/>
  <c r="A19" i="9"/>
  <c r="A20" i="9" s="1"/>
  <c r="A21" i="9" s="1"/>
  <c r="A18" i="9"/>
  <c r="A7" i="9"/>
  <c r="A8" i="9" s="1"/>
  <c r="A9" i="9" s="1"/>
  <c r="A10" i="9" s="1"/>
  <c r="A11" i="9" s="1"/>
  <c r="A12" i="9" s="1"/>
  <c r="A13" i="9" s="1"/>
  <c r="A14" i="9" s="1"/>
  <c r="A15" i="9" s="1"/>
  <c r="A6" i="9"/>
  <c r="B4" i="16"/>
  <c r="B5" i="16"/>
  <c r="B6" i="16"/>
  <c r="B7" i="16"/>
  <c r="B8" i="16" s="1"/>
  <c r="B9" i="16" s="1"/>
  <c r="B10" i="16" s="1"/>
  <c r="B11" i="16" s="1"/>
  <c r="B12" i="16" s="1"/>
  <c r="B13" i="16" s="1"/>
  <c r="B14" i="16" s="1"/>
  <c r="B15" i="16" s="1"/>
  <c r="B16" i="16" s="1"/>
  <c r="B17" i="16" s="1"/>
  <c r="B18" i="16" s="1"/>
  <c r="B19" i="16" s="1"/>
  <c r="B20" i="16" s="1"/>
  <c r="B21" i="16" s="1"/>
  <c r="B22" i="16" s="1"/>
  <c r="B23" i="16" s="1"/>
  <c r="B24" i="16" s="1"/>
  <c r="B25" i="16" s="1"/>
  <c r="B26" i="16" s="1"/>
  <c r="B27" i="16" s="1"/>
  <c r="B28" i="16" s="1"/>
  <c r="B29" i="16" s="1"/>
  <c r="B30" i="16" s="1"/>
  <c r="B31" i="16" s="1"/>
  <c r="B32" i="16" s="1"/>
  <c r="B33" i="16" s="1"/>
  <c r="B34" i="16" s="1"/>
  <c r="B35" i="16" s="1"/>
  <c r="B36" i="16" s="1"/>
  <c r="B37" i="16" s="1"/>
  <c r="B38" i="16" s="1"/>
  <c r="B39" i="16" s="1"/>
  <c r="B40" i="16" s="1"/>
  <c r="B41" i="16" s="1"/>
  <c r="B42" i="16" s="1"/>
  <c r="B43" i="16" s="1"/>
  <c r="B44" i="16" s="1"/>
  <c r="B45" i="16" s="1"/>
  <c r="B46" i="16" s="1"/>
  <c r="B47" i="16" s="1"/>
  <c r="B48" i="16" s="1"/>
  <c r="B49" i="16" s="1"/>
  <c r="B50" i="16" s="1"/>
  <c r="B51" i="16" s="1"/>
  <c r="B52" i="16" s="1"/>
  <c r="B53" i="16" s="1"/>
  <c r="B54" i="16" s="1"/>
  <c r="B55" i="16" s="1"/>
  <c r="B56" i="16" s="1"/>
  <c r="B57" i="16" s="1"/>
  <c r="B58" i="16" s="1"/>
  <c r="B59" i="16" s="1"/>
  <c r="B60" i="16" s="1"/>
  <c r="B61" i="16" s="1"/>
  <c r="B62" i="16" s="1"/>
  <c r="B63" i="16" s="1"/>
  <c r="B64" i="16" s="1"/>
  <c r="B65" i="16" s="1"/>
  <c r="B66" i="16" s="1"/>
  <c r="B67" i="16" s="1"/>
  <c r="B68" i="16" s="1"/>
  <c r="B69" i="16" s="1"/>
  <c r="B70" i="16" s="1"/>
  <c r="B71" i="16" s="1"/>
  <c r="B72" i="16" s="1"/>
  <c r="B73" i="16" s="1"/>
  <c r="B74" i="16" s="1"/>
  <c r="B75" i="16" s="1"/>
  <c r="B76" i="16" s="1"/>
  <c r="B77" i="16" s="1"/>
  <c r="B78" i="16" s="1"/>
  <c r="B79" i="16" s="1"/>
  <c r="B80" i="16" s="1"/>
  <c r="B81" i="16" s="1"/>
  <c r="B82" i="16" s="1"/>
  <c r="B83" i="16" s="1"/>
  <c r="B84" i="16" s="1"/>
  <c r="B85" i="16" s="1"/>
  <c r="B86" i="16" s="1"/>
  <c r="B87" i="16" s="1"/>
  <c r="B88" i="16" s="1"/>
  <c r="B89" i="16" s="1"/>
  <c r="B90" i="16" s="1"/>
  <c r="B91" i="16" s="1"/>
  <c r="B92" i="16" s="1"/>
  <c r="B93" i="16" s="1"/>
  <c r="B94" i="16" s="1"/>
  <c r="B95" i="16" s="1"/>
  <c r="B96" i="16" s="1"/>
  <c r="B97" i="16" s="1"/>
  <c r="B98" i="16" s="1"/>
  <c r="B99" i="16" s="1"/>
  <c r="B100" i="16" s="1"/>
  <c r="B101" i="16" s="1"/>
  <c r="B102" i="16" s="1"/>
  <c r="B103" i="16" s="1"/>
  <c r="B104" i="16" s="1"/>
  <c r="B105" i="16" s="1"/>
  <c r="B106" i="16" s="1"/>
  <c r="B107" i="16" s="1"/>
  <c r="B108" i="16" s="1"/>
  <c r="B109" i="16" s="1"/>
  <c r="B110" i="16" s="1"/>
  <c r="B111" i="16" s="1"/>
  <c r="B112" i="16" s="1"/>
  <c r="B113" i="16" s="1"/>
  <c r="B114" i="16" s="1"/>
  <c r="B115" i="16" s="1"/>
  <c r="B116" i="16" s="1"/>
  <c r="B117" i="16" s="1"/>
  <c r="B118" i="16" s="1"/>
  <c r="B119" i="16" s="1"/>
  <c r="B120" i="16" s="1"/>
  <c r="B121" i="16" s="1"/>
  <c r="B122" i="16" s="1"/>
  <c r="B123" i="16" s="1"/>
  <c r="B124" i="16" s="1"/>
  <c r="B125" i="16" s="1"/>
  <c r="B126" i="16" s="1"/>
  <c r="B127" i="16" s="1"/>
  <c r="B128" i="16" s="1"/>
  <c r="B129" i="16" s="1"/>
  <c r="B130" i="16" s="1"/>
  <c r="B131" i="16" s="1"/>
  <c r="B132" i="16" s="1"/>
  <c r="B133" i="16" s="1"/>
  <c r="B134" i="16" s="1"/>
  <c r="B135" i="16" s="1"/>
  <c r="B136" i="16" s="1"/>
  <c r="B137" i="16" s="1"/>
  <c r="B138" i="16" s="1"/>
  <c r="B139" i="16" s="1"/>
  <c r="B140" i="16" s="1"/>
  <c r="B141" i="16" s="1"/>
  <c r="B142" i="16" s="1"/>
  <c r="B143" i="16" s="1"/>
  <c r="B144" i="16" s="1"/>
  <c r="B145" i="16" s="1"/>
  <c r="B146" i="16" s="1"/>
  <c r="B147" i="16" s="1"/>
  <c r="B148" i="16" s="1"/>
  <c r="B149" i="16" s="1"/>
  <c r="B150" i="16" s="1"/>
  <c r="B151" i="16" s="1"/>
  <c r="B152" i="16" s="1"/>
  <c r="B153" i="16" s="1"/>
  <c r="B154" i="16" s="1"/>
  <c r="B155" i="16" s="1"/>
  <c r="B156" i="16" s="1"/>
  <c r="B157" i="16" s="1"/>
  <c r="B158" i="16" s="1"/>
  <c r="B159" i="16" s="1"/>
  <c r="B160" i="16" s="1"/>
  <c r="B161" i="16" s="1"/>
  <c r="B162" i="16" s="1"/>
  <c r="B163" i="16" s="1"/>
  <c r="B164" i="16" s="1"/>
  <c r="B165" i="16" s="1"/>
  <c r="B166" i="16" s="1"/>
  <c r="B167" i="16" s="1"/>
  <c r="B168" i="16" s="1"/>
  <c r="B169" i="16" s="1"/>
  <c r="B170" i="16" s="1"/>
  <c r="B171" i="16" s="1"/>
  <c r="B172" i="16" s="1"/>
  <c r="B173" i="16" s="1"/>
  <c r="B174" i="16" s="1"/>
  <c r="B175" i="16" s="1"/>
  <c r="B176" i="16" s="1"/>
  <c r="B177" i="16" s="1"/>
  <c r="B178" i="16" s="1"/>
  <c r="B179" i="16" s="1"/>
  <c r="B180" i="16" s="1"/>
  <c r="B181" i="16" s="1"/>
  <c r="B182" i="16" s="1"/>
  <c r="B183" i="16" s="1"/>
  <c r="B184" i="16" s="1"/>
  <c r="B185" i="16" s="1"/>
  <c r="B186" i="16" s="1"/>
  <c r="B187" i="16" s="1"/>
  <c r="B188" i="16" s="1"/>
  <c r="B189" i="16" s="1"/>
  <c r="B190" i="16" s="1"/>
  <c r="B191" i="16" s="1"/>
  <c r="B192" i="16" s="1"/>
  <c r="B193" i="16" s="1"/>
  <c r="B194" i="16" s="1"/>
  <c r="B195" i="16" s="1"/>
  <c r="B196" i="16" s="1"/>
  <c r="B197" i="16" s="1"/>
  <c r="B3" i="16"/>
  <c r="Q30" i="13"/>
  <c r="Q26" i="13"/>
  <c r="Q22" i="13"/>
  <c r="Q18" i="13"/>
  <c r="Q14" i="13"/>
  <c r="Q10" i="13"/>
  <c r="B7" i="13"/>
  <c r="B8" i="13" s="1"/>
  <c r="B9" i="13" s="1"/>
  <c r="B10" i="13" s="1"/>
  <c r="B11" i="13" s="1"/>
  <c r="B12" i="13" s="1"/>
  <c r="B13" i="13" s="1"/>
  <c r="B14" i="13" s="1"/>
  <c r="B15" i="13" s="1"/>
  <c r="B16" i="13" s="1"/>
  <c r="B17" i="13" s="1"/>
  <c r="B18" i="13" s="1"/>
  <c r="B19" i="13" s="1"/>
  <c r="B20" i="13" s="1"/>
  <c r="B21" i="13" s="1"/>
  <c r="B22" i="13" s="1"/>
  <c r="B23" i="13" s="1"/>
  <c r="B24" i="13" s="1"/>
  <c r="B25" i="13" s="1"/>
  <c r="B26" i="13" s="1"/>
  <c r="B27" i="13" s="1"/>
  <c r="B28" i="13" s="1"/>
  <c r="B29" i="13" s="1"/>
  <c r="B30" i="13" s="1"/>
  <c r="B31" i="13" s="1"/>
  <c r="F209" i="9"/>
  <c r="F208" i="9"/>
  <c r="F207" i="9"/>
  <c r="F206" i="9"/>
  <c r="F205" i="9"/>
  <c r="F204" i="9"/>
  <c r="F203" i="9"/>
  <c r="F202" i="9"/>
  <c r="F201" i="9"/>
  <c r="F200" i="9"/>
  <c r="F199" i="9"/>
  <c r="F198" i="9"/>
  <c r="F197" i="9"/>
  <c r="F196" i="9"/>
  <c r="F195" i="9"/>
  <c r="F194" i="9"/>
  <c r="F193" i="9"/>
  <c r="F192" i="9"/>
  <c r="F191" i="9"/>
  <c r="F190" i="9"/>
  <c r="F189" i="9"/>
  <c r="F188" i="9"/>
  <c r="F187" i="9"/>
  <c r="F186" i="9"/>
  <c r="F185" i="9"/>
  <c r="F184" i="9"/>
  <c r="F183" i="9"/>
  <c r="F182" i="9"/>
  <c r="F181" i="9"/>
  <c r="F180" i="9"/>
  <c r="F179" i="9"/>
  <c r="F178" i="9"/>
  <c r="F177" i="9"/>
  <c r="F176" i="9"/>
  <c r="F174" i="9"/>
  <c r="F173" i="9"/>
  <c r="F172" i="9"/>
  <c r="F170" i="9"/>
  <c r="F169" i="9"/>
  <c r="F96" i="9"/>
  <c r="F95" i="9"/>
  <c r="F94" i="9"/>
  <c r="F93" i="9"/>
  <c r="F92" i="9"/>
  <c r="F91" i="9"/>
  <c r="F90" i="9"/>
  <c r="F89" i="9"/>
  <c r="F88" i="9"/>
  <c r="F87" i="9"/>
  <c r="F86" i="9"/>
  <c r="F85" i="9"/>
  <c r="F84" i="9"/>
  <c r="F83" i="9"/>
  <c r="F82" i="9"/>
  <c r="F81" i="9"/>
  <c r="F80" i="9"/>
  <c r="F79" i="9"/>
  <c r="F78" i="9"/>
  <c r="F77" i="9"/>
  <c r="F76" i="9"/>
  <c r="F75" i="9"/>
  <c r="F74" i="9"/>
  <c r="F73" i="9"/>
  <c r="F72" i="9"/>
  <c r="F71" i="9"/>
  <c r="F70" i="9"/>
  <c r="F69" i="9"/>
  <c r="F68" i="9"/>
  <c r="F67" i="9"/>
  <c r="F66" i="9"/>
  <c r="F65" i="9"/>
  <c r="Q31" i="13" s="1"/>
  <c r="F64" i="9"/>
  <c r="F63" i="9"/>
  <c r="Q29" i="13" s="1"/>
  <c r="F62" i="9"/>
  <c r="Q28" i="13" s="1"/>
  <c r="F61" i="9"/>
  <c r="Q27" i="13" s="1"/>
  <c r="F60" i="9"/>
  <c r="F59" i="9"/>
  <c r="Q25" i="13" s="1"/>
  <c r="F58" i="9"/>
  <c r="Q24" i="13" s="1"/>
  <c r="F57" i="9"/>
  <c r="Q23" i="13" s="1"/>
  <c r="F56" i="9"/>
  <c r="F55" i="9"/>
  <c r="Q21" i="13" s="1"/>
  <c r="F54" i="9"/>
  <c r="Q20" i="13" s="1"/>
  <c r="F53" i="9"/>
  <c r="Q19" i="13" s="1"/>
  <c r="F52" i="9"/>
  <c r="F51" i="9"/>
  <c r="Q17" i="13" s="1"/>
  <c r="F50" i="9"/>
  <c r="Q16" i="13" s="1"/>
  <c r="F49" i="9"/>
  <c r="Q15" i="13" s="1"/>
  <c r="F48" i="9"/>
  <c r="F47" i="9"/>
  <c r="Q13" i="13" s="1"/>
  <c r="F46" i="9"/>
  <c r="Q12" i="13" s="1"/>
  <c r="F45" i="9"/>
  <c r="Q11" i="13" s="1"/>
  <c r="F44" i="9"/>
  <c r="F43" i="9"/>
  <c r="Q9" i="13" s="1"/>
  <c r="F42" i="9"/>
  <c r="Q8" i="13" s="1"/>
  <c r="F41" i="9"/>
  <c r="Q7" i="13" s="1"/>
  <c r="F39" i="9"/>
  <c r="F37" i="9"/>
  <c r="F36" i="9"/>
  <c r="F35" i="9"/>
  <c r="F34" i="9"/>
  <c r="F33" i="9"/>
  <c r="F32" i="9"/>
  <c r="F31" i="9"/>
  <c r="F29" i="9"/>
  <c r="F28" i="9"/>
  <c r="F27" i="9"/>
  <c r="F26" i="9"/>
  <c r="F25" i="9"/>
  <c r="F21" i="9"/>
  <c r="F20" i="9"/>
  <c r="F19" i="9"/>
  <c r="F18" i="9"/>
  <c r="F17" i="9"/>
  <c r="F15" i="9"/>
  <c r="F14" i="9"/>
  <c r="F13" i="9"/>
  <c r="F12" i="9"/>
  <c r="F11" i="9"/>
  <c r="F10" i="9"/>
  <c r="F9" i="9"/>
  <c r="F8" i="9"/>
  <c r="F7" i="9"/>
  <c r="F6" i="9"/>
  <c r="F5" i="9"/>
  <c r="Q32" i="12" l="1"/>
  <c r="R7" i="12" l="1"/>
  <c r="R11" i="12"/>
  <c r="R15" i="12"/>
  <c r="R19" i="12"/>
  <c r="R23" i="12"/>
  <c r="R27" i="12"/>
  <c r="R31" i="12"/>
  <c r="R8" i="12"/>
  <c r="R12" i="12"/>
  <c r="R16" i="12"/>
  <c r="R20" i="12"/>
  <c r="R24" i="12"/>
  <c r="R28" i="12"/>
  <c r="R9" i="12"/>
  <c r="R13" i="12"/>
  <c r="R17" i="12"/>
  <c r="R21" i="12"/>
  <c r="R25" i="12"/>
  <c r="R29" i="12"/>
  <c r="R10" i="12"/>
  <c r="R14" i="12"/>
  <c r="R18" i="12"/>
  <c r="R22" i="12"/>
  <c r="R26" i="12"/>
  <c r="R30" i="12"/>
  <c r="R32" i="12" l="1"/>
</calcChain>
</file>

<file path=xl/sharedStrings.xml><?xml version="1.0" encoding="utf-8"?>
<sst xmlns="http://schemas.openxmlformats.org/spreadsheetml/2006/main" count="2706" uniqueCount="693">
  <si>
    <t>ID</t>
  </si>
  <si>
    <t>Classe</t>
  </si>
  <si>
    <t>I-4</t>
  </si>
  <si>
    <t>Del</t>
  </si>
  <si>
    <t>LOC-6</t>
  </si>
  <si>
    <t>RQ</t>
  </si>
  <si>
    <t>R-1</t>
  </si>
  <si>
    <t>S-14</t>
  </si>
  <si>
    <t>R-19</t>
  </si>
  <si>
    <t>R-2</t>
  </si>
  <si>
    <t>TUR-4</t>
  </si>
  <si>
    <t>MP</t>
  </si>
  <si>
    <t>R-7</t>
  </si>
  <si>
    <t>A-2b</t>
  </si>
  <si>
    <t>A-32b</t>
  </si>
  <si>
    <t>Base de Relatório</t>
  </si>
  <si>
    <t>Modelo Utilizado:</t>
  </si>
  <si>
    <t>Yolo Nano v8</t>
  </si>
  <si>
    <t>Rota:</t>
  </si>
  <si>
    <t>Tempo de processo do modelo:</t>
  </si>
  <si>
    <t>Especificidades da Máquinha Utilizada:</t>
  </si>
  <si>
    <t>ERS-122: 77 ao 112(Crescente)</t>
  </si>
  <si>
    <t>Processador</t>
  </si>
  <si>
    <t>Intel(R) Core(TM) i7-10700 CPU @ 2.90GHz   2.90 GHz</t>
  </si>
  <si>
    <t>16,0 GB</t>
  </si>
  <si>
    <t>RAM</t>
  </si>
  <si>
    <t>Sistema operacional de 64 bits, processador baseado em x64</t>
  </si>
  <si>
    <t>Sistema</t>
  </si>
  <si>
    <t>MAP-50:</t>
  </si>
  <si>
    <t>Acurácia:</t>
  </si>
  <si>
    <t>200ms</t>
  </si>
  <si>
    <t>Índice de confiança utilizado:</t>
  </si>
  <si>
    <t>SINAIS DE INDICAÇÃO</t>
  </si>
  <si>
    <t>Codigo</t>
  </si>
  <si>
    <t>Nome</t>
  </si>
  <si>
    <t>Dimensões</t>
  </si>
  <si>
    <t>Área (m2)</t>
  </si>
  <si>
    <t>I-0</t>
  </si>
  <si>
    <t>1,50 X 2,00</t>
  </si>
  <si>
    <t>I-1</t>
  </si>
  <si>
    <t>2,00 X 3,00</t>
  </si>
  <si>
    <t>I-2</t>
  </si>
  <si>
    <t>2,50 X 3,00</t>
  </si>
  <si>
    <t>I-3</t>
  </si>
  <si>
    <t>2,50 X 3,50</t>
  </si>
  <si>
    <t>4,00 X 6,00</t>
  </si>
  <si>
    <t>I-5</t>
  </si>
  <si>
    <t>3,00 X 0,70</t>
  </si>
  <si>
    <t>I-6</t>
  </si>
  <si>
    <t>4,00 X 5,00</t>
  </si>
  <si>
    <t>I-7</t>
  </si>
  <si>
    <t>0,70 X 3,00</t>
  </si>
  <si>
    <t>I-8</t>
  </si>
  <si>
    <t>3,50 X 3,00</t>
  </si>
  <si>
    <t>I-9</t>
  </si>
  <si>
    <t>5,00 X 3,00</t>
  </si>
  <si>
    <t>I-10</t>
  </si>
  <si>
    <t>0,50 X 2,00</t>
  </si>
  <si>
    <t>X</t>
  </si>
  <si>
    <t>SINAIS EDUCATIVOS</t>
  </si>
  <si>
    <t>E-1</t>
  </si>
  <si>
    <t>4,00 X 2,00</t>
  </si>
  <si>
    <t>E-2</t>
  </si>
  <si>
    <t>E-3</t>
  </si>
  <si>
    <t>E-4</t>
  </si>
  <si>
    <t>2,00 X 4,00</t>
  </si>
  <si>
    <t>E-5</t>
  </si>
  <si>
    <t>3,00 X 4,00</t>
  </si>
  <si>
    <t>SINAIS DE REFERENCIA QUILOMÉTRICA</t>
  </si>
  <si>
    <t>1,00 X 0,70</t>
  </si>
  <si>
    <t>SINAIS DE ATRATIVOS TURISTICOS</t>
  </si>
  <si>
    <t>TUR-1</t>
  </si>
  <si>
    <t>TUR-2</t>
  </si>
  <si>
    <t>3,00 X 3,00</t>
  </si>
  <si>
    <t>TUR-3</t>
  </si>
  <si>
    <t>4,00 X 3,00</t>
  </si>
  <si>
    <t>TUR-5</t>
  </si>
  <si>
    <t>2,00 X 1,00</t>
  </si>
  <si>
    <t>SINAIS DE Iidentificação</t>
  </si>
  <si>
    <t>LOC-1</t>
  </si>
  <si>
    <t>Os sinais de identificação de municípios, logradouros e regiões de interesse de tráfego, de identificação de pontes, passarelas, viadutos túneis e passarelas, de identificação de limites, divisas e fronteiras, de praças de pedágio, indicativas de nome de rodovia, indicativas de distância de rodovias são predominantemente retangulares, com o lado maior na horizontal e fundo na cor azul.</t>
  </si>
  <si>
    <t>LOC-2</t>
  </si>
  <si>
    <t>2,50 X 4,00</t>
  </si>
  <si>
    <t>LOC-3</t>
  </si>
  <si>
    <t>1,50 X 3,00</t>
  </si>
  <si>
    <t>LOC-4</t>
  </si>
  <si>
    <t>1,00 X 1,00</t>
  </si>
  <si>
    <t>LOC-5</t>
  </si>
  <si>
    <t>2,50 X 6,00</t>
  </si>
  <si>
    <t>LOC-7</t>
  </si>
  <si>
    <t>SINAIS DE INDICAÇÃO DE SERVIÇOS AUXILIARES</t>
  </si>
  <si>
    <t>AUX</t>
  </si>
  <si>
    <t>SINAIS DE REGULAMENTAÇÃO</t>
  </si>
  <si>
    <t>Parada obrigatória</t>
  </si>
  <si>
    <t>Dê a preferência</t>
  </si>
  <si>
    <t>1,00 X 0,86</t>
  </si>
  <si>
    <t>R-3</t>
  </si>
  <si>
    <t>Sentido proibido</t>
  </si>
  <si>
    <t>Diâm. 1m</t>
  </si>
  <si>
    <t>R-4a</t>
  </si>
  <si>
    <t>Proibido virar à esquerda</t>
  </si>
  <si>
    <t>R-4b</t>
  </si>
  <si>
    <t>Proibido virar à direita</t>
  </si>
  <si>
    <t>R-5a</t>
  </si>
  <si>
    <t>Proibido retornar à esquerda</t>
  </si>
  <si>
    <t>R-5b</t>
  </si>
  <si>
    <t>Proibido retornar à direita</t>
  </si>
  <si>
    <t>R-6a</t>
  </si>
  <si>
    <t>Proibido estacionar</t>
  </si>
  <si>
    <t>R-6b</t>
  </si>
  <si>
    <t>Estacionamento regulamentado</t>
  </si>
  <si>
    <t>R-6c</t>
  </si>
  <si>
    <t>Proibido parar e estacionar</t>
  </si>
  <si>
    <t>Proibido ultrapassar</t>
  </si>
  <si>
    <t>R-8a</t>
  </si>
  <si>
    <t>Proibido mudar de faixa ou pista de trânsito da esquerda para direita</t>
  </si>
  <si>
    <t>R-8b</t>
  </si>
  <si>
    <t>Proibido mudar de faixa ou pista de trânsito da direita para esquerda</t>
  </si>
  <si>
    <t>R-9</t>
  </si>
  <si>
    <t>Proibido trânsito de caminhões</t>
  </si>
  <si>
    <t>R-10</t>
  </si>
  <si>
    <t>Proibido trânsito de veículos automotores</t>
  </si>
  <si>
    <t>R-11</t>
  </si>
  <si>
    <t>Proibido trânsito de veículos de tração animal</t>
  </si>
  <si>
    <t>R-12</t>
  </si>
  <si>
    <t>Proibido trânsito de bicicletas</t>
  </si>
  <si>
    <t>R-13</t>
  </si>
  <si>
    <t>Proibido trânsito de tratores e máquinas de obras</t>
  </si>
  <si>
    <t>R-14</t>
  </si>
  <si>
    <t>Peso bruto total máximo permitido</t>
  </si>
  <si>
    <t>R-15</t>
  </si>
  <si>
    <t>Altura máxima permitida</t>
  </si>
  <si>
    <t>R-16</t>
  </si>
  <si>
    <t>Largura máxima permitida</t>
  </si>
  <si>
    <t>R-17</t>
  </si>
  <si>
    <t>Peso máximo permitido por eixo</t>
  </si>
  <si>
    <t>R-18</t>
  </si>
  <si>
    <t>Comprimento máximo permitido</t>
  </si>
  <si>
    <t>Velocidade máxima permitida</t>
  </si>
  <si>
    <t>R-20</t>
  </si>
  <si>
    <t>Proibido acionar buzina ou sinal sonoro</t>
  </si>
  <si>
    <t>R-21</t>
  </si>
  <si>
    <t>Alfândega</t>
  </si>
  <si>
    <t>R-22</t>
  </si>
  <si>
    <t>Uso obrigatório de corrente</t>
  </si>
  <si>
    <t>R-23</t>
  </si>
  <si>
    <t>Conserve-se à direita</t>
  </si>
  <si>
    <t>R-24a</t>
  </si>
  <si>
    <t>Sentido de circulação da via ou pista</t>
  </si>
  <si>
    <t>R-24b</t>
  </si>
  <si>
    <t>Passagem obrigatória</t>
  </si>
  <si>
    <t>R-25a</t>
  </si>
  <si>
    <t>Vire à esquerda</t>
  </si>
  <si>
    <t>R-25b</t>
  </si>
  <si>
    <t>Vire à direita</t>
  </si>
  <si>
    <t>R-25c</t>
  </si>
  <si>
    <t>Siga em frente ou à esquerda</t>
  </si>
  <si>
    <t>R-25d</t>
  </si>
  <si>
    <t>Siga em frente ou à direita</t>
  </si>
  <si>
    <t>R-26</t>
  </si>
  <si>
    <t>Siga em frente</t>
  </si>
  <si>
    <t>R-27</t>
  </si>
  <si>
    <t>Ônibus, caminhões e veículos de grande porte mantenham-se à direita</t>
  </si>
  <si>
    <t>R-28</t>
  </si>
  <si>
    <t>Duplo sentido de circulação</t>
  </si>
  <si>
    <t>R-29</t>
  </si>
  <si>
    <t>Proibido trânsito de pedestres</t>
  </si>
  <si>
    <t>R-30</t>
  </si>
  <si>
    <t>Pedestre, ande pela esquerda</t>
  </si>
  <si>
    <t>R-31</t>
  </si>
  <si>
    <t>Pedestre, ande pela direita</t>
  </si>
  <si>
    <t>R-32</t>
  </si>
  <si>
    <t>Circulação exclusiva de ônibus</t>
  </si>
  <si>
    <t>R-33</t>
  </si>
  <si>
    <t>Sentido de circulação na rotatória</t>
  </si>
  <si>
    <t>R-34</t>
  </si>
  <si>
    <t>Circulação exclusiva de bicicletas</t>
  </si>
  <si>
    <t>R-35a</t>
  </si>
  <si>
    <t>Ciclista, transite à esquerda</t>
  </si>
  <si>
    <t>R-35b</t>
  </si>
  <si>
    <t>Ciclista, transite à direita</t>
  </si>
  <si>
    <t>R-36a</t>
  </si>
  <si>
    <t>Ciclistas à esquerda e pedestres à direita</t>
  </si>
  <si>
    <t>R-36b</t>
  </si>
  <si>
    <t>Pedestres à esquerda e ciclistas à direita</t>
  </si>
  <si>
    <t>R-37</t>
  </si>
  <si>
    <t>Proibido trânsito de motocicletas, motonetas e ciclomotores</t>
  </si>
  <si>
    <t>R-38</t>
  </si>
  <si>
    <t>Proibido trânsito de ônibus</t>
  </si>
  <si>
    <t>R-39</t>
  </si>
  <si>
    <t>Circulação exclusiva de caminhão</t>
  </si>
  <si>
    <t>R-40</t>
  </si>
  <si>
    <t>Trânsito proibido a carros de mão</t>
  </si>
  <si>
    <t>R-41</t>
  </si>
  <si>
    <t>Limite de velocidade com ou sem fiscalização eletrônica</t>
  </si>
  <si>
    <t>1,20 X 2,00</t>
  </si>
  <si>
    <t>R-42</t>
  </si>
  <si>
    <t>1,20 X 1,60</t>
  </si>
  <si>
    <t>R-43</t>
  </si>
  <si>
    <t>1,50 X 2,50</t>
  </si>
  <si>
    <t>R-44</t>
  </si>
  <si>
    <t>2,00 X 2,00</t>
  </si>
  <si>
    <t>R-45</t>
  </si>
  <si>
    <t>Sinal de regulamentação composto</t>
  </si>
  <si>
    <t>SINAIS DE ADVERTENCIA</t>
  </si>
  <si>
    <t>A-1a</t>
  </si>
  <si>
    <t>Curva acentuada à esquerda</t>
  </si>
  <si>
    <t>A-1b</t>
  </si>
  <si>
    <t>Curva acentuada à direita</t>
  </si>
  <si>
    <t>A-2a</t>
  </si>
  <si>
    <t>Curva à esquerda</t>
  </si>
  <si>
    <t>Curva à direita</t>
  </si>
  <si>
    <t>A-3a</t>
  </si>
  <si>
    <t>Pista sinuosa à esquerda</t>
  </si>
  <si>
    <t>A-3b</t>
  </si>
  <si>
    <t xml:space="preserve">Pista sinuosa à direita </t>
  </si>
  <si>
    <t>A-4a</t>
  </si>
  <si>
    <t xml:space="preserve">Curva acentuada em “S” à esquerda </t>
  </si>
  <si>
    <t>A-4b</t>
  </si>
  <si>
    <t>Curva acentuada em “S” à direita</t>
  </si>
  <si>
    <t>A-5a</t>
  </si>
  <si>
    <t>Curva em “S” à esquerda</t>
  </si>
  <si>
    <t>A-5b</t>
  </si>
  <si>
    <t>Curva em “S” à direita</t>
  </si>
  <si>
    <t>A-6</t>
  </si>
  <si>
    <t>Cruzamento de vias</t>
  </si>
  <si>
    <t>A-7a</t>
  </si>
  <si>
    <t>Via lateral à esquerda</t>
  </si>
  <si>
    <t>A-7b</t>
  </si>
  <si>
    <t xml:space="preserve">Via lateral à direita </t>
  </si>
  <si>
    <t>A-8</t>
  </si>
  <si>
    <t>Interseção em “T”</t>
  </si>
  <si>
    <t>A-9</t>
  </si>
  <si>
    <t xml:space="preserve">Bifurcação em “Y” </t>
  </si>
  <si>
    <t>A-10a</t>
  </si>
  <si>
    <t>Entroncamento oblíquo à esquerda</t>
  </si>
  <si>
    <t>A-10b</t>
  </si>
  <si>
    <t xml:space="preserve">Entroncamento oblíquo à direita </t>
  </si>
  <si>
    <t>A-11a</t>
  </si>
  <si>
    <t xml:space="preserve">Junções sucessivas contrárias - primeira à esquerda </t>
  </si>
  <si>
    <t>A-11b</t>
  </si>
  <si>
    <t xml:space="preserve">Junções sucessivas contrárias - primeira à direita </t>
  </si>
  <si>
    <t>A-12</t>
  </si>
  <si>
    <t xml:space="preserve">Interseção em círculo </t>
  </si>
  <si>
    <t>A-13a</t>
  </si>
  <si>
    <t>Confluência à esquerda</t>
  </si>
  <si>
    <t>A-13b</t>
  </si>
  <si>
    <t xml:space="preserve">Confluência à direita </t>
  </si>
  <si>
    <t>A-14</t>
  </si>
  <si>
    <t xml:space="preserve">Semáforo à frente </t>
  </si>
  <si>
    <t>A-15</t>
  </si>
  <si>
    <t xml:space="preserve">Parada obrigatória à frente </t>
  </si>
  <si>
    <t>A-16</t>
  </si>
  <si>
    <t xml:space="preserve">Bonde </t>
  </si>
  <si>
    <t>A-17</t>
  </si>
  <si>
    <t xml:space="preserve">Pista irregular </t>
  </si>
  <si>
    <t>A-18</t>
  </si>
  <si>
    <t xml:space="preserve">Saliência ou lombada </t>
  </si>
  <si>
    <t>A-19</t>
  </si>
  <si>
    <t xml:space="preserve">Depressão </t>
  </si>
  <si>
    <t>A-20a</t>
  </si>
  <si>
    <t xml:space="preserve">Declive acentuado </t>
  </si>
  <si>
    <t>A-20b</t>
  </si>
  <si>
    <t xml:space="preserve">Aclive acentuado </t>
  </si>
  <si>
    <t>A-21a</t>
  </si>
  <si>
    <t xml:space="preserve">Estreitamento de pista ao centro </t>
  </si>
  <si>
    <t>A-21b</t>
  </si>
  <si>
    <t xml:space="preserve">Estreitamento de pista à esquerda </t>
  </si>
  <si>
    <t>A-21c</t>
  </si>
  <si>
    <t xml:space="preserve">Estreitamento de pista à direita </t>
  </si>
  <si>
    <t>A-21d</t>
  </si>
  <si>
    <t>Alargamento de pista à esquerda</t>
  </si>
  <si>
    <t>A-21e</t>
  </si>
  <si>
    <t>Alargamento de pista à direita</t>
  </si>
  <si>
    <t>A-22</t>
  </si>
  <si>
    <t xml:space="preserve">Ponte estreita </t>
  </si>
  <si>
    <t>A-23</t>
  </si>
  <si>
    <t xml:space="preserve">Ponte móvel </t>
  </si>
  <si>
    <t>A-24</t>
  </si>
  <si>
    <t xml:space="preserve">Obras </t>
  </si>
  <si>
    <t>A-25</t>
  </si>
  <si>
    <t xml:space="preserve">Mão dupla adiante </t>
  </si>
  <si>
    <t>A-26a</t>
  </si>
  <si>
    <t xml:space="preserve">Sentido único </t>
  </si>
  <si>
    <t>A-26b</t>
  </si>
  <si>
    <t xml:space="preserve">Sentido duplo </t>
  </si>
  <si>
    <t>A-27</t>
  </si>
  <si>
    <t>Área com desmoronamento</t>
  </si>
  <si>
    <t>A-28</t>
  </si>
  <si>
    <t xml:space="preserve">Pista escorregadia </t>
  </si>
  <si>
    <t>A-29</t>
  </si>
  <si>
    <t xml:space="preserve">Projeção de cascalho </t>
  </si>
  <si>
    <t>A-30a</t>
  </si>
  <si>
    <t xml:space="preserve">Trânsito de ciclistas </t>
  </si>
  <si>
    <t>A-30b</t>
  </si>
  <si>
    <t xml:space="preserve">Passagem sinalizada de ciclistas </t>
  </si>
  <si>
    <t>A-30c</t>
  </si>
  <si>
    <t xml:space="preserve">Trânsito compartilhado por ciclistas e pedestres </t>
  </si>
  <si>
    <t>A-31</t>
  </si>
  <si>
    <t xml:space="preserve">Trânsito de tratores ou maquinaria agrícola </t>
  </si>
  <si>
    <t>A-32a</t>
  </si>
  <si>
    <t xml:space="preserve">Trânsito de pedestres </t>
  </si>
  <si>
    <t xml:space="preserve">Passagem sinalizada de pedestres </t>
  </si>
  <si>
    <t>A-33a</t>
  </si>
  <si>
    <t xml:space="preserve">Área escolar </t>
  </si>
  <si>
    <t>A-33b</t>
  </si>
  <si>
    <t xml:space="preserve">Passagem sinalizada de escolares </t>
  </si>
  <si>
    <t>A-34</t>
  </si>
  <si>
    <t xml:space="preserve">Crianças </t>
  </si>
  <si>
    <t>A-35</t>
  </si>
  <si>
    <t xml:space="preserve">Animais </t>
  </si>
  <si>
    <t>A-36</t>
  </si>
  <si>
    <t xml:space="preserve">Animais selvagens </t>
  </si>
  <si>
    <t>A-37</t>
  </si>
  <si>
    <t xml:space="preserve">Altura limitada </t>
  </si>
  <si>
    <t>A-38</t>
  </si>
  <si>
    <t xml:space="preserve">Largura limitada </t>
  </si>
  <si>
    <t>A-39</t>
  </si>
  <si>
    <t xml:space="preserve">Passagem de nível sem barreira </t>
  </si>
  <si>
    <t>A-40</t>
  </si>
  <si>
    <t xml:space="preserve">Passagem de nível com barreira </t>
  </si>
  <si>
    <t>A-41</t>
  </si>
  <si>
    <t xml:space="preserve">Cruz de Santo André </t>
  </si>
  <si>
    <t>A-42a</t>
  </si>
  <si>
    <t xml:space="preserve">Início de pista dupla </t>
  </si>
  <si>
    <t>A-42b</t>
  </si>
  <si>
    <t xml:space="preserve">Fim de pista dupla </t>
  </si>
  <si>
    <t>A-42c</t>
  </si>
  <si>
    <t xml:space="preserve">Pista dividida </t>
  </si>
  <si>
    <t>A-43</t>
  </si>
  <si>
    <t>Aeroporto</t>
  </si>
  <si>
    <t>A-44</t>
  </si>
  <si>
    <t xml:space="preserve">Vento lateral </t>
  </si>
  <si>
    <t>A-45</t>
  </si>
  <si>
    <t>Rua Sem Saida</t>
  </si>
  <si>
    <t>A-46</t>
  </si>
  <si>
    <t xml:space="preserve">Peso bruto total limitado </t>
  </si>
  <si>
    <t>A-47</t>
  </si>
  <si>
    <t xml:space="preserve">Peso limitado por eixo </t>
  </si>
  <si>
    <t>A-48</t>
  </si>
  <si>
    <t xml:space="preserve">Comprimento limitado </t>
  </si>
  <si>
    <t>A-49</t>
  </si>
  <si>
    <t>Sinais com informações adicionais de distância</t>
  </si>
  <si>
    <t>1,00 X 1,00
1,00 X 0,40</t>
  </si>
  <si>
    <t>A-50</t>
  </si>
  <si>
    <t>Sinais com informações adicionais de caminho alternativo</t>
  </si>
  <si>
    <t>A-51</t>
  </si>
  <si>
    <t>Sinal de advertência por legendas</t>
  </si>
  <si>
    <t>2,50 X 1,5</t>
  </si>
  <si>
    <t>A-52</t>
  </si>
  <si>
    <t>Sinal de advertência composto</t>
  </si>
  <si>
    <t>1,20 X 1,80</t>
  </si>
  <si>
    <t>DISPOSITIVOS AUXILIARES DE PERCURSO</t>
  </si>
  <si>
    <t>Marcadores de Perigo</t>
  </si>
  <si>
    <t>0,90 X 0,30</t>
  </si>
  <si>
    <t>MO</t>
  </si>
  <si>
    <t>Marcadores de obstáculos</t>
  </si>
  <si>
    <t>0,90 X 0,90</t>
  </si>
  <si>
    <t>DEL</t>
  </si>
  <si>
    <t>Delineadores</t>
  </si>
  <si>
    <t>0,50 X 0,60</t>
  </si>
  <si>
    <t>Placas Especiais</t>
  </si>
  <si>
    <t>ESP-1</t>
  </si>
  <si>
    <t>Fim das Obras</t>
  </si>
  <si>
    <t>ESP-2</t>
  </si>
  <si>
    <t>ESP-3</t>
  </si>
  <si>
    <t>ESP-4</t>
  </si>
  <si>
    <t>ESP-5</t>
  </si>
  <si>
    <t>2,50 X 5,00</t>
  </si>
  <si>
    <t>ESP-6</t>
  </si>
  <si>
    <t>ESP-7</t>
  </si>
  <si>
    <t>1,00 X 2,00</t>
  </si>
  <si>
    <t>ESP-8</t>
  </si>
  <si>
    <t>Temporária</t>
  </si>
  <si>
    <t>0,50 X 0,50</t>
  </si>
  <si>
    <t>ESP-9</t>
  </si>
  <si>
    <t>ESP-10</t>
  </si>
  <si>
    <t>Ajuda</t>
  </si>
  <si>
    <t>1,50 X 0,50</t>
  </si>
  <si>
    <t>ESP-11</t>
  </si>
  <si>
    <t>3,50 X 2,00</t>
  </si>
  <si>
    <t>ESP-12</t>
  </si>
  <si>
    <t>2,00 X 3,50</t>
  </si>
  <si>
    <t>ESP-13</t>
  </si>
  <si>
    <t>ESP-14</t>
  </si>
  <si>
    <t>S-4</t>
  </si>
  <si>
    <t>Posto de Combustivel</t>
  </si>
  <si>
    <t>S-7</t>
  </si>
  <si>
    <t>Restaurante</t>
  </si>
  <si>
    <t>Parada de Ônibus</t>
  </si>
  <si>
    <t>ESP-15</t>
  </si>
  <si>
    <t>DER</t>
  </si>
  <si>
    <t>ESP-16</t>
  </si>
  <si>
    <t>Proibida Jogada de Lixo</t>
  </si>
  <si>
    <t>ESP-17</t>
  </si>
  <si>
    <t>5,00 X 6,00</t>
  </si>
  <si>
    <t>ESP-18</t>
  </si>
  <si>
    <t>5,00 X 5,00</t>
  </si>
  <si>
    <t>ESP-19</t>
  </si>
  <si>
    <t>ESP-20</t>
  </si>
  <si>
    <t>0,90 X 1,50</t>
  </si>
  <si>
    <t>ESP-21</t>
  </si>
  <si>
    <t>ESP-22</t>
  </si>
  <si>
    <t>0,50 X 1,50</t>
  </si>
  <si>
    <t>ESP-23</t>
  </si>
  <si>
    <t>ESP-24</t>
  </si>
  <si>
    <t>1,50 X 1,00</t>
  </si>
  <si>
    <t>ESP-25</t>
  </si>
  <si>
    <t>ESP-26</t>
  </si>
  <si>
    <t>ESP-27</t>
  </si>
  <si>
    <t>7,00 X3,00</t>
  </si>
  <si>
    <t>ESP-28</t>
  </si>
  <si>
    <t>ESP-29</t>
  </si>
  <si>
    <t>4,50 X 2,00</t>
  </si>
  <si>
    <t>ESP-30</t>
  </si>
  <si>
    <t>6,00 X 2,00</t>
  </si>
  <si>
    <t>ESP-31</t>
  </si>
  <si>
    <t>3,00 X 7,00</t>
  </si>
  <si>
    <t>Horário</t>
  </si>
  <si>
    <t>Coordenada</t>
  </si>
  <si>
    <t>KM da rota</t>
  </si>
  <si>
    <t>Foto cortada</t>
  </si>
  <si>
    <t>Foto inteira</t>
  </si>
  <si>
    <t>link</t>
  </si>
  <si>
    <t>S:29º39'26.5'', W:51º08'38.7''</t>
  </si>
  <si>
    <t>Dados obtidos com a câmera de GPS</t>
  </si>
  <si>
    <t>KM_inicial:</t>
  </si>
  <si>
    <t>KM_Final:</t>
  </si>
  <si>
    <t>ERS-122</t>
  </si>
  <si>
    <t>Sentido:</t>
  </si>
  <si>
    <t>Crescente</t>
  </si>
  <si>
    <t>Área Total(m2)</t>
  </si>
  <si>
    <t>Insira os dados de coordenadas correlacionadas aos horários aqui:</t>
  </si>
  <si>
    <t>*Colocar coordadas de GPS na coluna D</t>
  </si>
  <si>
    <t>KM</t>
  </si>
  <si>
    <t>Total(Qtd)</t>
  </si>
  <si>
    <t>Filtro</t>
  </si>
  <si>
    <t>R_19</t>
  </si>
  <si>
    <t>I_4</t>
  </si>
  <si>
    <t>I_1</t>
  </si>
  <si>
    <t>TUR_4</t>
  </si>
  <si>
    <t>I_5</t>
  </si>
  <si>
    <t>I_0</t>
  </si>
  <si>
    <t>I_2</t>
  </si>
  <si>
    <t>I_3</t>
  </si>
  <si>
    <t>I_6</t>
  </si>
  <si>
    <t>I_7</t>
  </si>
  <si>
    <t>I_8</t>
  </si>
  <si>
    <t>I_9</t>
  </si>
  <si>
    <t>I_10</t>
  </si>
  <si>
    <t>E_1</t>
  </si>
  <si>
    <t>E_2</t>
  </si>
  <si>
    <t>E_3</t>
  </si>
  <si>
    <t>E_4</t>
  </si>
  <si>
    <t>E_5</t>
  </si>
  <si>
    <t>TUR_1</t>
  </si>
  <si>
    <t>TUR_2</t>
  </si>
  <si>
    <t>TUR_3</t>
  </si>
  <si>
    <t>TUR_5</t>
  </si>
  <si>
    <t>LOC_1</t>
  </si>
  <si>
    <t>LOC_2</t>
  </si>
  <si>
    <t>LOC_3</t>
  </si>
  <si>
    <t>LOC_4</t>
  </si>
  <si>
    <t>LOC_5</t>
  </si>
  <si>
    <t>LOC_6</t>
  </si>
  <si>
    <t>LOC_7</t>
  </si>
  <si>
    <t>R_1</t>
  </si>
  <si>
    <t>R_2</t>
  </si>
  <si>
    <t>R_3</t>
  </si>
  <si>
    <t>R_4a</t>
  </si>
  <si>
    <t>R_4b</t>
  </si>
  <si>
    <t>R_5a</t>
  </si>
  <si>
    <t>R_5b</t>
  </si>
  <si>
    <t>R_6a</t>
  </si>
  <si>
    <t>R_6b</t>
  </si>
  <si>
    <t>R_6c</t>
  </si>
  <si>
    <t>R_7</t>
  </si>
  <si>
    <t>R_8a</t>
  </si>
  <si>
    <t>R_8b</t>
  </si>
  <si>
    <t>R_9</t>
  </si>
  <si>
    <t>R_10</t>
  </si>
  <si>
    <t>R_11</t>
  </si>
  <si>
    <t>R_12</t>
  </si>
  <si>
    <t>R_13</t>
  </si>
  <si>
    <t>R_14</t>
  </si>
  <si>
    <t>R_15</t>
  </si>
  <si>
    <t>R_16</t>
  </si>
  <si>
    <t>R_17</t>
  </si>
  <si>
    <t>R_18</t>
  </si>
  <si>
    <t>R_20</t>
  </si>
  <si>
    <t>R_21</t>
  </si>
  <si>
    <t>R_22</t>
  </si>
  <si>
    <t>R_23</t>
  </si>
  <si>
    <t>R_24a</t>
  </si>
  <si>
    <t>R_24b</t>
  </si>
  <si>
    <t>R_25a</t>
  </si>
  <si>
    <t>R_25b</t>
  </si>
  <si>
    <t>R_25c</t>
  </si>
  <si>
    <t>R_25d</t>
  </si>
  <si>
    <t>R_26</t>
  </si>
  <si>
    <t>R_27</t>
  </si>
  <si>
    <t>R_28</t>
  </si>
  <si>
    <t>R_29</t>
  </si>
  <si>
    <t>R_30</t>
  </si>
  <si>
    <t>R_31</t>
  </si>
  <si>
    <t>R_32</t>
  </si>
  <si>
    <t>R_33</t>
  </si>
  <si>
    <t>R_34</t>
  </si>
  <si>
    <t>R_35a</t>
  </si>
  <si>
    <t>R_35b</t>
  </si>
  <si>
    <t>R_36a</t>
  </si>
  <si>
    <t>R_36b</t>
  </si>
  <si>
    <t>R_37</t>
  </si>
  <si>
    <t>R_38</t>
  </si>
  <si>
    <t>R_39</t>
  </si>
  <si>
    <t>R_40</t>
  </si>
  <si>
    <t>R_41</t>
  </si>
  <si>
    <t>R_42</t>
  </si>
  <si>
    <t>R_43</t>
  </si>
  <si>
    <t>R_44</t>
  </si>
  <si>
    <t>R_45</t>
  </si>
  <si>
    <t>A_1a</t>
  </si>
  <si>
    <t>A_1b</t>
  </si>
  <si>
    <t>A_2a</t>
  </si>
  <si>
    <t>A_2b</t>
  </si>
  <si>
    <t>A_3a</t>
  </si>
  <si>
    <t>A_3b</t>
  </si>
  <si>
    <t>A_4a</t>
  </si>
  <si>
    <t>A_4b</t>
  </si>
  <si>
    <t>A_5a</t>
  </si>
  <si>
    <t>A_5b</t>
  </si>
  <si>
    <t>A_6</t>
  </si>
  <si>
    <t>A_7a</t>
  </si>
  <si>
    <t>A_7b</t>
  </si>
  <si>
    <t>A_8</t>
  </si>
  <si>
    <t>A_9</t>
  </si>
  <si>
    <t>A_10a</t>
  </si>
  <si>
    <t>A_10b</t>
  </si>
  <si>
    <t>A_11a</t>
  </si>
  <si>
    <t>A_11b</t>
  </si>
  <si>
    <t>A_12</t>
  </si>
  <si>
    <t>A_13a</t>
  </si>
  <si>
    <t>A_13b</t>
  </si>
  <si>
    <t>A_14</t>
  </si>
  <si>
    <t>A_15</t>
  </si>
  <si>
    <t>A_16</t>
  </si>
  <si>
    <t>A_17</t>
  </si>
  <si>
    <t>A_18</t>
  </si>
  <si>
    <t>A_19</t>
  </si>
  <si>
    <t>A_20a</t>
  </si>
  <si>
    <t>A_20b</t>
  </si>
  <si>
    <t>A_21a</t>
  </si>
  <si>
    <t>A_21b</t>
  </si>
  <si>
    <t>A_21c</t>
  </si>
  <si>
    <t>A_21d</t>
  </si>
  <si>
    <t>A_21e</t>
  </si>
  <si>
    <t>A_22</t>
  </si>
  <si>
    <t>A_23</t>
  </si>
  <si>
    <t>A_24</t>
  </si>
  <si>
    <t>A_25</t>
  </si>
  <si>
    <t>A_26a</t>
  </si>
  <si>
    <t>A_26b</t>
  </si>
  <si>
    <t>A_27</t>
  </si>
  <si>
    <t>A_28</t>
  </si>
  <si>
    <t>A_29</t>
  </si>
  <si>
    <t>A_30a</t>
  </si>
  <si>
    <t>A_30b</t>
  </si>
  <si>
    <t>A_30c</t>
  </si>
  <si>
    <t>A_31</t>
  </si>
  <si>
    <t>A_32a</t>
  </si>
  <si>
    <t>A_32b</t>
  </si>
  <si>
    <t>A_33a</t>
  </si>
  <si>
    <t>A_33b</t>
  </si>
  <si>
    <t>A_34</t>
  </si>
  <si>
    <t>A_35</t>
  </si>
  <si>
    <t>A_36</t>
  </si>
  <si>
    <t>A_37</t>
  </si>
  <si>
    <t>A_38</t>
  </si>
  <si>
    <t>A_39</t>
  </si>
  <si>
    <t>A_40</t>
  </si>
  <si>
    <t>A_41</t>
  </si>
  <si>
    <t>A_42a</t>
  </si>
  <si>
    <t>A_42b</t>
  </si>
  <si>
    <t>A_42c</t>
  </si>
  <si>
    <t>A_43</t>
  </si>
  <si>
    <t>A_44</t>
  </si>
  <si>
    <t>A_45</t>
  </si>
  <si>
    <t>A_46</t>
  </si>
  <si>
    <t>A_47</t>
  </si>
  <si>
    <t>A_48</t>
  </si>
  <si>
    <t>A_49</t>
  </si>
  <si>
    <t>A_50</t>
  </si>
  <si>
    <t>A_51</t>
  </si>
  <si>
    <t>A_52</t>
  </si>
  <si>
    <t>ESP_1</t>
  </si>
  <si>
    <t>ESP_2</t>
  </si>
  <si>
    <t>ESP_3</t>
  </si>
  <si>
    <t>ESP_4</t>
  </si>
  <si>
    <t>ESP_5</t>
  </si>
  <si>
    <t>ESP_6</t>
  </si>
  <si>
    <t>ESP_7</t>
  </si>
  <si>
    <t>ESP_8</t>
  </si>
  <si>
    <t>ESP_9</t>
  </si>
  <si>
    <t>ESP_10</t>
  </si>
  <si>
    <t>ESP_11</t>
  </si>
  <si>
    <t>ESP_12</t>
  </si>
  <si>
    <t>ESP_13</t>
  </si>
  <si>
    <t>ESP_14</t>
  </si>
  <si>
    <t>S_4</t>
  </si>
  <si>
    <t>S_7</t>
  </si>
  <si>
    <t>S_14</t>
  </si>
  <si>
    <t>ESP_15</t>
  </si>
  <si>
    <t>ESP_16</t>
  </si>
  <si>
    <t>ESP_17</t>
  </si>
  <si>
    <t>ESP_18</t>
  </si>
  <si>
    <t>ESP_19</t>
  </si>
  <si>
    <t>ESP_20</t>
  </si>
  <si>
    <t>ESP_21</t>
  </si>
  <si>
    <t>ESP_22</t>
  </si>
  <si>
    <t>ESP_23</t>
  </si>
  <si>
    <t>ESP_24</t>
  </si>
  <si>
    <t>ESP_25</t>
  </si>
  <si>
    <t>ESP_26</t>
  </si>
  <si>
    <t>ESP_27</t>
  </si>
  <si>
    <t>ESP_28</t>
  </si>
  <si>
    <t>ESP_29</t>
  </si>
  <si>
    <t>ESP_30</t>
  </si>
  <si>
    <t>ESP_31</t>
  </si>
  <si>
    <t xml:space="preserve"> KM</t>
  </si>
  <si>
    <t>I-42</t>
  </si>
  <si>
    <t>%</t>
  </si>
  <si>
    <t>TOTAL</t>
  </si>
  <si>
    <t>Km 77</t>
  </si>
  <si>
    <t>Km 78</t>
  </si>
  <si>
    <t>Km 79</t>
  </si>
  <si>
    <t>Km 80</t>
  </si>
  <si>
    <t>Km 81</t>
  </si>
  <si>
    <t>Km 82</t>
  </si>
  <si>
    <t>Km 83</t>
  </si>
  <si>
    <t>Km 84</t>
  </si>
  <si>
    <t>Km 85</t>
  </si>
  <si>
    <t>Km 86</t>
  </si>
  <si>
    <t>Km 87</t>
  </si>
  <si>
    <t>Km 88</t>
  </si>
  <si>
    <t>Km 89</t>
  </si>
  <si>
    <t>Km 90</t>
  </si>
  <si>
    <t>Km 91</t>
  </si>
  <si>
    <t>Km 92</t>
  </si>
  <si>
    <t>Km 93</t>
  </si>
  <si>
    <t>Km 94</t>
  </si>
  <si>
    <t>Km 95</t>
  </si>
  <si>
    <t>Km 96</t>
  </si>
  <si>
    <t>Km 97</t>
  </si>
  <si>
    <t>Km 98</t>
  </si>
  <si>
    <t>Km 99</t>
  </si>
  <si>
    <t>Km 100</t>
  </si>
  <si>
    <t>Km 101</t>
  </si>
  <si>
    <t>Total Geral</t>
  </si>
  <si>
    <t>Rótulos de Linha</t>
  </si>
  <si>
    <t>Qntd</t>
  </si>
  <si>
    <t>Soma de Qntd</t>
  </si>
  <si>
    <t>Filtro Por Km</t>
  </si>
  <si>
    <t>Tipo de Placa</t>
  </si>
  <si>
    <t>Total</t>
  </si>
  <si>
    <t>Filtro por Placa</t>
  </si>
  <si>
    <t>Filtro por KM</t>
  </si>
  <si>
    <t>SOMA AREA POR PLACA</t>
  </si>
  <si>
    <t xml:space="preserve">Area </t>
  </si>
  <si>
    <t xml:space="preserve">Soma de Area </t>
  </si>
  <si>
    <t>Total Soma de Qntd</t>
  </si>
  <si>
    <t xml:space="preserve">Total Soma de Area </t>
  </si>
  <si>
    <t>Filtro KM</t>
  </si>
  <si>
    <t>Selecionar Placa:</t>
  </si>
  <si>
    <t>Lista de Tarefas</t>
  </si>
  <si>
    <t>Mover Imagens Cortadas</t>
  </si>
  <si>
    <t>Mover Imagens Inteiras</t>
  </si>
  <si>
    <t>Adicionar o botão Retornar Menu nos dois</t>
  </si>
  <si>
    <t>Mover as Planilhas quantide_km e Densidade_area</t>
  </si>
  <si>
    <t>Alimentar as tabelas</t>
  </si>
  <si>
    <t/>
  </si>
  <si>
    <t>Moves Tabela e alimentar area e quantidade</t>
  </si>
  <si>
    <t>Adicionar Dados_GPS</t>
  </si>
  <si>
    <t>Atualizar Dados do Processo</t>
  </si>
  <si>
    <t>Atualizar a expansão das tabelas dinâmicas, etapa final!</t>
  </si>
  <si>
    <t>(4/4)</t>
  </si>
  <si>
    <t>(3/4)</t>
  </si>
  <si>
    <t>(2/4)</t>
  </si>
  <si>
    <t>(1/4)</t>
  </si>
  <si>
    <t>Não esqueça que há os vinculos de Quantidade_km e densidade_area</t>
  </si>
  <si>
    <t>Atualizar dados trecho especifico</t>
  </si>
  <si>
    <t>Alterar Propriedades</t>
  </si>
  <si>
    <t>Crop</t>
  </si>
  <si>
    <t>Placa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</si>
</sst>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8"/>
      <color theme="1"/>
      <name val="Arial"/>
      <family val="2"/>
    </font>
    <font>
      <sz val="8"/>
      <color theme="1"/>
      <name val="Arial"/>
      <family val="2"/>
    </font>
    <font>
      <sz val="8"/>
      <color theme="1"/>
      <name val="Calibri"/>
      <family val="2"/>
      <scheme val="minor"/>
    </font>
    <font>
      <sz val="12"/>
      <color theme="1"/>
      <name val="Arial Narrow"/>
      <family val="2"/>
    </font>
    <font>
      <b/>
      <sz val="12"/>
      <color theme="1"/>
      <name val="Arial Narrow"/>
      <family val="2"/>
    </font>
    <font>
      <sz val="12"/>
      <color rgb="FF000000"/>
      <name val="Arial Narrow"/>
      <family val="2"/>
    </font>
    <font>
      <b/>
      <sz val="11"/>
      <name val="Calibri"/>
      <family val="2"/>
    </font>
    <font>
      <u/>
      <sz val="11"/>
      <color theme="1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99"/>
        <bgColor rgb="FFFFFF99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rgb="FFFFFF99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</fills>
  <borders count="3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dashed">
        <color auto="1"/>
      </right>
      <top style="dashed">
        <color auto="1"/>
      </top>
      <bottom style="dashed">
        <color auto="1"/>
      </bottom>
      <diagonal/>
    </border>
    <border>
      <left/>
      <right/>
      <top style="dashed">
        <color auto="1"/>
      </top>
      <bottom style="dashed">
        <color auto="1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11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154">
    <xf numFmtId="0" fontId="0" fillId="0" borderId="0" xfId="0"/>
    <xf numFmtId="0" fontId="0" fillId="0" borderId="1" xfId="0" applyBorder="1" applyAlignment="1">
      <alignment horizontal="center" vertical="center"/>
    </xf>
    <xf numFmtId="0" fontId="3" fillId="0" borderId="0" xfId="0" applyFont="1"/>
    <xf numFmtId="0" fontId="0" fillId="0" borderId="3" xfId="0" applyBorder="1" applyAlignment="1">
      <alignment horizontal="center" vertical="center"/>
    </xf>
    <xf numFmtId="0" fontId="0" fillId="0" borderId="2" xfId="0" applyBorder="1"/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9" fontId="4" fillId="0" borderId="0" xfId="0" applyNumberFormat="1" applyFont="1" applyAlignment="1">
      <alignment horizontal="left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9" fontId="5" fillId="0" borderId="0" xfId="0" applyNumberFormat="1" applyFont="1" applyAlignment="1">
      <alignment horizontal="center" vertical="center"/>
    </xf>
    <xf numFmtId="21" fontId="5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0" borderId="5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4" fontId="7" fillId="0" borderId="0" xfId="1" applyNumberFormat="1" applyFont="1" applyAlignment="1">
      <alignment horizontal="center" vertical="center"/>
    </xf>
    <xf numFmtId="4" fontId="8" fillId="3" borderId="1" xfId="1" applyNumberFormat="1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vertical="center"/>
    </xf>
    <xf numFmtId="0" fontId="7" fillId="0" borderId="1" xfId="0" applyFont="1" applyBorder="1" applyAlignment="1">
      <alignment horizontal="center" vertical="center"/>
    </xf>
    <xf numFmtId="4" fontId="7" fillId="0" borderId="1" xfId="0" applyNumberFormat="1" applyFont="1" applyBorder="1" applyAlignment="1">
      <alignment horizontal="center" vertical="center"/>
    </xf>
    <xf numFmtId="0" fontId="8" fillId="3" borderId="1" xfId="0" applyFont="1" applyFill="1" applyBorder="1" applyAlignment="1">
      <alignment vertical="center"/>
    </xf>
    <xf numFmtId="0" fontId="8" fillId="3" borderId="1" xfId="0" applyFont="1" applyFill="1" applyBorder="1" applyAlignment="1">
      <alignment horizontal="center" vertical="center"/>
    </xf>
    <xf numFmtId="4" fontId="7" fillId="0" borderId="1" xfId="1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21" fontId="0" fillId="0" borderId="0" xfId="0" applyNumberFormat="1"/>
    <xf numFmtId="0" fontId="0" fillId="0" borderId="9" xfId="0" applyBorder="1" applyAlignment="1">
      <alignment horizontal="center" vertical="center"/>
    </xf>
    <xf numFmtId="0" fontId="11" fillId="0" borderId="1" xfId="2" applyFill="1" applyBorder="1" applyAlignment="1">
      <alignment horizontal="center"/>
    </xf>
    <xf numFmtId="21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10" fillId="4" borderId="1" xfId="0" applyFont="1" applyFill="1" applyBorder="1" applyAlignment="1">
      <alignment horizontal="center" vertical="center"/>
    </xf>
    <xf numFmtId="0" fontId="0" fillId="5" borderId="0" xfId="0" applyFill="1"/>
    <xf numFmtId="0" fontId="12" fillId="0" borderId="0" xfId="0" applyFon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4" xfId="0" applyBorder="1"/>
    <xf numFmtId="0" fontId="0" fillId="0" borderId="16" xfId="0" applyBorder="1"/>
    <xf numFmtId="0" fontId="0" fillId="0" borderId="0" xfId="0" applyAlignment="1">
      <alignment horizont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0" fontId="7" fillId="6" borderId="0" xfId="0" applyFont="1" applyFill="1" applyAlignment="1">
      <alignment vertical="center"/>
    </xf>
    <xf numFmtId="0" fontId="0" fillId="6" borderId="0" xfId="0" applyFill="1"/>
    <xf numFmtId="0" fontId="9" fillId="6" borderId="0" xfId="0" applyFont="1" applyFill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8" fillId="6" borderId="0" xfId="0" applyFont="1" applyFill="1" applyAlignment="1">
      <alignment horizontal="center" vertical="center"/>
    </xf>
    <xf numFmtId="0" fontId="7" fillId="6" borderId="0" xfId="0" applyFont="1" applyFill="1" applyAlignment="1">
      <alignment horizontal="center" vertical="center"/>
    </xf>
    <xf numFmtId="4" fontId="7" fillId="6" borderId="0" xfId="0" applyNumberFormat="1" applyFont="1" applyFill="1" applyAlignment="1">
      <alignment horizontal="center" vertical="center"/>
    </xf>
    <xf numFmtId="4" fontId="7" fillId="6" borderId="0" xfId="1" applyNumberFormat="1" applyFont="1" applyFill="1" applyBorder="1" applyAlignment="1">
      <alignment horizontal="center" vertical="center"/>
    </xf>
    <xf numFmtId="0" fontId="7" fillId="6" borderId="0" xfId="0" applyFont="1" applyFill="1" applyAlignment="1">
      <alignment horizontal="center" vertical="center" wrapText="1"/>
    </xf>
    <xf numFmtId="0" fontId="8" fillId="6" borderId="0" xfId="0" applyFont="1" applyFill="1" applyAlignment="1">
      <alignment vertical="center"/>
    </xf>
    <xf numFmtId="4" fontId="8" fillId="6" borderId="0" xfId="1" applyNumberFormat="1" applyFont="1" applyFill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9" fontId="0" fillId="0" borderId="21" xfId="3" applyFont="1" applyBorder="1" applyAlignment="1">
      <alignment horizontal="center" vertical="center"/>
    </xf>
    <xf numFmtId="9" fontId="0" fillId="0" borderId="17" xfId="3" applyFont="1" applyBorder="1" applyAlignment="1">
      <alignment horizontal="center" vertical="center"/>
    </xf>
    <xf numFmtId="9" fontId="0" fillId="0" borderId="3" xfId="3" applyFont="1" applyBorder="1" applyAlignment="1">
      <alignment horizontal="center" vertical="center"/>
    </xf>
    <xf numFmtId="9" fontId="0" fillId="0" borderId="3" xfId="0" applyNumberForma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center" vertical="center"/>
    </xf>
    <xf numFmtId="0" fontId="0" fillId="0" borderId="0" xfId="0" pivotButton="1"/>
    <xf numFmtId="0" fontId="10" fillId="2" borderId="18" xfId="0" applyFont="1" applyFill="1" applyBorder="1" applyAlignment="1">
      <alignment horizontal="center" vertical="center"/>
    </xf>
    <xf numFmtId="0" fontId="11" fillId="0" borderId="18" xfId="2" applyBorder="1" applyAlignment="1">
      <alignment horizontal="center" vertical="center"/>
    </xf>
    <xf numFmtId="0" fontId="0" fillId="0" borderId="1" xfId="0" pivotButton="1" applyBorder="1" applyAlignment="1">
      <alignment horizontal="center" vertical="center"/>
    </xf>
    <xf numFmtId="0" fontId="2" fillId="0" borderId="1" xfId="0" pivotButton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27" xfId="0" pivotButton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2" fontId="0" fillId="0" borderId="0" xfId="0" applyNumberFormat="1"/>
    <xf numFmtId="0" fontId="10" fillId="2" borderId="8" xfId="0" applyFont="1" applyFill="1" applyBorder="1" applyAlignment="1">
      <alignment horizontal="center" vertical="center"/>
    </xf>
    <xf numFmtId="0" fontId="0" fillId="8" borderId="0" xfId="0" applyFill="1"/>
    <xf numFmtId="0" fontId="0" fillId="8" borderId="13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4" xfId="0" applyFill="1" applyBorder="1"/>
    <xf numFmtId="0" fontId="0" fillId="8" borderId="16" xfId="0" applyFill="1" applyBorder="1"/>
    <xf numFmtId="0" fontId="0" fillId="0" borderId="27" xfId="0" pivotButton="1" applyBorder="1"/>
    <xf numFmtId="0" fontId="0" fillId="0" borderId="31" xfId="0" applyBorder="1" applyAlignment="1">
      <alignment horizontal="left"/>
    </xf>
    <xf numFmtId="0" fontId="0" fillId="0" borderId="33" xfId="0" applyBorder="1" applyAlignment="1">
      <alignment horizontal="left"/>
    </xf>
    <xf numFmtId="0" fontId="0" fillId="0" borderId="27" xfId="0" applyBorder="1" applyAlignment="1">
      <alignment horizontal="left"/>
    </xf>
    <xf numFmtId="0" fontId="0" fillId="8" borderId="10" xfId="0" applyFill="1" applyBorder="1"/>
    <xf numFmtId="0" fontId="0" fillId="8" borderId="11" xfId="0" applyFill="1" applyBorder="1"/>
    <xf numFmtId="0" fontId="0" fillId="8" borderId="12" xfId="0" applyFill="1" applyBorder="1"/>
    <xf numFmtId="0" fontId="0" fillId="8" borderId="28" xfId="0" applyFill="1" applyBorder="1"/>
    <xf numFmtId="0" fontId="0" fillId="8" borderId="29" xfId="0" applyFill="1" applyBorder="1"/>
    <xf numFmtId="0" fontId="0" fillId="8" borderId="30" xfId="0" applyFill="1" applyBorder="1"/>
    <xf numFmtId="0" fontId="0" fillId="0" borderId="32" xfId="0" applyBorder="1" applyAlignment="1">
      <alignment horizontal="left"/>
    </xf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16" fillId="0" borderId="0" xfId="0" applyFont="1" applyAlignment="1">
      <alignment horizontal="center" vertical="center"/>
    </xf>
    <xf numFmtId="0" fontId="16" fillId="0" borderId="0" xfId="0" applyFont="1"/>
    <xf numFmtId="0" fontId="15" fillId="0" borderId="0" xfId="0" applyFont="1"/>
    <xf numFmtId="0" fontId="0" fillId="0" borderId="0" xfId="0" applyNumberFormat="1" applyBorder="1" applyAlignment="1">
      <alignment horizontal="center" vertical="center"/>
    </xf>
    <xf numFmtId="0" fontId="0" fillId="0" borderId="14" xfId="0" applyNumberFormat="1" applyBorder="1" applyAlignment="1">
      <alignment horizontal="center" vertical="center"/>
    </xf>
    <xf numFmtId="0" fontId="0" fillId="0" borderId="4" xfId="0" applyNumberFormat="1" applyBorder="1" applyAlignment="1">
      <alignment horizontal="center" vertical="center"/>
    </xf>
    <xf numFmtId="0" fontId="0" fillId="0" borderId="10" xfId="0" applyNumberFormat="1" applyBorder="1" applyAlignment="1">
      <alignment horizontal="center" vertical="center"/>
    </xf>
    <xf numFmtId="0" fontId="0" fillId="0" borderId="11" xfId="0" applyNumberFormat="1" applyBorder="1" applyAlignment="1">
      <alignment horizontal="center" vertical="center"/>
    </xf>
    <xf numFmtId="0" fontId="0" fillId="0" borderId="12" xfId="0" applyNumberFormat="1" applyBorder="1" applyAlignment="1">
      <alignment horizontal="center" vertical="center"/>
    </xf>
    <xf numFmtId="0" fontId="0" fillId="0" borderId="13" xfId="0" applyNumberFormat="1" applyBorder="1" applyAlignment="1">
      <alignment horizontal="center" vertical="center"/>
    </xf>
    <xf numFmtId="0" fontId="0" fillId="0" borderId="15" xfId="0" applyNumberFormat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2" fillId="0" borderId="16" xfId="0" applyNumberFormat="1" applyFont="1" applyBorder="1" applyAlignment="1">
      <alignment horizontal="center" vertical="center"/>
    </xf>
    <xf numFmtId="0" fontId="0" fillId="0" borderId="0" xfId="0" quotePrefix="1"/>
    <xf numFmtId="0" fontId="0" fillId="0" borderId="34" xfId="0" applyBorder="1" applyAlignment="1">
      <alignment horizontal="center" vertical="center"/>
    </xf>
    <xf numFmtId="0" fontId="0" fillId="0" borderId="35" xfId="0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5" fillId="10" borderId="28" xfId="0" applyFont="1" applyFill="1" applyBorder="1" applyAlignment="1">
      <alignment horizontal="center"/>
    </xf>
    <xf numFmtId="0" fontId="15" fillId="10" borderId="30" xfId="0" applyFont="1" applyFill="1" applyBorder="1" applyAlignment="1">
      <alignment horizontal="center"/>
    </xf>
    <xf numFmtId="0" fontId="15" fillId="9" borderId="15" xfId="0" applyFont="1" applyFill="1" applyBorder="1" applyAlignment="1">
      <alignment horizontal="center"/>
    </xf>
    <xf numFmtId="0" fontId="15" fillId="9" borderId="16" xfId="0" applyFont="1" applyFill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4" xfId="0" applyFont="1" applyBorder="1" applyAlignment="1">
      <alignment horizontal="center" vertical="center" wrapText="1"/>
    </xf>
    <xf numFmtId="0" fontId="8" fillId="3" borderId="7" xfId="0" applyFont="1" applyFill="1" applyBorder="1" applyAlignment="1">
      <alignment horizontal="center" vertical="center"/>
    </xf>
    <xf numFmtId="0" fontId="8" fillId="3" borderId="8" xfId="0" applyFont="1" applyFill="1" applyBorder="1" applyAlignment="1">
      <alignment horizontal="center" vertical="center"/>
    </xf>
    <xf numFmtId="0" fontId="8" fillId="3" borderId="9" xfId="0" applyFont="1" applyFill="1" applyBorder="1" applyAlignment="1">
      <alignment horizontal="center" vertical="center"/>
    </xf>
    <xf numFmtId="0" fontId="7" fillId="0" borderId="7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8" fillId="3" borderId="7" xfId="0" applyFont="1" applyFill="1" applyBorder="1" applyAlignment="1">
      <alignment horizontal="left" vertical="center"/>
    </xf>
    <xf numFmtId="0" fontId="8" fillId="3" borderId="8" xfId="0" applyFont="1" applyFill="1" applyBorder="1" applyAlignment="1">
      <alignment horizontal="left" vertical="center"/>
    </xf>
    <xf numFmtId="0" fontId="8" fillId="3" borderId="9" xfId="0" applyFont="1" applyFill="1" applyBorder="1" applyAlignment="1">
      <alignment horizontal="left" vertical="center"/>
    </xf>
    <xf numFmtId="0" fontId="8" fillId="0" borderId="7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8" fillId="6" borderId="0" xfId="0" applyFont="1" applyFill="1" applyAlignment="1">
      <alignment horizontal="center" vertical="center"/>
    </xf>
    <xf numFmtId="0" fontId="8" fillId="6" borderId="0" xfId="0" applyFont="1" applyFill="1" applyAlignment="1">
      <alignment horizontal="left" vertical="center"/>
    </xf>
  </cellXfs>
  <cellStyles count="4">
    <cellStyle name="Hiperlink" xfId="2" builtinId="8"/>
    <cellStyle name="Normal" xfId="0" builtinId="0"/>
    <cellStyle name="Porcentagem" xfId="3" builtinId="5"/>
    <cellStyle name="Vírgula" xfId="1" builtinId="3"/>
  </cellStyles>
  <dxfs count="116">
    <dxf>
      <numFmt numFmtId="0" formatCode="General"/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26" formatCode="hh:mm:ss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rgb="FFFFFF99"/>
          <bgColor rgb="FFFFFF9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13" formatCode="0%"/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b/>
      </font>
    </dxf>
    <dxf>
      <font>
        <b/>
      </font>
    </dxf>
    <dxf>
      <font>
        <b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</dxfs>
  <tableStyles count="0" defaultTableStyle="TableStyleMedium2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2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microsoft.com/office/2007/relationships/slicerCache" Target="slicerCaches/slicerCache2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microsoft.com/office/2007/relationships/slicerCache" Target="slicerCaches/slicerCache1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[Template teste.xlsx]Dinamica_contagem!Tabela dinâmica5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>
                <a:solidFill>
                  <a:schemeClr val="bg1"/>
                </a:solidFill>
              </a:rPr>
              <a:t>cLASSE POR KM DE ROTA</a:t>
            </a:r>
          </a:p>
        </c:rich>
      </c:tx>
      <c:layout>
        <c:manualLayout>
          <c:xMode val="edge"/>
          <c:yMode val="edge"/>
          <c:x val="0.14450950861884668"/>
          <c:y val="3.44626995107176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6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6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6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6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6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6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6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6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6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6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6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6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6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8794063552258243E-2"/>
          <c:y val="0.11971956206016407"/>
          <c:w val="0.96120593644774177"/>
          <c:h val="0.7239469703347519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Dinamica_contagem!$B$3:$B$4</c:f>
              <c:strCache>
                <c:ptCount val="1"/>
                <c:pt idx="0">
                  <c:v>A-2b</c:v>
                </c:pt>
              </c:strCache>
            </c:strRef>
          </c:tx>
          <c:spPr>
            <a:solidFill>
              <a:schemeClr val="accent6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Dinamica_contagem!$A$5:$A$102</c:f>
              <c:strCache>
                <c:ptCount val="9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65</c:v>
                </c:pt>
                <c:pt idx="62">
                  <c:v>66</c:v>
                </c:pt>
                <c:pt idx="63">
                  <c:v>67</c:v>
                </c:pt>
                <c:pt idx="64">
                  <c:v>68</c:v>
                </c:pt>
                <c:pt idx="65">
                  <c:v>69</c:v>
                </c:pt>
                <c:pt idx="66">
                  <c:v>70</c:v>
                </c:pt>
                <c:pt idx="67">
                  <c:v>71</c:v>
                </c:pt>
                <c:pt idx="68">
                  <c:v>72</c:v>
                </c:pt>
                <c:pt idx="69">
                  <c:v>73</c:v>
                </c:pt>
                <c:pt idx="70">
                  <c:v>74</c:v>
                </c:pt>
                <c:pt idx="71">
                  <c:v>75</c:v>
                </c:pt>
                <c:pt idx="72">
                  <c:v>76</c:v>
                </c:pt>
                <c:pt idx="73">
                  <c:v>77</c:v>
                </c:pt>
                <c:pt idx="74">
                  <c:v>78</c:v>
                </c:pt>
                <c:pt idx="75">
                  <c:v>79</c:v>
                </c:pt>
                <c:pt idx="76">
                  <c:v>80</c:v>
                </c:pt>
                <c:pt idx="77">
                  <c:v>81</c:v>
                </c:pt>
                <c:pt idx="78">
                  <c:v>82</c:v>
                </c:pt>
                <c:pt idx="79">
                  <c:v>83</c:v>
                </c:pt>
                <c:pt idx="80">
                  <c:v>84</c:v>
                </c:pt>
                <c:pt idx="81">
                  <c:v>85</c:v>
                </c:pt>
                <c:pt idx="82">
                  <c:v>86</c:v>
                </c:pt>
                <c:pt idx="83">
                  <c:v>87</c:v>
                </c:pt>
                <c:pt idx="84">
                  <c:v>88</c:v>
                </c:pt>
                <c:pt idx="85">
                  <c:v>89</c:v>
                </c:pt>
                <c:pt idx="86">
                  <c:v>90</c:v>
                </c:pt>
                <c:pt idx="87">
                  <c:v>91</c:v>
                </c:pt>
                <c:pt idx="88">
                  <c:v>92</c:v>
                </c:pt>
                <c:pt idx="89">
                  <c:v>93</c:v>
                </c:pt>
                <c:pt idx="90">
                  <c:v>94</c:v>
                </c:pt>
                <c:pt idx="91">
                  <c:v>95</c:v>
                </c:pt>
                <c:pt idx="92">
                  <c:v>96</c:v>
                </c:pt>
                <c:pt idx="93">
                  <c:v>97</c:v>
                </c:pt>
                <c:pt idx="94">
                  <c:v>98</c:v>
                </c:pt>
                <c:pt idx="95">
                  <c:v>99</c:v>
                </c:pt>
                <c:pt idx="96">
                  <c:v>100</c:v>
                </c:pt>
              </c:strCache>
            </c:strRef>
          </c:cat>
          <c:val>
            <c:numRef>
              <c:f>Dinamica_contagem!$B$5:$B$102</c:f>
              <c:numCache>
                <c:formatCode>General</c:formatCode>
                <c:ptCount val="97"/>
                <c:pt idx="1">
                  <c:v>1</c:v>
                </c:pt>
                <c:pt idx="38">
                  <c:v>1</c:v>
                </c:pt>
                <c:pt idx="6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87-4126-996B-51971FA0DF5A}"/>
            </c:ext>
          </c:extLst>
        </c:ser>
        <c:ser>
          <c:idx val="1"/>
          <c:order val="1"/>
          <c:tx>
            <c:strRef>
              <c:f>Dinamica_contagem!$C$3:$C$4</c:f>
              <c:strCache>
                <c:ptCount val="1"/>
                <c:pt idx="0">
                  <c:v>Del</c:v>
                </c:pt>
              </c:strCache>
            </c:strRef>
          </c:tx>
          <c:spPr>
            <a:solidFill>
              <a:schemeClr val="accent5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Dinamica_contagem!$A$5:$A$102</c:f>
              <c:strCache>
                <c:ptCount val="9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65</c:v>
                </c:pt>
                <c:pt idx="62">
                  <c:v>66</c:v>
                </c:pt>
                <c:pt idx="63">
                  <c:v>67</c:v>
                </c:pt>
                <c:pt idx="64">
                  <c:v>68</c:v>
                </c:pt>
                <c:pt idx="65">
                  <c:v>69</c:v>
                </c:pt>
                <c:pt idx="66">
                  <c:v>70</c:v>
                </c:pt>
                <c:pt idx="67">
                  <c:v>71</c:v>
                </c:pt>
                <c:pt idx="68">
                  <c:v>72</c:v>
                </c:pt>
                <c:pt idx="69">
                  <c:v>73</c:v>
                </c:pt>
                <c:pt idx="70">
                  <c:v>74</c:v>
                </c:pt>
                <c:pt idx="71">
                  <c:v>75</c:v>
                </c:pt>
                <c:pt idx="72">
                  <c:v>76</c:v>
                </c:pt>
                <c:pt idx="73">
                  <c:v>77</c:v>
                </c:pt>
                <c:pt idx="74">
                  <c:v>78</c:v>
                </c:pt>
                <c:pt idx="75">
                  <c:v>79</c:v>
                </c:pt>
                <c:pt idx="76">
                  <c:v>80</c:v>
                </c:pt>
                <c:pt idx="77">
                  <c:v>81</c:v>
                </c:pt>
                <c:pt idx="78">
                  <c:v>82</c:v>
                </c:pt>
                <c:pt idx="79">
                  <c:v>83</c:v>
                </c:pt>
                <c:pt idx="80">
                  <c:v>84</c:v>
                </c:pt>
                <c:pt idx="81">
                  <c:v>85</c:v>
                </c:pt>
                <c:pt idx="82">
                  <c:v>86</c:v>
                </c:pt>
                <c:pt idx="83">
                  <c:v>87</c:v>
                </c:pt>
                <c:pt idx="84">
                  <c:v>88</c:v>
                </c:pt>
                <c:pt idx="85">
                  <c:v>89</c:v>
                </c:pt>
                <c:pt idx="86">
                  <c:v>90</c:v>
                </c:pt>
                <c:pt idx="87">
                  <c:v>91</c:v>
                </c:pt>
                <c:pt idx="88">
                  <c:v>92</c:v>
                </c:pt>
                <c:pt idx="89">
                  <c:v>93</c:v>
                </c:pt>
                <c:pt idx="90">
                  <c:v>94</c:v>
                </c:pt>
                <c:pt idx="91">
                  <c:v>95</c:v>
                </c:pt>
                <c:pt idx="92">
                  <c:v>96</c:v>
                </c:pt>
                <c:pt idx="93">
                  <c:v>97</c:v>
                </c:pt>
                <c:pt idx="94">
                  <c:v>98</c:v>
                </c:pt>
                <c:pt idx="95">
                  <c:v>99</c:v>
                </c:pt>
                <c:pt idx="96">
                  <c:v>100</c:v>
                </c:pt>
              </c:strCache>
            </c:strRef>
          </c:cat>
          <c:val>
            <c:numRef>
              <c:f>Dinamica_contagem!$C$5:$C$102</c:f>
              <c:numCache>
                <c:formatCode>General</c:formatCode>
                <c:ptCount val="97"/>
                <c:pt idx="1">
                  <c:v>4</c:v>
                </c:pt>
                <c:pt idx="2">
                  <c:v>2</c:v>
                </c:pt>
                <c:pt idx="5">
                  <c:v>3</c:v>
                </c:pt>
                <c:pt idx="7">
                  <c:v>1</c:v>
                </c:pt>
                <c:pt idx="8">
                  <c:v>3</c:v>
                </c:pt>
                <c:pt idx="9">
                  <c:v>3</c:v>
                </c:pt>
                <c:pt idx="10">
                  <c:v>1</c:v>
                </c:pt>
                <c:pt idx="11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2</c:v>
                </c:pt>
                <c:pt idx="21">
                  <c:v>1</c:v>
                </c:pt>
                <c:pt idx="23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3</c:v>
                </c:pt>
                <c:pt idx="31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2</c:v>
                </c:pt>
                <c:pt idx="37">
                  <c:v>1</c:v>
                </c:pt>
                <c:pt idx="41">
                  <c:v>3</c:v>
                </c:pt>
                <c:pt idx="42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2</c:v>
                </c:pt>
                <c:pt idx="48">
                  <c:v>2</c:v>
                </c:pt>
                <c:pt idx="50">
                  <c:v>2</c:v>
                </c:pt>
                <c:pt idx="52">
                  <c:v>2</c:v>
                </c:pt>
                <c:pt idx="53">
                  <c:v>4</c:v>
                </c:pt>
                <c:pt idx="54">
                  <c:v>1</c:v>
                </c:pt>
                <c:pt idx="57">
                  <c:v>1</c:v>
                </c:pt>
                <c:pt idx="58">
                  <c:v>2</c:v>
                </c:pt>
                <c:pt idx="60">
                  <c:v>1</c:v>
                </c:pt>
                <c:pt idx="62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70">
                  <c:v>1</c:v>
                </c:pt>
                <c:pt idx="71">
                  <c:v>4</c:v>
                </c:pt>
                <c:pt idx="72">
                  <c:v>1</c:v>
                </c:pt>
                <c:pt idx="74">
                  <c:v>1</c:v>
                </c:pt>
                <c:pt idx="76">
                  <c:v>2</c:v>
                </c:pt>
                <c:pt idx="77">
                  <c:v>1</c:v>
                </c:pt>
                <c:pt idx="78">
                  <c:v>3</c:v>
                </c:pt>
                <c:pt idx="80">
                  <c:v>2</c:v>
                </c:pt>
                <c:pt idx="81">
                  <c:v>1</c:v>
                </c:pt>
                <c:pt idx="82">
                  <c:v>2</c:v>
                </c:pt>
                <c:pt idx="83">
                  <c:v>2</c:v>
                </c:pt>
                <c:pt idx="84">
                  <c:v>3</c:v>
                </c:pt>
                <c:pt idx="85">
                  <c:v>2</c:v>
                </c:pt>
                <c:pt idx="86">
                  <c:v>4</c:v>
                </c:pt>
                <c:pt idx="90">
                  <c:v>1</c:v>
                </c:pt>
                <c:pt idx="92">
                  <c:v>1</c:v>
                </c:pt>
                <c:pt idx="94">
                  <c:v>1</c:v>
                </c:pt>
                <c:pt idx="9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48-49AA-B07A-0977A5793DC9}"/>
            </c:ext>
          </c:extLst>
        </c:ser>
        <c:ser>
          <c:idx val="2"/>
          <c:order val="2"/>
          <c:tx>
            <c:strRef>
              <c:f>Dinamica_contagem!$D$3:$D$4</c:f>
              <c:strCache>
                <c:ptCount val="1"/>
                <c:pt idx="0">
                  <c:v>I-4</c:v>
                </c:pt>
              </c:strCache>
            </c:strRef>
          </c:tx>
          <c:spPr>
            <a:solidFill>
              <a:schemeClr val="accent4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Dinamica_contagem!$A$5:$A$102</c:f>
              <c:strCache>
                <c:ptCount val="9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65</c:v>
                </c:pt>
                <c:pt idx="62">
                  <c:v>66</c:v>
                </c:pt>
                <c:pt idx="63">
                  <c:v>67</c:v>
                </c:pt>
                <c:pt idx="64">
                  <c:v>68</c:v>
                </c:pt>
                <c:pt idx="65">
                  <c:v>69</c:v>
                </c:pt>
                <c:pt idx="66">
                  <c:v>70</c:v>
                </c:pt>
                <c:pt idx="67">
                  <c:v>71</c:v>
                </c:pt>
                <c:pt idx="68">
                  <c:v>72</c:v>
                </c:pt>
                <c:pt idx="69">
                  <c:v>73</c:v>
                </c:pt>
                <c:pt idx="70">
                  <c:v>74</c:v>
                </c:pt>
                <c:pt idx="71">
                  <c:v>75</c:v>
                </c:pt>
                <c:pt idx="72">
                  <c:v>76</c:v>
                </c:pt>
                <c:pt idx="73">
                  <c:v>77</c:v>
                </c:pt>
                <c:pt idx="74">
                  <c:v>78</c:v>
                </c:pt>
                <c:pt idx="75">
                  <c:v>79</c:v>
                </c:pt>
                <c:pt idx="76">
                  <c:v>80</c:v>
                </c:pt>
                <c:pt idx="77">
                  <c:v>81</c:v>
                </c:pt>
                <c:pt idx="78">
                  <c:v>82</c:v>
                </c:pt>
                <c:pt idx="79">
                  <c:v>83</c:v>
                </c:pt>
                <c:pt idx="80">
                  <c:v>84</c:v>
                </c:pt>
                <c:pt idx="81">
                  <c:v>85</c:v>
                </c:pt>
                <c:pt idx="82">
                  <c:v>86</c:v>
                </c:pt>
                <c:pt idx="83">
                  <c:v>87</c:v>
                </c:pt>
                <c:pt idx="84">
                  <c:v>88</c:v>
                </c:pt>
                <c:pt idx="85">
                  <c:v>89</c:v>
                </c:pt>
                <c:pt idx="86">
                  <c:v>90</c:v>
                </c:pt>
                <c:pt idx="87">
                  <c:v>91</c:v>
                </c:pt>
                <c:pt idx="88">
                  <c:v>92</c:v>
                </c:pt>
                <c:pt idx="89">
                  <c:v>93</c:v>
                </c:pt>
                <c:pt idx="90">
                  <c:v>94</c:v>
                </c:pt>
                <c:pt idx="91">
                  <c:v>95</c:v>
                </c:pt>
                <c:pt idx="92">
                  <c:v>96</c:v>
                </c:pt>
                <c:pt idx="93">
                  <c:v>97</c:v>
                </c:pt>
                <c:pt idx="94">
                  <c:v>98</c:v>
                </c:pt>
                <c:pt idx="95">
                  <c:v>99</c:v>
                </c:pt>
                <c:pt idx="96">
                  <c:v>100</c:v>
                </c:pt>
              </c:strCache>
            </c:strRef>
          </c:cat>
          <c:val>
            <c:numRef>
              <c:f>Dinamica_contagem!$D$5:$D$102</c:f>
              <c:numCache>
                <c:formatCode>General</c:formatCode>
                <c:ptCount val="97"/>
                <c:pt idx="3">
                  <c:v>2</c:v>
                </c:pt>
                <c:pt idx="4">
                  <c:v>2</c:v>
                </c:pt>
                <c:pt idx="7">
                  <c:v>1</c:v>
                </c:pt>
                <c:pt idx="11">
                  <c:v>1</c:v>
                </c:pt>
                <c:pt idx="16">
                  <c:v>1</c:v>
                </c:pt>
                <c:pt idx="17">
                  <c:v>1</c:v>
                </c:pt>
                <c:pt idx="19">
                  <c:v>2</c:v>
                </c:pt>
                <c:pt idx="20">
                  <c:v>1</c:v>
                </c:pt>
                <c:pt idx="24">
                  <c:v>2</c:v>
                </c:pt>
                <c:pt idx="26">
                  <c:v>1</c:v>
                </c:pt>
                <c:pt idx="27">
                  <c:v>1</c:v>
                </c:pt>
                <c:pt idx="30">
                  <c:v>1</c:v>
                </c:pt>
                <c:pt idx="31">
                  <c:v>2</c:v>
                </c:pt>
                <c:pt idx="34">
                  <c:v>1</c:v>
                </c:pt>
                <c:pt idx="35">
                  <c:v>2</c:v>
                </c:pt>
                <c:pt idx="36">
                  <c:v>1</c:v>
                </c:pt>
                <c:pt idx="39">
                  <c:v>2</c:v>
                </c:pt>
                <c:pt idx="41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8">
                  <c:v>3</c:v>
                </c:pt>
                <c:pt idx="55">
                  <c:v>1</c:v>
                </c:pt>
                <c:pt idx="60">
                  <c:v>1</c:v>
                </c:pt>
                <c:pt idx="65">
                  <c:v>1</c:v>
                </c:pt>
                <c:pt idx="66">
                  <c:v>4</c:v>
                </c:pt>
                <c:pt idx="68">
                  <c:v>1</c:v>
                </c:pt>
                <c:pt idx="70">
                  <c:v>1</c:v>
                </c:pt>
                <c:pt idx="72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3</c:v>
                </c:pt>
                <c:pt idx="78">
                  <c:v>1</c:v>
                </c:pt>
                <c:pt idx="83">
                  <c:v>1</c:v>
                </c:pt>
                <c:pt idx="84">
                  <c:v>2</c:v>
                </c:pt>
                <c:pt idx="85">
                  <c:v>1</c:v>
                </c:pt>
                <c:pt idx="88">
                  <c:v>1</c:v>
                </c:pt>
                <c:pt idx="90">
                  <c:v>1</c:v>
                </c:pt>
                <c:pt idx="91">
                  <c:v>1</c:v>
                </c:pt>
                <c:pt idx="94">
                  <c:v>1</c:v>
                </c:pt>
                <c:pt idx="9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48-49AA-B07A-0977A5793DC9}"/>
            </c:ext>
          </c:extLst>
        </c:ser>
        <c:ser>
          <c:idx val="3"/>
          <c:order val="3"/>
          <c:tx>
            <c:strRef>
              <c:f>Dinamica_contagem!$E$3:$E$4</c:f>
              <c:strCache>
                <c:ptCount val="1"/>
                <c:pt idx="0">
                  <c:v>LOC-6</c:v>
                </c:pt>
              </c:strCache>
            </c:strRef>
          </c:tx>
          <c:spPr>
            <a:solidFill>
              <a:schemeClr val="accent6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Dinamica_contagem!$A$5:$A$102</c:f>
              <c:strCache>
                <c:ptCount val="9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65</c:v>
                </c:pt>
                <c:pt idx="62">
                  <c:v>66</c:v>
                </c:pt>
                <c:pt idx="63">
                  <c:v>67</c:v>
                </c:pt>
                <c:pt idx="64">
                  <c:v>68</c:v>
                </c:pt>
                <c:pt idx="65">
                  <c:v>69</c:v>
                </c:pt>
                <c:pt idx="66">
                  <c:v>70</c:v>
                </c:pt>
                <c:pt idx="67">
                  <c:v>71</c:v>
                </c:pt>
                <c:pt idx="68">
                  <c:v>72</c:v>
                </c:pt>
                <c:pt idx="69">
                  <c:v>73</c:v>
                </c:pt>
                <c:pt idx="70">
                  <c:v>74</c:v>
                </c:pt>
                <c:pt idx="71">
                  <c:v>75</c:v>
                </c:pt>
                <c:pt idx="72">
                  <c:v>76</c:v>
                </c:pt>
                <c:pt idx="73">
                  <c:v>77</c:v>
                </c:pt>
                <c:pt idx="74">
                  <c:v>78</c:v>
                </c:pt>
                <c:pt idx="75">
                  <c:v>79</c:v>
                </c:pt>
                <c:pt idx="76">
                  <c:v>80</c:v>
                </c:pt>
                <c:pt idx="77">
                  <c:v>81</c:v>
                </c:pt>
                <c:pt idx="78">
                  <c:v>82</c:v>
                </c:pt>
                <c:pt idx="79">
                  <c:v>83</c:v>
                </c:pt>
                <c:pt idx="80">
                  <c:v>84</c:v>
                </c:pt>
                <c:pt idx="81">
                  <c:v>85</c:v>
                </c:pt>
                <c:pt idx="82">
                  <c:v>86</c:v>
                </c:pt>
                <c:pt idx="83">
                  <c:v>87</c:v>
                </c:pt>
                <c:pt idx="84">
                  <c:v>88</c:v>
                </c:pt>
                <c:pt idx="85">
                  <c:v>89</c:v>
                </c:pt>
                <c:pt idx="86">
                  <c:v>90</c:v>
                </c:pt>
                <c:pt idx="87">
                  <c:v>91</c:v>
                </c:pt>
                <c:pt idx="88">
                  <c:v>92</c:v>
                </c:pt>
                <c:pt idx="89">
                  <c:v>93</c:v>
                </c:pt>
                <c:pt idx="90">
                  <c:v>94</c:v>
                </c:pt>
                <c:pt idx="91">
                  <c:v>95</c:v>
                </c:pt>
                <c:pt idx="92">
                  <c:v>96</c:v>
                </c:pt>
                <c:pt idx="93">
                  <c:v>97</c:v>
                </c:pt>
                <c:pt idx="94">
                  <c:v>98</c:v>
                </c:pt>
                <c:pt idx="95">
                  <c:v>99</c:v>
                </c:pt>
                <c:pt idx="96">
                  <c:v>100</c:v>
                </c:pt>
              </c:strCache>
            </c:strRef>
          </c:cat>
          <c:val>
            <c:numRef>
              <c:f>Dinamica_contagem!$E$5:$E$102</c:f>
              <c:numCache>
                <c:formatCode>General</c:formatCode>
                <c:ptCount val="97"/>
                <c:pt idx="0">
                  <c:v>1</c:v>
                </c:pt>
                <c:pt idx="2">
                  <c:v>1</c:v>
                </c:pt>
                <c:pt idx="4">
                  <c:v>2</c:v>
                </c:pt>
                <c:pt idx="7">
                  <c:v>1</c:v>
                </c:pt>
                <c:pt idx="13">
                  <c:v>1</c:v>
                </c:pt>
                <c:pt idx="16">
                  <c:v>2</c:v>
                </c:pt>
                <c:pt idx="18">
                  <c:v>1</c:v>
                </c:pt>
                <c:pt idx="19">
                  <c:v>2</c:v>
                </c:pt>
                <c:pt idx="21">
                  <c:v>1</c:v>
                </c:pt>
                <c:pt idx="26">
                  <c:v>1</c:v>
                </c:pt>
                <c:pt idx="27">
                  <c:v>1</c:v>
                </c:pt>
                <c:pt idx="32">
                  <c:v>1</c:v>
                </c:pt>
                <c:pt idx="34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4">
                  <c:v>1</c:v>
                </c:pt>
                <c:pt idx="45">
                  <c:v>1</c:v>
                </c:pt>
                <c:pt idx="57">
                  <c:v>1</c:v>
                </c:pt>
                <c:pt idx="59">
                  <c:v>1</c:v>
                </c:pt>
                <c:pt idx="60">
                  <c:v>1</c:v>
                </c:pt>
                <c:pt idx="66">
                  <c:v>1</c:v>
                </c:pt>
                <c:pt idx="67">
                  <c:v>2</c:v>
                </c:pt>
                <c:pt idx="69">
                  <c:v>4</c:v>
                </c:pt>
                <c:pt idx="75">
                  <c:v>1</c:v>
                </c:pt>
                <c:pt idx="78">
                  <c:v>1</c:v>
                </c:pt>
                <c:pt idx="79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7">
                  <c:v>1</c:v>
                </c:pt>
                <c:pt idx="92">
                  <c:v>2</c:v>
                </c:pt>
                <c:pt idx="9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F48-49AA-B07A-0977A5793DC9}"/>
            </c:ext>
          </c:extLst>
        </c:ser>
        <c:ser>
          <c:idx val="4"/>
          <c:order val="4"/>
          <c:tx>
            <c:strRef>
              <c:f>Dinamica_contagem!$F$3:$F$4</c:f>
              <c:strCache>
                <c:ptCount val="1"/>
                <c:pt idx="0">
                  <c:v>MP</c:v>
                </c:pt>
              </c:strCache>
            </c:strRef>
          </c:tx>
          <c:spPr>
            <a:solidFill>
              <a:schemeClr val="accent5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Dinamica_contagem!$A$5:$A$102</c:f>
              <c:strCache>
                <c:ptCount val="9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65</c:v>
                </c:pt>
                <c:pt idx="62">
                  <c:v>66</c:v>
                </c:pt>
                <c:pt idx="63">
                  <c:v>67</c:v>
                </c:pt>
                <c:pt idx="64">
                  <c:v>68</c:v>
                </c:pt>
                <c:pt idx="65">
                  <c:v>69</c:v>
                </c:pt>
                <c:pt idx="66">
                  <c:v>70</c:v>
                </c:pt>
                <c:pt idx="67">
                  <c:v>71</c:v>
                </c:pt>
                <c:pt idx="68">
                  <c:v>72</c:v>
                </c:pt>
                <c:pt idx="69">
                  <c:v>73</c:v>
                </c:pt>
                <c:pt idx="70">
                  <c:v>74</c:v>
                </c:pt>
                <c:pt idx="71">
                  <c:v>75</c:v>
                </c:pt>
                <c:pt idx="72">
                  <c:v>76</c:v>
                </c:pt>
                <c:pt idx="73">
                  <c:v>77</c:v>
                </c:pt>
                <c:pt idx="74">
                  <c:v>78</c:v>
                </c:pt>
                <c:pt idx="75">
                  <c:v>79</c:v>
                </c:pt>
                <c:pt idx="76">
                  <c:v>80</c:v>
                </c:pt>
                <c:pt idx="77">
                  <c:v>81</c:v>
                </c:pt>
                <c:pt idx="78">
                  <c:v>82</c:v>
                </c:pt>
                <c:pt idx="79">
                  <c:v>83</c:v>
                </c:pt>
                <c:pt idx="80">
                  <c:v>84</c:v>
                </c:pt>
                <c:pt idx="81">
                  <c:v>85</c:v>
                </c:pt>
                <c:pt idx="82">
                  <c:v>86</c:v>
                </c:pt>
                <c:pt idx="83">
                  <c:v>87</c:v>
                </c:pt>
                <c:pt idx="84">
                  <c:v>88</c:v>
                </c:pt>
                <c:pt idx="85">
                  <c:v>89</c:v>
                </c:pt>
                <c:pt idx="86">
                  <c:v>90</c:v>
                </c:pt>
                <c:pt idx="87">
                  <c:v>91</c:v>
                </c:pt>
                <c:pt idx="88">
                  <c:v>92</c:v>
                </c:pt>
                <c:pt idx="89">
                  <c:v>93</c:v>
                </c:pt>
                <c:pt idx="90">
                  <c:v>94</c:v>
                </c:pt>
                <c:pt idx="91">
                  <c:v>95</c:v>
                </c:pt>
                <c:pt idx="92">
                  <c:v>96</c:v>
                </c:pt>
                <c:pt idx="93">
                  <c:v>97</c:v>
                </c:pt>
                <c:pt idx="94">
                  <c:v>98</c:v>
                </c:pt>
                <c:pt idx="95">
                  <c:v>99</c:v>
                </c:pt>
                <c:pt idx="96">
                  <c:v>100</c:v>
                </c:pt>
              </c:strCache>
            </c:strRef>
          </c:cat>
          <c:val>
            <c:numRef>
              <c:f>Dinamica_contagem!$F$5:$F$102</c:f>
              <c:numCache>
                <c:formatCode>General</c:formatCode>
                <c:ptCount val="97"/>
                <c:pt idx="8">
                  <c:v>1</c:v>
                </c:pt>
                <c:pt idx="17">
                  <c:v>1</c:v>
                </c:pt>
                <c:pt idx="22">
                  <c:v>1</c:v>
                </c:pt>
                <c:pt idx="43">
                  <c:v>1</c:v>
                </c:pt>
                <c:pt idx="58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5">
                  <c:v>1</c:v>
                </c:pt>
                <c:pt idx="78">
                  <c:v>1</c:v>
                </c:pt>
                <c:pt idx="9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F48-49AA-B07A-0977A5793DC9}"/>
            </c:ext>
          </c:extLst>
        </c:ser>
        <c:ser>
          <c:idx val="5"/>
          <c:order val="5"/>
          <c:tx>
            <c:strRef>
              <c:f>Dinamica_contagem!$G$3:$G$4</c:f>
              <c:strCache>
                <c:ptCount val="1"/>
                <c:pt idx="0">
                  <c:v>R-1</c:v>
                </c:pt>
              </c:strCache>
            </c:strRef>
          </c:tx>
          <c:spPr>
            <a:solidFill>
              <a:schemeClr val="accent4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Dinamica_contagem!$A$5:$A$102</c:f>
              <c:strCache>
                <c:ptCount val="9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65</c:v>
                </c:pt>
                <c:pt idx="62">
                  <c:v>66</c:v>
                </c:pt>
                <c:pt idx="63">
                  <c:v>67</c:v>
                </c:pt>
                <c:pt idx="64">
                  <c:v>68</c:v>
                </c:pt>
                <c:pt idx="65">
                  <c:v>69</c:v>
                </c:pt>
                <c:pt idx="66">
                  <c:v>70</c:v>
                </c:pt>
                <c:pt idx="67">
                  <c:v>71</c:v>
                </c:pt>
                <c:pt idx="68">
                  <c:v>72</c:v>
                </c:pt>
                <c:pt idx="69">
                  <c:v>73</c:v>
                </c:pt>
                <c:pt idx="70">
                  <c:v>74</c:v>
                </c:pt>
                <c:pt idx="71">
                  <c:v>75</c:v>
                </c:pt>
                <c:pt idx="72">
                  <c:v>76</c:v>
                </c:pt>
                <c:pt idx="73">
                  <c:v>77</c:v>
                </c:pt>
                <c:pt idx="74">
                  <c:v>78</c:v>
                </c:pt>
                <c:pt idx="75">
                  <c:v>79</c:v>
                </c:pt>
                <c:pt idx="76">
                  <c:v>80</c:v>
                </c:pt>
                <c:pt idx="77">
                  <c:v>81</c:v>
                </c:pt>
                <c:pt idx="78">
                  <c:v>82</c:v>
                </c:pt>
                <c:pt idx="79">
                  <c:v>83</c:v>
                </c:pt>
                <c:pt idx="80">
                  <c:v>84</c:v>
                </c:pt>
                <c:pt idx="81">
                  <c:v>85</c:v>
                </c:pt>
                <c:pt idx="82">
                  <c:v>86</c:v>
                </c:pt>
                <c:pt idx="83">
                  <c:v>87</c:v>
                </c:pt>
                <c:pt idx="84">
                  <c:v>88</c:v>
                </c:pt>
                <c:pt idx="85">
                  <c:v>89</c:v>
                </c:pt>
                <c:pt idx="86">
                  <c:v>90</c:v>
                </c:pt>
                <c:pt idx="87">
                  <c:v>91</c:v>
                </c:pt>
                <c:pt idx="88">
                  <c:v>92</c:v>
                </c:pt>
                <c:pt idx="89">
                  <c:v>93</c:v>
                </c:pt>
                <c:pt idx="90">
                  <c:v>94</c:v>
                </c:pt>
                <c:pt idx="91">
                  <c:v>95</c:v>
                </c:pt>
                <c:pt idx="92">
                  <c:v>96</c:v>
                </c:pt>
                <c:pt idx="93">
                  <c:v>97</c:v>
                </c:pt>
                <c:pt idx="94">
                  <c:v>98</c:v>
                </c:pt>
                <c:pt idx="95">
                  <c:v>99</c:v>
                </c:pt>
                <c:pt idx="96">
                  <c:v>100</c:v>
                </c:pt>
              </c:strCache>
            </c:strRef>
          </c:cat>
          <c:val>
            <c:numRef>
              <c:f>Dinamica_contagem!$G$5:$G$102</c:f>
              <c:numCache>
                <c:formatCode>General</c:formatCode>
                <c:ptCount val="97"/>
                <c:pt idx="0">
                  <c:v>1</c:v>
                </c:pt>
                <c:pt idx="1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9">
                  <c:v>1</c:v>
                </c:pt>
                <c:pt idx="27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9">
                  <c:v>1</c:v>
                </c:pt>
                <c:pt idx="50">
                  <c:v>1</c:v>
                </c:pt>
                <c:pt idx="51">
                  <c:v>1</c:v>
                </c:pt>
                <c:pt idx="53">
                  <c:v>1</c:v>
                </c:pt>
                <c:pt idx="60">
                  <c:v>1</c:v>
                </c:pt>
                <c:pt idx="64">
                  <c:v>1</c:v>
                </c:pt>
                <c:pt idx="68">
                  <c:v>1</c:v>
                </c:pt>
                <c:pt idx="71">
                  <c:v>1</c:v>
                </c:pt>
                <c:pt idx="73">
                  <c:v>1</c:v>
                </c:pt>
                <c:pt idx="75">
                  <c:v>1</c:v>
                </c:pt>
                <c:pt idx="93">
                  <c:v>1</c:v>
                </c:pt>
                <c:pt idx="9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F48-49AA-B07A-0977A5793DC9}"/>
            </c:ext>
          </c:extLst>
        </c:ser>
        <c:ser>
          <c:idx val="6"/>
          <c:order val="6"/>
          <c:tx>
            <c:strRef>
              <c:f>Dinamica_contagem!$H$3:$H$4</c:f>
              <c:strCache>
                <c:ptCount val="1"/>
                <c:pt idx="0">
                  <c:v>R-19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Dinamica_contagem!$A$5:$A$102</c:f>
              <c:strCache>
                <c:ptCount val="9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65</c:v>
                </c:pt>
                <c:pt idx="62">
                  <c:v>66</c:v>
                </c:pt>
                <c:pt idx="63">
                  <c:v>67</c:v>
                </c:pt>
                <c:pt idx="64">
                  <c:v>68</c:v>
                </c:pt>
                <c:pt idx="65">
                  <c:v>69</c:v>
                </c:pt>
                <c:pt idx="66">
                  <c:v>70</c:v>
                </c:pt>
                <c:pt idx="67">
                  <c:v>71</c:v>
                </c:pt>
                <c:pt idx="68">
                  <c:v>72</c:v>
                </c:pt>
                <c:pt idx="69">
                  <c:v>73</c:v>
                </c:pt>
                <c:pt idx="70">
                  <c:v>74</c:v>
                </c:pt>
                <c:pt idx="71">
                  <c:v>75</c:v>
                </c:pt>
                <c:pt idx="72">
                  <c:v>76</c:v>
                </c:pt>
                <c:pt idx="73">
                  <c:v>77</c:v>
                </c:pt>
                <c:pt idx="74">
                  <c:v>78</c:v>
                </c:pt>
                <c:pt idx="75">
                  <c:v>79</c:v>
                </c:pt>
                <c:pt idx="76">
                  <c:v>80</c:v>
                </c:pt>
                <c:pt idx="77">
                  <c:v>81</c:v>
                </c:pt>
                <c:pt idx="78">
                  <c:v>82</c:v>
                </c:pt>
                <c:pt idx="79">
                  <c:v>83</c:v>
                </c:pt>
                <c:pt idx="80">
                  <c:v>84</c:v>
                </c:pt>
                <c:pt idx="81">
                  <c:v>85</c:v>
                </c:pt>
                <c:pt idx="82">
                  <c:v>86</c:v>
                </c:pt>
                <c:pt idx="83">
                  <c:v>87</c:v>
                </c:pt>
                <c:pt idx="84">
                  <c:v>88</c:v>
                </c:pt>
                <c:pt idx="85">
                  <c:v>89</c:v>
                </c:pt>
                <c:pt idx="86">
                  <c:v>90</c:v>
                </c:pt>
                <c:pt idx="87">
                  <c:v>91</c:v>
                </c:pt>
                <c:pt idx="88">
                  <c:v>92</c:v>
                </c:pt>
                <c:pt idx="89">
                  <c:v>93</c:v>
                </c:pt>
                <c:pt idx="90">
                  <c:v>94</c:v>
                </c:pt>
                <c:pt idx="91">
                  <c:v>95</c:v>
                </c:pt>
                <c:pt idx="92">
                  <c:v>96</c:v>
                </c:pt>
                <c:pt idx="93">
                  <c:v>97</c:v>
                </c:pt>
                <c:pt idx="94">
                  <c:v>98</c:v>
                </c:pt>
                <c:pt idx="95">
                  <c:v>99</c:v>
                </c:pt>
                <c:pt idx="96">
                  <c:v>100</c:v>
                </c:pt>
              </c:strCache>
            </c:strRef>
          </c:cat>
          <c:val>
            <c:numRef>
              <c:f>Dinamica_contagem!$H$5:$H$102</c:f>
              <c:numCache>
                <c:formatCode>General</c:formatCode>
                <c:ptCount val="97"/>
                <c:pt idx="2">
                  <c:v>1</c:v>
                </c:pt>
                <c:pt idx="3">
                  <c:v>1</c:v>
                </c:pt>
                <c:pt idx="5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2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1</c:v>
                </c:pt>
                <c:pt idx="23">
                  <c:v>1</c:v>
                </c:pt>
                <c:pt idx="25">
                  <c:v>1</c:v>
                </c:pt>
                <c:pt idx="26">
                  <c:v>2</c:v>
                </c:pt>
                <c:pt idx="28">
                  <c:v>1</c:v>
                </c:pt>
                <c:pt idx="34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2</c:v>
                </c:pt>
                <c:pt idx="44">
                  <c:v>1</c:v>
                </c:pt>
                <c:pt idx="47">
                  <c:v>2</c:v>
                </c:pt>
                <c:pt idx="51">
                  <c:v>2</c:v>
                </c:pt>
                <c:pt idx="52">
                  <c:v>1</c:v>
                </c:pt>
                <c:pt idx="53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5">
                  <c:v>1</c:v>
                </c:pt>
                <c:pt idx="68">
                  <c:v>2</c:v>
                </c:pt>
                <c:pt idx="70">
                  <c:v>2</c:v>
                </c:pt>
                <c:pt idx="71">
                  <c:v>1</c:v>
                </c:pt>
                <c:pt idx="72">
                  <c:v>2</c:v>
                </c:pt>
                <c:pt idx="74">
                  <c:v>1</c:v>
                </c:pt>
                <c:pt idx="78">
                  <c:v>1</c:v>
                </c:pt>
                <c:pt idx="80">
                  <c:v>1</c:v>
                </c:pt>
                <c:pt idx="84">
                  <c:v>1</c:v>
                </c:pt>
                <c:pt idx="90">
                  <c:v>1</c:v>
                </c:pt>
                <c:pt idx="93">
                  <c:v>2</c:v>
                </c:pt>
                <c:pt idx="9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F48-49AA-B07A-0977A5793DC9}"/>
            </c:ext>
          </c:extLst>
        </c:ser>
        <c:ser>
          <c:idx val="7"/>
          <c:order val="7"/>
          <c:tx>
            <c:strRef>
              <c:f>Dinamica_contagem!$I$3:$I$4</c:f>
              <c:strCache>
                <c:ptCount val="1"/>
                <c:pt idx="0">
                  <c:v>R-2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Dinamica_contagem!$A$5:$A$102</c:f>
              <c:strCache>
                <c:ptCount val="9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65</c:v>
                </c:pt>
                <c:pt idx="62">
                  <c:v>66</c:v>
                </c:pt>
                <c:pt idx="63">
                  <c:v>67</c:v>
                </c:pt>
                <c:pt idx="64">
                  <c:v>68</c:v>
                </c:pt>
                <c:pt idx="65">
                  <c:v>69</c:v>
                </c:pt>
                <c:pt idx="66">
                  <c:v>70</c:v>
                </c:pt>
                <c:pt idx="67">
                  <c:v>71</c:v>
                </c:pt>
                <c:pt idx="68">
                  <c:v>72</c:v>
                </c:pt>
                <c:pt idx="69">
                  <c:v>73</c:v>
                </c:pt>
                <c:pt idx="70">
                  <c:v>74</c:v>
                </c:pt>
                <c:pt idx="71">
                  <c:v>75</c:v>
                </c:pt>
                <c:pt idx="72">
                  <c:v>76</c:v>
                </c:pt>
                <c:pt idx="73">
                  <c:v>77</c:v>
                </c:pt>
                <c:pt idx="74">
                  <c:v>78</c:v>
                </c:pt>
                <c:pt idx="75">
                  <c:v>79</c:v>
                </c:pt>
                <c:pt idx="76">
                  <c:v>80</c:v>
                </c:pt>
                <c:pt idx="77">
                  <c:v>81</c:v>
                </c:pt>
                <c:pt idx="78">
                  <c:v>82</c:v>
                </c:pt>
                <c:pt idx="79">
                  <c:v>83</c:v>
                </c:pt>
                <c:pt idx="80">
                  <c:v>84</c:v>
                </c:pt>
                <c:pt idx="81">
                  <c:v>85</c:v>
                </c:pt>
                <c:pt idx="82">
                  <c:v>86</c:v>
                </c:pt>
                <c:pt idx="83">
                  <c:v>87</c:v>
                </c:pt>
                <c:pt idx="84">
                  <c:v>88</c:v>
                </c:pt>
                <c:pt idx="85">
                  <c:v>89</c:v>
                </c:pt>
                <c:pt idx="86">
                  <c:v>90</c:v>
                </c:pt>
                <c:pt idx="87">
                  <c:v>91</c:v>
                </c:pt>
                <c:pt idx="88">
                  <c:v>92</c:v>
                </c:pt>
                <c:pt idx="89">
                  <c:v>93</c:v>
                </c:pt>
                <c:pt idx="90">
                  <c:v>94</c:v>
                </c:pt>
                <c:pt idx="91">
                  <c:v>95</c:v>
                </c:pt>
                <c:pt idx="92">
                  <c:v>96</c:v>
                </c:pt>
                <c:pt idx="93">
                  <c:v>97</c:v>
                </c:pt>
                <c:pt idx="94">
                  <c:v>98</c:v>
                </c:pt>
                <c:pt idx="95">
                  <c:v>99</c:v>
                </c:pt>
                <c:pt idx="96">
                  <c:v>100</c:v>
                </c:pt>
              </c:strCache>
            </c:strRef>
          </c:cat>
          <c:val>
            <c:numRef>
              <c:f>Dinamica_contagem!$I$5:$I$102</c:f>
              <c:numCache>
                <c:formatCode>General</c:formatCode>
                <c:ptCount val="97"/>
                <c:pt idx="1">
                  <c:v>2</c:v>
                </c:pt>
                <c:pt idx="3">
                  <c:v>3</c:v>
                </c:pt>
                <c:pt idx="4">
                  <c:v>1</c:v>
                </c:pt>
                <c:pt idx="9">
                  <c:v>1</c:v>
                </c:pt>
                <c:pt idx="12">
                  <c:v>1</c:v>
                </c:pt>
                <c:pt idx="14">
                  <c:v>2</c:v>
                </c:pt>
                <c:pt idx="24">
                  <c:v>1</c:v>
                </c:pt>
                <c:pt idx="25">
                  <c:v>1</c:v>
                </c:pt>
                <c:pt idx="30">
                  <c:v>1</c:v>
                </c:pt>
                <c:pt idx="32">
                  <c:v>1</c:v>
                </c:pt>
                <c:pt idx="40">
                  <c:v>1</c:v>
                </c:pt>
                <c:pt idx="43">
                  <c:v>1</c:v>
                </c:pt>
                <c:pt idx="44">
                  <c:v>1</c:v>
                </c:pt>
                <c:pt idx="49">
                  <c:v>1</c:v>
                </c:pt>
                <c:pt idx="51">
                  <c:v>1</c:v>
                </c:pt>
                <c:pt idx="56">
                  <c:v>1</c:v>
                </c:pt>
                <c:pt idx="57">
                  <c:v>1</c:v>
                </c:pt>
                <c:pt idx="59">
                  <c:v>1</c:v>
                </c:pt>
                <c:pt idx="88">
                  <c:v>1</c:v>
                </c:pt>
                <c:pt idx="89">
                  <c:v>1</c:v>
                </c:pt>
                <c:pt idx="93">
                  <c:v>1</c:v>
                </c:pt>
                <c:pt idx="9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F48-49AA-B07A-0977A5793DC9}"/>
            </c:ext>
          </c:extLst>
        </c:ser>
        <c:ser>
          <c:idx val="8"/>
          <c:order val="8"/>
          <c:tx>
            <c:strRef>
              <c:f>Dinamica_contagem!$J$3:$J$4</c:f>
              <c:strCache>
                <c:ptCount val="1"/>
                <c:pt idx="0">
                  <c:v>R-7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Dinamica_contagem!$A$5:$A$102</c:f>
              <c:strCache>
                <c:ptCount val="9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65</c:v>
                </c:pt>
                <c:pt idx="62">
                  <c:v>66</c:v>
                </c:pt>
                <c:pt idx="63">
                  <c:v>67</c:v>
                </c:pt>
                <c:pt idx="64">
                  <c:v>68</c:v>
                </c:pt>
                <c:pt idx="65">
                  <c:v>69</c:v>
                </c:pt>
                <c:pt idx="66">
                  <c:v>70</c:v>
                </c:pt>
                <c:pt idx="67">
                  <c:v>71</c:v>
                </c:pt>
                <c:pt idx="68">
                  <c:v>72</c:v>
                </c:pt>
                <c:pt idx="69">
                  <c:v>73</c:v>
                </c:pt>
                <c:pt idx="70">
                  <c:v>74</c:v>
                </c:pt>
                <c:pt idx="71">
                  <c:v>75</c:v>
                </c:pt>
                <c:pt idx="72">
                  <c:v>76</c:v>
                </c:pt>
                <c:pt idx="73">
                  <c:v>77</c:v>
                </c:pt>
                <c:pt idx="74">
                  <c:v>78</c:v>
                </c:pt>
                <c:pt idx="75">
                  <c:v>79</c:v>
                </c:pt>
                <c:pt idx="76">
                  <c:v>80</c:v>
                </c:pt>
                <c:pt idx="77">
                  <c:v>81</c:v>
                </c:pt>
                <c:pt idx="78">
                  <c:v>82</c:v>
                </c:pt>
                <c:pt idx="79">
                  <c:v>83</c:v>
                </c:pt>
                <c:pt idx="80">
                  <c:v>84</c:v>
                </c:pt>
                <c:pt idx="81">
                  <c:v>85</c:v>
                </c:pt>
                <c:pt idx="82">
                  <c:v>86</c:v>
                </c:pt>
                <c:pt idx="83">
                  <c:v>87</c:v>
                </c:pt>
                <c:pt idx="84">
                  <c:v>88</c:v>
                </c:pt>
                <c:pt idx="85">
                  <c:v>89</c:v>
                </c:pt>
                <c:pt idx="86">
                  <c:v>90</c:v>
                </c:pt>
                <c:pt idx="87">
                  <c:v>91</c:v>
                </c:pt>
                <c:pt idx="88">
                  <c:v>92</c:v>
                </c:pt>
                <c:pt idx="89">
                  <c:v>93</c:v>
                </c:pt>
                <c:pt idx="90">
                  <c:v>94</c:v>
                </c:pt>
                <c:pt idx="91">
                  <c:v>95</c:v>
                </c:pt>
                <c:pt idx="92">
                  <c:v>96</c:v>
                </c:pt>
                <c:pt idx="93">
                  <c:v>97</c:v>
                </c:pt>
                <c:pt idx="94">
                  <c:v>98</c:v>
                </c:pt>
                <c:pt idx="95">
                  <c:v>99</c:v>
                </c:pt>
                <c:pt idx="96">
                  <c:v>100</c:v>
                </c:pt>
              </c:strCache>
            </c:strRef>
          </c:cat>
          <c:val>
            <c:numRef>
              <c:f>Dinamica_contagem!$J$5:$J$102</c:f>
              <c:numCache>
                <c:formatCode>General</c:formatCode>
                <c:ptCount val="97"/>
                <c:pt idx="17">
                  <c:v>2</c:v>
                </c:pt>
                <c:pt idx="25">
                  <c:v>1</c:v>
                </c:pt>
                <c:pt idx="26">
                  <c:v>1</c:v>
                </c:pt>
                <c:pt idx="31">
                  <c:v>3</c:v>
                </c:pt>
                <c:pt idx="34">
                  <c:v>1</c:v>
                </c:pt>
                <c:pt idx="37">
                  <c:v>1</c:v>
                </c:pt>
                <c:pt idx="44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7">
                  <c:v>1</c:v>
                </c:pt>
                <c:pt idx="88">
                  <c:v>2</c:v>
                </c:pt>
                <c:pt idx="94">
                  <c:v>1</c:v>
                </c:pt>
                <c:pt idx="9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F48-49AA-B07A-0977A5793DC9}"/>
            </c:ext>
          </c:extLst>
        </c:ser>
        <c:ser>
          <c:idx val="9"/>
          <c:order val="9"/>
          <c:tx>
            <c:strRef>
              <c:f>Dinamica_contagem!$K$3:$K$4</c:f>
              <c:strCache>
                <c:ptCount val="1"/>
                <c:pt idx="0">
                  <c:v>RQ</c:v>
                </c:pt>
              </c:strCache>
            </c:strRef>
          </c:tx>
          <c:spPr>
            <a:solidFill>
              <a:schemeClr val="accent6">
                <a:lumMod val="8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Dinamica_contagem!$A$5:$A$102</c:f>
              <c:strCache>
                <c:ptCount val="9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65</c:v>
                </c:pt>
                <c:pt idx="62">
                  <c:v>66</c:v>
                </c:pt>
                <c:pt idx="63">
                  <c:v>67</c:v>
                </c:pt>
                <c:pt idx="64">
                  <c:v>68</c:v>
                </c:pt>
                <c:pt idx="65">
                  <c:v>69</c:v>
                </c:pt>
                <c:pt idx="66">
                  <c:v>70</c:v>
                </c:pt>
                <c:pt idx="67">
                  <c:v>71</c:v>
                </c:pt>
                <c:pt idx="68">
                  <c:v>72</c:v>
                </c:pt>
                <c:pt idx="69">
                  <c:v>73</c:v>
                </c:pt>
                <c:pt idx="70">
                  <c:v>74</c:v>
                </c:pt>
                <c:pt idx="71">
                  <c:v>75</c:v>
                </c:pt>
                <c:pt idx="72">
                  <c:v>76</c:v>
                </c:pt>
                <c:pt idx="73">
                  <c:v>77</c:v>
                </c:pt>
                <c:pt idx="74">
                  <c:v>78</c:v>
                </c:pt>
                <c:pt idx="75">
                  <c:v>79</c:v>
                </c:pt>
                <c:pt idx="76">
                  <c:v>80</c:v>
                </c:pt>
                <c:pt idx="77">
                  <c:v>81</c:v>
                </c:pt>
                <c:pt idx="78">
                  <c:v>82</c:v>
                </c:pt>
                <c:pt idx="79">
                  <c:v>83</c:v>
                </c:pt>
                <c:pt idx="80">
                  <c:v>84</c:v>
                </c:pt>
                <c:pt idx="81">
                  <c:v>85</c:v>
                </c:pt>
                <c:pt idx="82">
                  <c:v>86</c:v>
                </c:pt>
                <c:pt idx="83">
                  <c:v>87</c:v>
                </c:pt>
                <c:pt idx="84">
                  <c:v>88</c:v>
                </c:pt>
                <c:pt idx="85">
                  <c:v>89</c:v>
                </c:pt>
                <c:pt idx="86">
                  <c:v>90</c:v>
                </c:pt>
                <c:pt idx="87">
                  <c:v>91</c:v>
                </c:pt>
                <c:pt idx="88">
                  <c:v>92</c:v>
                </c:pt>
                <c:pt idx="89">
                  <c:v>93</c:v>
                </c:pt>
                <c:pt idx="90">
                  <c:v>94</c:v>
                </c:pt>
                <c:pt idx="91">
                  <c:v>95</c:v>
                </c:pt>
                <c:pt idx="92">
                  <c:v>96</c:v>
                </c:pt>
                <c:pt idx="93">
                  <c:v>97</c:v>
                </c:pt>
                <c:pt idx="94">
                  <c:v>98</c:v>
                </c:pt>
                <c:pt idx="95">
                  <c:v>99</c:v>
                </c:pt>
                <c:pt idx="96">
                  <c:v>100</c:v>
                </c:pt>
              </c:strCache>
            </c:strRef>
          </c:cat>
          <c:val>
            <c:numRef>
              <c:f>Dinamica_contagem!$K$5:$K$102</c:f>
              <c:numCache>
                <c:formatCode>General</c:formatCode>
                <c:ptCount val="97"/>
                <c:pt idx="1">
                  <c:v>1</c:v>
                </c:pt>
                <c:pt idx="3">
                  <c:v>1</c:v>
                </c:pt>
                <c:pt idx="6">
                  <c:v>1</c:v>
                </c:pt>
                <c:pt idx="9">
                  <c:v>1</c:v>
                </c:pt>
                <c:pt idx="10">
                  <c:v>1</c:v>
                </c:pt>
                <c:pt idx="21">
                  <c:v>2</c:v>
                </c:pt>
                <c:pt idx="53">
                  <c:v>1</c:v>
                </c:pt>
                <c:pt idx="55">
                  <c:v>1</c:v>
                </c:pt>
                <c:pt idx="56">
                  <c:v>1</c:v>
                </c:pt>
                <c:pt idx="59">
                  <c:v>1</c:v>
                </c:pt>
                <c:pt idx="64">
                  <c:v>1</c:v>
                </c:pt>
                <c:pt idx="70">
                  <c:v>1</c:v>
                </c:pt>
                <c:pt idx="71">
                  <c:v>1</c:v>
                </c:pt>
                <c:pt idx="79">
                  <c:v>1</c:v>
                </c:pt>
                <c:pt idx="86">
                  <c:v>2</c:v>
                </c:pt>
                <c:pt idx="88">
                  <c:v>1</c:v>
                </c:pt>
                <c:pt idx="89">
                  <c:v>1</c:v>
                </c:pt>
                <c:pt idx="9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F48-49AA-B07A-0977A5793DC9}"/>
            </c:ext>
          </c:extLst>
        </c:ser>
        <c:ser>
          <c:idx val="10"/>
          <c:order val="10"/>
          <c:tx>
            <c:strRef>
              <c:f>Dinamica_contagem!$L$3:$L$4</c:f>
              <c:strCache>
                <c:ptCount val="1"/>
                <c:pt idx="0">
                  <c:v>S-14</c:v>
                </c:pt>
              </c:strCache>
            </c:strRef>
          </c:tx>
          <c:spPr>
            <a:solidFill>
              <a:schemeClr val="accent5">
                <a:lumMod val="8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Dinamica_contagem!$A$5:$A$102</c:f>
              <c:strCache>
                <c:ptCount val="9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65</c:v>
                </c:pt>
                <c:pt idx="62">
                  <c:v>66</c:v>
                </c:pt>
                <c:pt idx="63">
                  <c:v>67</c:v>
                </c:pt>
                <c:pt idx="64">
                  <c:v>68</c:v>
                </c:pt>
                <c:pt idx="65">
                  <c:v>69</c:v>
                </c:pt>
                <c:pt idx="66">
                  <c:v>70</c:v>
                </c:pt>
                <c:pt idx="67">
                  <c:v>71</c:v>
                </c:pt>
                <c:pt idx="68">
                  <c:v>72</c:v>
                </c:pt>
                <c:pt idx="69">
                  <c:v>73</c:v>
                </c:pt>
                <c:pt idx="70">
                  <c:v>74</c:v>
                </c:pt>
                <c:pt idx="71">
                  <c:v>75</c:v>
                </c:pt>
                <c:pt idx="72">
                  <c:v>76</c:v>
                </c:pt>
                <c:pt idx="73">
                  <c:v>77</c:v>
                </c:pt>
                <c:pt idx="74">
                  <c:v>78</c:v>
                </c:pt>
                <c:pt idx="75">
                  <c:v>79</c:v>
                </c:pt>
                <c:pt idx="76">
                  <c:v>80</c:v>
                </c:pt>
                <c:pt idx="77">
                  <c:v>81</c:v>
                </c:pt>
                <c:pt idx="78">
                  <c:v>82</c:v>
                </c:pt>
                <c:pt idx="79">
                  <c:v>83</c:v>
                </c:pt>
                <c:pt idx="80">
                  <c:v>84</c:v>
                </c:pt>
                <c:pt idx="81">
                  <c:v>85</c:v>
                </c:pt>
                <c:pt idx="82">
                  <c:v>86</c:v>
                </c:pt>
                <c:pt idx="83">
                  <c:v>87</c:v>
                </c:pt>
                <c:pt idx="84">
                  <c:v>88</c:v>
                </c:pt>
                <c:pt idx="85">
                  <c:v>89</c:v>
                </c:pt>
                <c:pt idx="86">
                  <c:v>90</c:v>
                </c:pt>
                <c:pt idx="87">
                  <c:v>91</c:v>
                </c:pt>
                <c:pt idx="88">
                  <c:v>92</c:v>
                </c:pt>
                <c:pt idx="89">
                  <c:v>93</c:v>
                </c:pt>
                <c:pt idx="90">
                  <c:v>94</c:v>
                </c:pt>
                <c:pt idx="91">
                  <c:v>95</c:v>
                </c:pt>
                <c:pt idx="92">
                  <c:v>96</c:v>
                </c:pt>
                <c:pt idx="93">
                  <c:v>97</c:v>
                </c:pt>
                <c:pt idx="94">
                  <c:v>98</c:v>
                </c:pt>
                <c:pt idx="95">
                  <c:v>99</c:v>
                </c:pt>
                <c:pt idx="96">
                  <c:v>100</c:v>
                </c:pt>
              </c:strCache>
            </c:strRef>
          </c:cat>
          <c:val>
            <c:numRef>
              <c:f>Dinamica_contagem!$L$5:$L$102</c:f>
              <c:numCache>
                <c:formatCode>General</c:formatCode>
                <c:ptCount val="97"/>
                <c:pt idx="16">
                  <c:v>1</c:v>
                </c:pt>
                <c:pt idx="17">
                  <c:v>1</c:v>
                </c:pt>
                <c:pt idx="20">
                  <c:v>1</c:v>
                </c:pt>
                <c:pt idx="25">
                  <c:v>1</c:v>
                </c:pt>
                <c:pt idx="29">
                  <c:v>1</c:v>
                </c:pt>
                <c:pt idx="32">
                  <c:v>1</c:v>
                </c:pt>
                <c:pt idx="38">
                  <c:v>1</c:v>
                </c:pt>
                <c:pt idx="44">
                  <c:v>1</c:v>
                </c:pt>
                <c:pt idx="57">
                  <c:v>1</c:v>
                </c:pt>
                <c:pt idx="60">
                  <c:v>1</c:v>
                </c:pt>
                <c:pt idx="79">
                  <c:v>1</c:v>
                </c:pt>
                <c:pt idx="8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F48-49AA-B07A-0977A5793DC9}"/>
            </c:ext>
          </c:extLst>
        </c:ser>
        <c:ser>
          <c:idx val="11"/>
          <c:order val="11"/>
          <c:tx>
            <c:strRef>
              <c:f>Dinamica_contagem!$M$3:$M$4</c:f>
              <c:strCache>
                <c:ptCount val="1"/>
                <c:pt idx="0">
                  <c:v>TUR-4</c:v>
                </c:pt>
              </c:strCache>
            </c:strRef>
          </c:tx>
          <c:spPr>
            <a:solidFill>
              <a:schemeClr val="accent4">
                <a:lumMod val="8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Dinamica_contagem!$A$5:$A$102</c:f>
              <c:strCache>
                <c:ptCount val="9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65</c:v>
                </c:pt>
                <c:pt idx="62">
                  <c:v>66</c:v>
                </c:pt>
                <c:pt idx="63">
                  <c:v>67</c:v>
                </c:pt>
                <c:pt idx="64">
                  <c:v>68</c:v>
                </c:pt>
                <c:pt idx="65">
                  <c:v>69</c:v>
                </c:pt>
                <c:pt idx="66">
                  <c:v>70</c:v>
                </c:pt>
                <c:pt idx="67">
                  <c:v>71</c:v>
                </c:pt>
                <c:pt idx="68">
                  <c:v>72</c:v>
                </c:pt>
                <c:pt idx="69">
                  <c:v>73</c:v>
                </c:pt>
                <c:pt idx="70">
                  <c:v>74</c:v>
                </c:pt>
                <c:pt idx="71">
                  <c:v>75</c:v>
                </c:pt>
                <c:pt idx="72">
                  <c:v>76</c:v>
                </c:pt>
                <c:pt idx="73">
                  <c:v>77</c:v>
                </c:pt>
                <c:pt idx="74">
                  <c:v>78</c:v>
                </c:pt>
                <c:pt idx="75">
                  <c:v>79</c:v>
                </c:pt>
                <c:pt idx="76">
                  <c:v>80</c:v>
                </c:pt>
                <c:pt idx="77">
                  <c:v>81</c:v>
                </c:pt>
                <c:pt idx="78">
                  <c:v>82</c:v>
                </c:pt>
                <c:pt idx="79">
                  <c:v>83</c:v>
                </c:pt>
                <c:pt idx="80">
                  <c:v>84</c:v>
                </c:pt>
                <c:pt idx="81">
                  <c:v>85</c:v>
                </c:pt>
                <c:pt idx="82">
                  <c:v>86</c:v>
                </c:pt>
                <c:pt idx="83">
                  <c:v>87</c:v>
                </c:pt>
                <c:pt idx="84">
                  <c:v>88</c:v>
                </c:pt>
                <c:pt idx="85">
                  <c:v>89</c:v>
                </c:pt>
                <c:pt idx="86">
                  <c:v>90</c:v>
                </c:pt>
                <c:pt idx="87">
                  <c:v>91</c:v>
                </c:pt>
                <c:pt idx="88">
                  <c:v>92</c:v>
                </c:pt>
                <c:pt idx="89">
                  <c:v>93</c:v>
                </c:pt>
                <c:pt idx="90">
                  <c:v>94</c:v>
                </c:pt>
                <c:pt idx="91">
                  <c:v>95</c:v>
                </c:pt>
                <c:pt idx="92">
                  <c:v>96</c:v>
                </c:pt>
                <c:pt idx="93">
                  <c:v>97</c:v>
                </c:pt>
                <c:pt idx="94">
                  <c:v>98</c:v>
                </c:pt>
                <c:pt idx="95">
                  <c:v>99</c:v>
                </c:pt>
                <c:pt idx="96">
                  <c:v>100</c:v>
                </c:pt>
              </c:strCache>
            </c:strRef>
          </c:cat>
          <c:val>
            <c:numRef>
              <c:f>Dinamica_contagem!$M$5:$M$102</c:f>
              <c:numCache>
                <c:formatCode>General</c:formatCode>
                <c:ptCount val="97"/>
                <c:pt idx="12">
                  <c:v>1</c:v>
                </c:pt>
                <c:pt idx="15">
                  <c:v>1</c:v>
                </c:pt>
                <c:pt idx="16">
                  <c:v>1</c:v>
                </c:pt>
                <c:pt idx="28">
                  <c:v>1</c:v>
                </c:pt>
                <c:pt idx="33">
                  <c:v>1</c:v>
                </c:pt>
                <c:pt idx="46">
                  <c:v>1</c:v>
                </c:pt>
                <c:pt idx="63">
                  <c:v>1</c:v>
                </c:pt>
                <c:pt idx="65">
                  <c:v>1</c:v>
                </c:pt>
                <c:pt idx="75">
                  <c:v>1</c:v>
                </c:pt>
                <c:pt idx="79">
                  <c:v>1</c:v>
                </c:pt>
                <c:pt idx="80">
                  <c:v>1</c:v>
                </c:pt>
                <c:pt idx="8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F48-49AA-B07A-0977A5793D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371867696"/>
        <c:axId val="682839120"/>
      </c:barChart>
      <c:catAx>
        <c:axId val="37186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/>
                <a:solidFill>
                  <a:schemeClr val="bg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pt-BR"/>
          </a:p>
        </c:txPr>
        <c:crossAx val="682839120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682839120"/>
        <c:scaling>
          <c:orientation val="minMax"/>
        </c:scaling>
        <c:delete val="0"/>
        <c:axPos val="l"/>
        <c:majorGridlines>
          <c:spPr>
            <a:ln w="9525" cap="flat" cmpd="sng" algn="ctr">
              <a:gradFill flip="none" rotWithShape="1">
                <a:gsLst>
                  <a:gs pos="0">
                    <a:schemeClr val="bg1">
                      <a:alpha val="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54000">
                    <a:schemeClr val="accent1">
                      <a:lumMod val="30000"/>
                      <a:lumOff val="70000"/>
                    </a:schemeClr>
                  </a:gs>
                </a:gsLst>
                <a:lin ang="2700000" scaled="1"/>
                <a:tileRect/>
              </a:gradFill>
              <a:prstDash val="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71867696"/>
        <c:crosses val="autoZero"/>
        <c:crossBetween val="between"/>
        <c:majorUnit val="1"/>
        <c:minorUnit val="1"/>
      </c:valAx>
      <c:spPr>
        <a:noFill/>
        <a:ln cap="rnd"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  <a:effectLst/>
      </c:spPr>
    </c:plotArea>
    <c:legend>
      <c:legendPos val="r"/>
      <c:legendEntry>
        <c:idx val="1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legendEntry>
      <c:layout>
        <c:manualLayout>
          <c:xMode val="edge"/>
          <c:yMode val="edge"/>
          <c:x val="0.50678706793817307"/>
          <c:y val="2.3151772588421372E-2"/>
          <c:w val="0.33709328124572191"/>
          <c:h val="0.181138128634350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alpha val="0"/>
      </a:schemeClr>
    </a:solidFill>
    <a:ln w="9525" cap="rnd" cmpd="sng" algn="ctr">
      <a:solidFill>
        <a:schemeClr val="accent1">
          <a:lumMod val="75000"/>
          <a:alpha val="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Area total de placas X Km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v>Area total de placas X Km</c:v>
          </c:tx>
          <c:spPr>
            <a:gradFill flip="none" rotWithShape="1">
              <a:gsLst>
                <a:gs pos="0">
                  <a:schemeClr val="accent5">
                    <a:lumMod val="40000"/>
                    <a:lumOff val="60000"/>
                  </a:schemeClr>
                </a:gs>
                <a:gs pos="46000">
                  <a:schemeClr val="accent5">
                    <a:lumMod val="95000"/>
                    <a:lumOff val="5000"/>
                  </a:schemeClr>
                </a:gs>
                <a:gs pos="100000">
                  <a:schemeClr val="accent5">
                    <a:lumMod val="60000"/>
                  </a:schemeClr>
                </a:gs>
              </a:gsLst>
              <a:path path="circle">
                <a:fillToRect l="50000" t="130000" r="50000" b="-30000"/>
              </a:path>
              <a:tileRect/>
            </a:gradFill>
            <a:ln>
              <a:noFill/>
            </a:ln>
            <a:effectLst/>
          </c:spPr>
          <c:cat>
            <c:numRef>
              <c:f>Densidade_Area!$B$7:$B$31</c:f>
              <c:numCache>
                <c:formatCode>General</c:formatCode>
                <c:ptCount val="25"/>
                <c:pt idx="0">
                  <c:v>77</c:v>
                </c:pt>
                <c:pt idx="1">
                  <c:v>78</c:v>
                </c:pt>
                <c:pt idx="2">
                  <c:v>79</c:v>
                </c:pt>
                <c:pt idx="3">
                  <c:v>80</c:v>
                </c:pt>
                <c:pt idx="4">
                  <c:v>81</c:v>
                </c:pt>
                <c:pt idx="5">
                  <c:v>82</c:v>
                </c:pt>
                <c:pt idx="6">
                  <c:v>83</c:v>
                </c:pt>
                <c:pt idx="7">
                  <c:v>84</c:v>
                </c:pt>
                <c:pt idx="8">
                  <c:v>85</c:v>
                </c:pt>
                <c:pt idx="9">
                  <c:v>86</c:v>
                </c:pt>
                <c:pt idx="10">
                  <c:v>87</c:v>
                </c:pt>
                <c:pt idx="11">
                  <c:v>88</c:v>
                </c:pt>
                <c:pt idx="12">
                  <c:v>89</c:v>
                </c:pt>
                <c:pt idx="13">
                  <c:v>90</c:v>
                </c:pt>
                <c:pt idx="14">
                  <c:v>91</c:v>
                </c:pt>
                <c:pt idx="15">
                  <c:v>92</c:v>
                </c:pt>
                <c:pt idx="16">
                  <c:v>93</c:v>
                </c:pt>
                <c:pt idx="17">
                  <c:v>94</c:v>
                </c:pt>
                <c:pt idx="18">
                  <c:v>95</c:v>
                </c:pt>
                <c:pt idx="19">
                  <c:v>96</c:v>
                </c:pt>
                <c:pt idx="20">
                  <c:v>97</c:v>
                </c:pt>
                <c:pt idx="21">
                  <c:v>98</c:v>
                </c:pt>
                <c:pt idx="22">
                  <c:v>99</c:v>
                </c:pt>
                <c:pt idx="23">
                  <c:v>100</c:v>
                </c:pt>
                <c:pt idx="24">
                  <c:v>101</c:v>
                </c:pt>
              </c:numCache>
            </c:numRef>
          </c:cat>
          <c:val>
            <c:numRef>
              <c:f>Densidade_Area!$Q$7:$Q$31</c:f>
              <c:numCache>
                <c:formatCode>0.00</c:formatCode>
                <c:ptCount val="25"/>
                <c:pt idx="0">
                  <c:v>540.75</c:v>
                </c:pt>
                <c:pt idx="1">
                  <c:v>421.83</c:v>
                </c:pt>
                <c:pt idx="2">
                  <c:v>338.50660842430023</c:v>
                </c:pt>
                <c:pt idx="3">
                  <c:v>694.29197644334431</c:v>
                </c:pt>
                <c:pt idx="4">
                  <c:v>1269.2034320502764</c:v>
                </c:pt>
                <c:pt idx="5">
                  <c:v>1040.652566501619</c:v>
                </c:pt>
                <c:pt idx="6">
                  <c:v>973.10832444943844</c:v>
                </c:pt>
                <c:pt idx="7">
                  <c:v>1068.1415022205297</c:v>
                </c:pt>
                <c:pt idx="8">
                  <c:v>871.00656320777011</c:v>
                </c:pt>
                <c:pt idx="9">
                  <c:v>1143.5397259066847</c:v>
                </c:pt>
                <c:pt idx="10">
                  <c:v>996.67026935136187</c:v>
                </c:pt>
                <c:pt idx="11">
                  <c:v>907.9202768874502</c:v>
                </c:pt>
                <c:pt idx="12">
                  <c:v>508.15261171814905</c:v>
                </c:pt>
                <c:pt idx="13">
                  <c:v>664.44684623424121</c:v>
                </c:pt>
                <c:pt idx="14">
                  <c:v>956.614963018092</c:v>
                </c:pt>
                <c:pt idx="15">
                  <c:v>1014.7344271095031</c:v>
                </c:pt>
                <c:pt idx="16">
                  <c:v>655.02206827347186</c:v>
                </c:pt>
                <c:pt idx="17">
                  <c:v>822.31187707712832</c:v>
                </c:pt>
                <c:pt idx="18">
                  <c:v>938.55080525995072</c:v>
                </c:pt>
                <c:pt idx="19">
                  <c:v>1283.3405989914304</c:v>
                </c:pt>
                <c:pt idx="20">
                  <c:v>772.8317927830891</c:v>
                </c:pt>
                <c:pt idx="21">
                  <c:v>930.69682362597621</c:v>
                </c:pt>
                <c:pt idx="22">
                  <c:v>1104.2698177368122</c:v>
                </c:pt>
                <c:pt idx="23">
                  <c:v>761.8362184955248</c:v>
                </c:pt>
                <c:pt idx="24">
                  <c:v>924.41363831879664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D7-4808-8A15-AB8E04C08B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1764992"/>
        <c:axId val="682833168"/>
      </c:areaChart>
      <c:catAx>
        <c:axId val="641764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82833168"/>
        <c:crosses val="autoZero"/>
        <c:auto val="1"/>
        <c:lblAlgn val="ctr"/>
        <c:lblOffset val="100"/>
        <c:noMultiLvlLbl val="0"/>
      </c:catAx>
      <c:valAx>
        <c:axId val="6828331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accent1">
                      <a:lumMod val="40000"/>
                      <a:lumOff val="60000"/>
                      <a:alpha val="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prstDash val="dash"/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41764992"/>
        <c:crosses val="autoZero"/>
        <c:crossBetween val="midCat"/>
      </c:valAx>
      <c:spPr>
        <a:noFill/>
        <a:ln>
          <a:solidFill>
            <a:schemeClr val="accent1">
              <a:lumMod val="75000"/>
              <a:alpha val="0"/>
            </a:schemeClr>
          </a:solidFill>
          <a:prstDash val="dash"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_xlchart.v1.1</cx:f>
      </cx:strDim>
      <cx:numDim type="size">
        <cx:f dir="row">_xlchart.v1.0</cx:f>
      </cx:numDim>
    </cx:data>
  </cx:chartData>
  <cx:chart>
    <cx:title pos="t" align="ctr" overlay="0">
      <cx:tx>
        <cx:txData>
          <cx:v>Proporção área de placas de cada classe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Proporção área de placas de cada classe</a:t>
          </a:r>
        </a:p>
      </cx:txPr>
    </cx:title>
    <cx:plotArea>
      <cx:plotAreaRegion>
        <cx:plotSurface>
          <cx:spPr>
            <a:noFill/>
            <a:ln w="127000" cmpd="sng">
              <a:solidFill>
                <a:schemeClr val="tx1"/>
              </a:solidFill>
            </a:ln>
            <a:effectLst>
              <a:outerShdw blurRad="50800" dist="50800" dir="5400000" algn="ctr" rotWithShape="0">
                <a:schemeClr val="accent2">
                  <a:alpha val="0"/>
                </a:schemeClr>
              </a:outerShdw>
            </a:effectLst>
          </cx:spPr>
        </cx:plotSurface>
        <cx:series layoutId="treemap" uniqueId="{9310CC72-9B9A-4652-AB43-14BEC7755AEC}">
          <cx:dataLabels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</cx:chart>
  <cx:spPr>
    <a:noFill/>
    <a:effectLst>
      <a:outerShdw blurRad="50800" dist="50800" dir="5400000" algn="ctr" rotWithShape="0">
        <a:schemeClr val="accent2">
          <a:lumMod val="75000"/>
          <a:alpha val="0"/>
        </a:schemeClr>
      </a:outerShdw>
    </a:effectLst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15">
  <cs:axisTitle>
    <cs:lnRef idx="0"/>
    <cs:fillRef idx="0"/>
    <cs:effectRef idx="0"/>
    <cs:fontRef idx="minor">
      <a:schemeClr val="lt1">
        <a:lumMod val="95000"/>
      </a:schemeClr>
    </cs:fontRef>
    <cs:spPr>
      <a:solidFill>
        <a:schemeClr val="bg1">
          <a:lumMod val="65000"/>
        </a:schemeClr>
      </a:solidFill>
      <a:ln>
        <a:solidFill>
          <a:schemeClr val="tx1"/>
        </a:solidFill>
      </a:ln>
    </cs:spPr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Localiza&#231;&#227;o!A1"/><Relationship Id="rId7" Type="http://schemas.openxmlformats.org/officeDocument/2006/relationships/chart" Target="../charts/chart2.xml"/><Relationship Id="rId2" Type="http://schemas.openxmlformats.org/officeDocument/2006/relationships/hyperlink" Target="#Imagens_Inteiras!A1"/><Relationship Id="rId1" Type="http://schemas.openxmlformats.org/officeDocument/2006/relationships/hyperlink" Target="#Imagens_Cortadas!A1"/><Relationship Id="rId6" Type="http://schemas.microsoft.com/office/2014/relationships/chartEx" Target="../charts/chartEx1.xml"/><Relationship Id="rId5" Type="http://schemas.openxmlformats.org/officeDocument/2006/relationships/chart" Target="../charts/chart1.xml"/><Relationship Id="rId4" Type="http://schemas.openxmlformats.org/officeDocument/2006/relationships/image" Target="../media/image2.em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Dasboard!A1"/><Relationship Id="rId2" Type="http://schemas.openxmlformats.org/officeDocument/2006/relationships/hyperlink" Target="#Imagens_Inteiras!A1"/><Relationship Id="rId1" Type="http://schemas.openxmlformats.org/officeDocument/2006/relationships/hyperlink" Target="#Imagens_Cortadas!A1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1.jpeg"/><Relationship Id="rId3" Type="http://schemas.openxmlformats.org/officeDocument/2006/relationships/image" Target="../media/image6.jpeg"/><Relationship Id="rId7" Type="http://schemas.openxmlformats.org/officeDocument/2006/relationships/image" Target="../media/image10.jpeg"/><Relationship Id="rId2" Type="http://schemas.openxmlformats.org/officeDocument/2006/relationships/image" Target="../media/image5.jpeg"/><Relationship Id="rId1" Type="http://schemas.openxmlformats.org/officeDocument/2006/relationships/image" Target="../media/image4.jpeg"/><Relationship Id="rId6" Type="http://schemas.openxmlformats.org/officeDocument/2006/relationships/image" Target="../media/image9.jpeg"/><Relationship Id="rId5" Type="http://schemas.openxmlformats.org/officeDocument/2006/relationships/image" Target="../media/image8.jpeg"/><Relationship Id="rId4" Type="http://schemas.openxmlformats.org/officeDocument/2006/relationships/image" Target="../media/image7.jpeg"/><Relationship Id="rId9" Type="http://schemas.openxmlformats.org/officeDocument/2006/relationships/hyperlink" Target="#Dasboard!A1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hyperlink" Target="#Dasboard!A1"/><Relationship Id="rId2" Type="http://schemas.openxmlformats.org/officeDocument/2006/relationships/hyperlink" Target="#Imagens_Inteiras!A1"/><Relationship Id="rId1" Type="http://schemas.openxmlformats.org/officeDocument/2006/relationships/hyperlink" Target="#Imagens_Cortadas!A1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hyperlink" Target="#Imagens_Inteiras!A1"/><Relationship Id="rId2" Type="http://schemas.openxmlformats.org/officeDocument/2006/relationships/hyperlink" Target="#Imagens_Cortadas!A1"/><Relationship Id="rId1" Type="http://schemas.openxmlformats.org/officeDocument/2006/relationships/hyperlink" Target="#Dasboard!A1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hyperlink" Target="#Localiza&#231;&#227;o!A1"/><Relationship Id="rId2" Type="http://schemas.openxmlformats.org/officeDocument/2006/relationships/hyperlink" Target="#Imagens_Inteiras!A1"/><Relationship Id="rId1" Type="http://schemas.openxmlformats.org/officeDocument/2006/relationships/hyperlink" Target="#Imagens_Cortadas!A1"/></Relationships>
</file>

<file path=xl/drawings/_rels/drawing7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128.emf"/><Relationship Id="rId21" Type="http://schemas.openxmlformats.org/officeDocument/2006/relationships/image" Target="../media/image32.emf"/><Relationship Id="rId42" Type="http://schemas.openxmlformats.org/officeDocument/2006/relationships/image" Target="../media/image53.emf"/><Relationship Id="rId63" Type="http://schemas.openxmlformats.org/officeDocument/2006/relationships/image" Target="../media/image74.emf"/><Relationship Id="rId84" Type="http://schemas.openxmlformats.org/officeDocument/2006/relationships/image" Target="../media/image95.emf"/><Relationship Id="rId138" Type="http://schemas.openxmlformats.org/officeDocument/2006/relationships/image" Target="../media/image149.emf"/><Relationship Id="rId107" Type="http://schemas.openxmlformats.org/officeDocument/2006/relationships/image" Target="../media/image118.emf"/><Relationship Id="rId11" Type="http://schemas.openxmlformats.org/officeDocument/2006/relationships/image" Target="../media/image22.emf"/><Relationship Id="rId32" Type="http://schemas.openxmlformats.org/officeDocument/2006/relationships/image" Target="../media/image43.emf"/><Relationship Id="rId37" Type="http://schemas.openxmlformats.org/officeDocument/2006/relationships/image" Target="../media/image48.emf"/><Relationship Id="rId53" Type="http://schemas.openxmlformats.org/officeDocument/2006/relationships/image" Target="../media/image64.emf"/><Relationship Id="rId58" Type="http://schemas.openxmlformats.org/officeDocument/2006/relationships/image" Target="../media/image69.emf"/><Relationship Id="rId74" Type="http://schemas.openxmlformats.org/officeDocument/2006/relationships/image" Target="../media/image85.emf"/><Relationship Id="rId79" Type="http://schemas.openxmlformats.org/officeDocument/2006/relationships/image" Target="../media/image90.emf"/><Relationship Id="rId102" Type="http://schemas.openxmlformats.org/officeDocument/2006/relationships/image" Target="../media/image113.emf"/><Relationship Id="rId123" Type="http://schemas.openxmlformats.org/officeDocument/2006/relationships/image" Target="../media/image134.emf"/><Relationship Id="rId128" Type="http://schemas.openxmlformats.org/officeDocument/2006/relationships/image" Target="../media/image139.emf"/><Relationship Id="rId5" Type="http://schemas.openxmlformats.org/officeDocument/2006/relationships/image" Target="../media/image16.emf"/><Relationship Id="rId90" Type="http://schemas.openxmlformats.org/officeDocument/2006/relationships/image" Target="../media/image101.emf"/><Relationship Id="rId95" Type="http://schemas.openxmlformats.org/officeDocument/2006/relationships/image" Target="../media/image106.emf"/><Relationship Id="rId22" Type="http://schemas.openxmlformats.org/officeDocument/2006/relationships/image" Target="../media/image33.emf"/><Relationship Id="rId27" Type="http://schemas.openxmlformats.org/officeDocument/2006/relationships/image" Target="../media/image38.emf"/><Relationship Id="rId43" Type="http://schemas.openxmlformats.org/officeDocument/2006/relationships/image" Target="../media/image54.emf"/><Relationship Id="rId48" Type="http://schemas.openxmlformats.org/officeDocument/2006/relationships/image" Target="../media/image59.emf"/><Relationship Id="rId64" Type="http://schemas.openxmlformats.org/officeDocument/2006/relationships/image" Target="../media/image75.emf"/><Relationship Id="rId69" Type="http://schemas.openxmlformats.org/officeDocument/2006/relationships/image" Target="../media/image80.emf"/><Relationship Id="rId113" Type="http://schemas.openxmlformats.org/officeDocument/2006/relationships/image" Target="../media/image124.emf"/><Relationship Id="rId118" Type="http://schemas.openxmlformats.org/officeDocument/2006/relationships/image" Target="../media/image129.emf"/><Relationship Id="rId134" Type="http://schemas.openxmlformats.org/officeDocument/2006/relationships/image" Target="../media/image145.emf"/><Relationship Id="rId139" Type="http://schemas.openxmlformats.org/officeDocument/2006/relationships/image" Target="../media/image150.jpg"/><Relationship Id="rId80" Type="http://schemas.openxmlformats.org/officeDocument/2006/relationships/image" Target="../media/image91.emf"/><Relationship Id="rId85" Type="http://schemas.openxmlformats.org/officeDocument/2006/relationships/image" Target="../media/image96.emf"/><Relationship Id="rId12" Type="http://schemas.openxmlformats.org/officeDocument/2006/relationships/image" Target="../media/image23.emf"/><Relationship Id="rId17" Type="http://schemas.openxmlformats.org/officeDocument/2006/relationships/image" Target="../media/image28.emf"/><Relationship Id="rId33" Type="http://schemas.openxmlformats.org/officeDocument/2006/relationships/image" Target="../media/image44.emf"/><Relationship Id="rId38" Type="http://schemas.openxmlformats.org/officeDocument/2006/relationships/image" Target="../media/image49.emf"/><Relationship Id="rId59" Type="http://schemas.openxmlformats.org/officeDocument/2006/relationships/image" Target="../media/image70.emf"/><Relationship Id="rId103" Type="http://schemas.openxmlformats.org/officeDocument/2006/relationships/image" Target="../media/image114.emf"/><Relationship Id="rId108" Type="http://schemas.openxmlformats.org/officeDocument/2006/relationships/image" Target="../media/image119.emf"/><Relationship Id="rId124" Type="http://schemas.openxmlformats.org/officeDocument/2006/relationships/image" Target="../media/image135.emf"/><Relationship Id="rId129" Type="http://schemas.openxmlformats.org/officeDocument/2006/relationships/image" Target="../media/image140.emf"/><Relationship Id="rId54" Type="http://schemas.openxmlformats.org/officeDocument/2006/relationships/image" Target="../media/image65.emf"/><Relationship Id="rId70" Type="http://schemas.openxmlformats.org/officeDocument/2006/relationships/image" Target="../media/image81.emf"/><Relationship Id="rId75" Type="http://schemas.openxmlformats.org/officeDocument/2006/relationships/image" Target="../media/image86.emf"/><Relationship Id="rId91" Type="http://schemas.openxmlformats.org/officeDocument/2006/relationships/image" Target="../media/image102.emf"/><Relationship Id="rId96" Type="http://schemas.openxmlformats.org/officeDocument/2006/relationships/image" Target="../media/image107.emf"/><Relationship Id="rId140" Type="http://schemas.openxmlformats.org/officeDocument/2006/relationships/image" Target="../media/image151.jpeg"/><Relationship Id="rId1" Type="http://schemas.openxmlformats.org/officeDocument/2006/relationships/image" Target="../media/image12.emf"/><Relationship Id="rId6" Type="http://schemas.openxmlformats.org/officeDocument/2006/relationships/image" Target="../media/image17.emf"/><Relationship Id="rId23" Type="http://schemas.openxmlformats.org/officeDocument/2006/relationships/image" Target="../media/image34.emf"/><Relationship Id="rId28" Type="http://schemas.openxmlformats.org/officeDocument/2006/relationships/image" Target="../media/image39.emf"/><Relationship Id="rId49" Type="http://schemas.openxmlformats.org/officeDocument/2006/relationships/image" Target="../media/image60.emf"/><Relationship Id="rId114" Type="http://schemas.openxmlformats.org/officeDocument/2006/relationships/image" Target="../media/image125.emf"/><Relationship Id="rId119" Type="http://schemas.openxmlformats.org/officeDocument/2006/relationships/image" Target="../media/image130.emf"/><Relationship Id="rId44" Type="http://schemas.openxmlformats.org/officeDocument/2006/relationships/image" Target="../media/image55.emf"/><Relationship Id="rId60" Type="http://schemas.openxmlformats.org/officeDocument/2006/relationships/image" Target="../media/image71.emf"/><Relationship Id="rId65" Type="http://schemas.openxmlformats.org/officeDocument/2006/relationships/image" Target="../media/image76.emf"/><Relationship Id="rId81" Type="http://schemas.openxmlformats.org/officeDocument/2006/relationships/image" Target="../media/image92.emf"/><Relationship Id="rId86" Type="http://schemas.openxmlformats.org/officeDocument/2006/relationships/image" Target="../media/image97.emf"/><Relationship Id="rId130" Type="http://schemas.openxmlformats.org/officeDocument/2006/relationships/image" Target="../media/image141.emf"/><Relationship Id="rId135" Type="http://schemas.openxmlformats.org/officeDocument/2006/relationships/image" Target="../media/image146.emf"/><Relationship Id="rId13" Type="http://schemas.openxmlformats.org/officeDocument/2006/relationships/image" Target="../media/image24.emf"/><Relationship Id="rId18" Type="http://schemas.openxmlformats.org/officeDocument/2006/relationships/image" Target="../media/image29.emf"/><Relationship Id="rId39" Type="http://schemas.openxmlformats.org/officeDocument/2006/relationships/image" Target="../media/image50.emf"/><Relationship Id="rId109" Type="http://schemas.openxmlformats.org/officeDocument/2006/relationships/image" Target="../media/image120.emf"/><Relationship Id="rId34" Type="http://schemas.openxmlformats.org/officeDocument/2006/relationships/image" Target="../media/image45.emf"/><Relationship Id="rId50" Type="http://schemas.openxmlformats.org/officeDocument/2006/relationships/image" Target="../media/image61.emf"/><Relationship Id="rId55" Type="http://schemas.openxmlformats.org/officeDocument/2006/relationships/image" Target="../media/image66.emf"/><Relationship Id="rId76" Type="http://schemas.openxmlformats.org/officeDocument/2006/relationships/image" Target="../media/image87.emf"/><Relationship Id="rId97" Type="http://schemas.openxmlformats.org/officeDocument/2006/relationships/image" Target="../media/image108.emf"/><Relationship Id="rId104" Type="http://schemas.openxmlformats.org/officeDocument/2006/relationships/image" Target="../media/image115.emf"/><Relationship Id="rId120" Type="http://schemas.openxmlformats.org/officeDocument/2006/relationships/image" Target="../media/image131.emf"/><Relationship Id="rId125" Type="http://schemas.openxmlformats.org/officeDocument/2006/relationships/image" Target="../media/image136.emf"/><Relationship Id="rId141" Type="http://schemas.microsoft.com/office/2007/relationships/hdphoto" Target="../media/hdphoto1.wdp"/><Relationship Id="rId7" Type="http://schemas.openxmlformats.org/officeDocument/2006/relationships/image" Target="../media/image18.emf"/><Relationship Id="rId71" Type="http://schemas.openxmlformats.org/officeDocument/2006/relationships/image" Target="../media/image82.emf"/><Relationship Id="rId92" Type="http://schemas.openxmlformats.org/officeDocument/2006/relationships/image" Target="../media/image103.emf"/><Relationship Id="rId2" Type="http://schemas.openxmlformats.org/officeDocument/2006/relationships/image" Target="../media/image13.emf"/><Relationship Id="rId29" Type="http://schemas.openxmlformats.org/officeDocument/2006/relationships/image" Target="../media/image40.emf"/><Relationship Id="rId24" Type="http://schemas.openxmlformats.org/officeDocument/2006/relationships/image" Target="../media/image35.emf"/><Relationship Id="rId40" Type="http://schemas.openxmlformats.org/officeDocument/2006/relationships/image" Target="../media/image51.emf"/><Relationship Id="rId45" Type="http://schemas.openxmlformats.org/officeDocument/2006/relationships/image" Target="../media/image56.emf"/><Relationship Id="rId66" Type="http://schemas.openxmlformats.org/officeDocument/2006/relationships/image" Target="../media/image77.emf"/><Relationship Id="rId87" Type="http://schemas.openxmlformats.org/officeDocument/2006/relationships/image" Target="../media/image98.emf"/><Relationship Id="rId110" Type="http://schemas.openxmlformats.org/officeDocument/2006/relationships/image" Target="../media/image121.emf"/><Relationship Id="rId115" Type="http://schemas.openxmlformats.org/officeDocument/2006/relationships/image" Target="../media/image126.emf"/><Relationship Id="rId131" Type="http://schemas.openxmlformats.org/officeDocument/2006/relationships/image" Target="../media/image142.emf"/><Relationship Id="rId136" Type="http://schemas.openxmlformats.org/officeDocument/2006/relationships/image" Target="../media/image147.emf"/><Relationship Id="rId61" Type="http://schemas.openxmlformats.org/officeDocument/2006/relationships/image" Target="../media/image72.emf"/><Relationship Id="rId82" Type="http://schemas.openxmlformats.org/officeDocument/2006/relationships/image" Target="../media/image93.emf"/><Relationship Id="rId19" Type="http://schemas.openxmlformats.org/officeDocument/2006/relationships/image" Target="../media/image30.emf"/><Relationship Id="rId14" Type="http://schemas.openxmlformats.org/officeDocument/2006/relationships/image" Target="../media/image25.emf"/><Relationship Id="rId30" Type="http://schemas.openxmlformats.org/officeDocument/2006/relationships/image" Target="../media/image41.emf"/><Relationship Id="rId35" Type="http://schemas.openxmlformats.org/officeDocument/2006/relationships/image" Target="../media/image46.emf"/><Relationship Id="rId56" Type="http://schemas.openxmlformats.org/officeDocument/2006/relationships/image" Target="../media/image67.emf"/><Relationship Id="rId77" Type="http://schemas.openxmlformats.org/officeDocument/2006/relationships/image" Target="../media/image88.emf"/><Relationship Id="rId100" Type="http://schemas.openxmlformats.org/officeDocument/2006/relationships/image" Target="../media/image111.emf"/><Relationship Id="rId105" Type="http://schemas.openxmlformats.org/officeDocument/2006/relationships/image" Target="../media/image116.emf"/><Relationship Id="rId126" Type="http://schemas.openxmlformats.org/officeDocument/2006/relationships/image" Target="../media/image137.emf"/><Relationship Id="rId8" Type="http://schemas.openxmlformats.org/officeDocument/2006/relationships/image" Target="../media/image19.emf"/><Relationship Id="rId51" Type="http://schemas.openxmlformats.org/officeDocument/2006/relationships/image" Target="../media/image62.emf"/><Relationship Id="rId72" Type="http://schemas.openxmlformats.org/officeDocument/2006/relationships/image" Target="../media/image83.emf"/><Relationship Id="rId93" Type="http://schemas.openxmlformats.org/officeDocument/2006/relationships/image" Target="../media/image104.emf"/><Relationship Id="rId98" Type="http://schemas.openxmlformats.org/officeDocument/2006/relationships/image" Target="../media/image109.emf"/><Relationship Id="rId121" Type="http://schemas.openxmlformats.org/officeDocument/2006/relationships/image" Target="../media/image132.emf"/><Relationship Id="rId3" Type="http://schemas.openxmlformats.org/officeDocument/2006/relationships/image" Target="../media/image14.emf"/><Relationship Id="rId25" Type="http://schemas.openxmlformats.org/officeDocument/2006/relationships/image" Target="../media/image36.emf"/><Relationship Id="rId46" Type="http://schemas.openxmlformats.org/officeDocument/2006/relationships/image" Target="../media/image57.emf"/><Relationship Id="rId67" Type="http://schemas.openxmlformats.org/officeDocument/2006/relationships/image" Target="../media/image78.emf"/><Relationship Id="rId116" Type="http://schemas.openxmlformats.org/officeDocument/2006/relationships/image" Target="../media/image127.emf"/><Relationship Id="rId137" Type="http://schemas.openxmlformats.org/officeDocument/2006/relationships/image" Target="../media/image148.emf"/><Relationship Id="rId20" Type="http://schemas.openxmlformats.org/officeDocument/2006/relationships/image" Target="../media/image31.emf"/><Relationship Id="rId41" Type="http://schemas.openxmlformats.org/officeDocument/2006/relationships/image" Target="../media/image52.emf"/><Relationship Id="rId62" Type="http://schemas.openxmlformats.org/officeDocument/2006/relationships/image" Target="../media/image73.emf"/><Relationship Id="rId83" Type="http://schemas.openxmlformats.org/officeDocument/2006/relationships/image" Target="../media/image94.emf"/><Relationship Id="rId88" Type="http://schemas.openxmlformats.org/officeDocument/2006/relationships/image" Target="../media/image99.emf"/><Relationship Id="rId111" Type="http://schemas.openxmlformats.org/officeDocument/2006/relationships/image" Target="../media/image122.emf"/><Relationship Id="rId132" Type="http://schemas.openxmlformats.org/officeDocument/2006/relationships/image" Target="../media/image143.emf"/><Relationship Id="rId15" Type="http://schemas.openxmlformats.org/officeDocument/2006/relationships/image" Target="../media/image26.emf"/><Relationship Id="rId36" Type="http://schemas.openxmlformats.org/officeDocument/2006/relationships/image" Target="../media/image47.emf"/><Relationship Id="rId57" Type="http://schemas.openxmlformats.org/officeDocument/2006/relationships/image" Target="../media/image68.emf"/><Relationship Id="rId106" Type="http://schemas.openxmlformats.org/officeDocument/2006/relationships/image" Target="../media/image117.emf"/><Relationship Id="rId127" Type="http://schemas.openxmlformats.org/officeDocument/2006/relationships/image" Target="../media/image138.emf"/><Relationship Id="rId10" Type="http://schemas.openxmlformats.org/officeDocument/2006/relationships/image" Target="../media/image21.emf"/><Relationship Id="rId31" Type="http://schemas.openxmlformats.org/officeDocument/2006/relationships/image" Target="../media/image42.emf"/><Relationship Id="rId52" Type="http://schemas.openxmlformats.org/officeDocument/2006/relationships/image" Target="../media/image63.emf"/><Relationship Id="rId73" Type="http://schemas.openxmlformats.org/officeDocument/2006/relationships/image" Target="../media/image84.emf"/><Relationship Id="rId78" Type="http://schemas.openxmlformats.org/officeDocument/2006/relationships/image" Target="../media/image89.emf"/><Relationship Id="rId94" Type="http://schemas.openxmlformats.org/officeDocument/2006/relationships/image" Target="../media/image105.emf"/><Relationship Id="rId99" Type="http://schemas.openxmlformats.org/officeDocument/2006/relationships/image" Target="../media/image110.emf"/><Relationship Id="rId101" Type="http://schemas.openxmlformats.org/officeDocument/2006/relationships/image" Target="../media/image112.emf"/><Relationship Id="rId122" Type="http://schemas.openxmlformats.org/officeDocument/2006/relationships/image" Target="../media/image133.emf"/><Relationship Id="rId4" Type="http://schemas.openxmlformats.org/officeDocument/2006/relationships/image" Target="../media/image15.emf"/><Relationship Id="rId9" Type="http://schemas.openxmlformats.org/officeDocument/2006/relationships/image" Target="../media/image20.emf"/><Relationship Id="rId26" Type="http://schemas.openxmlformats.org/officeDocument/2006/relationships/image" Target="../media/image37.emf"/><Relationship Id="rId47" Type="http://schemas.openxmlformats.org/officeDocument/2006/relationships/image" Target="../media/image58.emf"/><Relationship Id="rId68" Type="http://schemas.openxmlformats.org/officeDocument/2006/relationships/image" Target="../media/image79.emf"/><Relationship Id="rId89" Type="http://schemas.openxmlformats.org/officeDocument/2006/relationships/image" Target="../media/image100.emf"/><Relationship Id="rId112" Type="http://schemas.openxmlformats.org/officeDocument/2006/relationships/image" Target="../media/image123.emf"/><Relationship Id="rId133" Type="http://schemas.openxmlformats.org/officeDocument/2006/relationships/image" Target="../media/image144.emf"/><Relationship Id="rId16" Type="http://schemas.openxmlformats.org/officeDocument/2006/relationships/image" Target="../media/image27.emf"/></Relationships>
</file>

<file path=xl/drawings/_rels/drawing8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128.emf"/><Relationship Id="rId21" Type="http://schemas.openxmlformats.org/officeDocument/2006/relationships/image" Target="../media/image32.emf"/><Relationship Id="rId42" Type="http://schemas.openxmlformats.org/officeDocument/2006/relationships/image" Target="../media/image53.emf"/><Relationship Id="rId63" Type="http://schemas.openxmlformats.org/officeDocument/2006/relationships/image" Target="../media/image74.emf"/><Relationship Id="rId84" Type="http://schemas.openxmlformats.org/officeDocument/2006/relationships/image" Target="../media/image95.emf"/><Relationship Id="rId138" Type="http://schemas.openxmlformats.org/officeDocument/2006/relationships/image" Target="../media/image149.emf"/><Relationship Id="rId107" Type="http://schemas.openxmlformats.org/officeDocument/2006/relationships/image" Target="../media/image118.emf"/><Relationship Id="rId11" Type="http://schemas.openxmlformats.org/officeDocument/2006/relationships/image" Target="../media/image22.emf"/><Relationship Id="rId32" Type="http://schemas.openxmlformats.org/officeDocument/2006/relationships/image" Target="../media/image43.emf"/><Relationship Id="rId37" Type="http://schemas.openxmlformats.org/officeDocument/2006/relationships/image" Target="../media/image48.emf"/><Relationship Id="rId53" Type="http://schemas.openxmlformats.org/officeDocument/2006/relationships/image" Target="../media/image64.emf"/><Relationship Id="rId58" Type="http://schemas.openxmlformats.org/officeDocument/2006/relationships/image" Target="../media/image69.emf"/><Relationship Id="rId74" Type="http://schemas.openxmlformats.org/officeDocument/2006/relationships/image" Target="../media/image85.emf"/><Relationship Id="rId79" Type="http://schemas.openxmlformats.org/officeDocument/2006/relationships/image" Target="../media/image90.emf"/><Relationship Id="rId102" Type="http://schemas.openxmlformats.org/officeDocument/2006/relationships/image" Target="../media/image113.emf"/><Relationship Id="rId123" Type="http://schemas.openxmlformats.org/officeDocument/2006/relationships/image" Target="../media/image134.emf"/><Relationship Id="rId128" Type="http://schemas.openxmlformats.org/officeDocument/2006/relationships/image" Target="../media/image139.emf"/><Relationship Id="rId5" Type="http://schemas.openxmlformats.org/officeDocument/2006/relationships/image" Target="../media/image16.emf"/><Relationship Id="rId90" Type="http://schemas.openxmlformats.org/officeDocument/2006/relationships/image" Target="../media/image101.emf"/><Relationship Id="rId95" Type="http://schemas.openxmlformats.org/officeDocument/2006/relationships/image" Target="../media/image106.emf"/><Relationship Id="rId22" Type="http://schemas.openxmlformats.org/officeDocument/2006/relationships/image" Target="../media/image33.emf"/><Relationship Id="rId27" Type="http://schemas.openxmlformats.org/officeDocument/2006/relationships/image" Target="../media/image38.emf"/><Relationship Id="rId43" Type="http://schemas.openxmlformats.org/officeDocument/2006/relationships/image" Target="../media/image54.emf"/><Relationship Id="rId48" Type="http://schemas.openxmlformats.org/officeDocument/2006/relationships/image" Target="../media/image59.emf"/><Relationship Id="rId64" Type="http://schemas.openxmlformats.org/officeDocument/2006/relationships/image" Target="../media/image75.emf"/><Relationship Id="rId69" Type="http://schemas.openxmlformats.org/officeDocument/2006/relationships/image" Target="../media/image80.emf"/><Relationship Id="rId113" Type="http://schemas.openxmlformats.org/officeDocument/2006/relationships/image" Target="../media/image124.emf"/><Relationship Id="rId118" Type="http://schemas.openxmlformats.org/officeDocument/2006/relationships/image" Target="../media/image129.emf"/><Relationship Id="rId134" Type="http://schemas.openxmlformats.org/officeDocument/2006/relationships/image" Target="../media/image145.emf"/><Relationship Id="rId139" Type="http://schemas.openxmlformats.org/officeDocument/2006/relationships/image" Target="../media/image150.jpg"/><Relationship Id="rId80" Type="http://schemas.openxmlformats.org/officeDocument/2006/relationships/image" Target="../media/image91.emf"/><Relationship Id="rId85" Type="http://schemas.openxmlformats.org/officeDocument/2006/relationships/image" Target="../media/image96.emf"/><Relationship Id="rId12" Type="http://schemas.openxmlformats.org/officeDocument/2006/relationships/image" Target="../media/image23.emf"/><Relationship Id="rId17" Type="http://schemas.openxmlformats.org/officeDocument/2006/relationships/image" Target="../media/image28.emf"/><Relationship Id="rId33" Type="http://schemas.openxmlformats.org/officeDocument/2006/relationships/image" Target="../media/image44.emf"/><Relationship Id="rId38" Type="http://schemas.openxmlformats.org/officeDocument/2006/relationships/image" Target="../media/image49.emf"/><Relationship Id="rId59" Type="http://schemas.openxmlformats.org/officeDocument/2006/relationships/image" Target="../media/image70.emf"/><Relationship Id="rId103" Type="http://schemas.openxmlformats.org/officeDocument/2006/relationships/image" Target="../media/image114.emf"/><Relationship Id="rId108" Type="http://schemas.openxmlformats.org/officeDocument/2006/relationships/image" Target="../media/image119.emf"/><Relationship Id="rId124" Type="http://schemas.openxmlformats.org/officeDocument/2006/relationships/image" Target="../media/image135.emf"/><Relationship Id="rId129" Type="http://schemas.openxmlformats.org/officeDocument/2006/relationships/image" Target="../media/image140.emf"/><Relationship Id="rId54" Type="http://schemas.openxmlformats.org/officeDocument/2006/relationships/image" Target="../media/image65.emf"/><Relationship Id="rId70" Type="http://schemas.openxmlformats.org/officeDocument/2006/relationships/image" Target="../media/image81.emf"/><Relationship Id="rId75" Type="http://schemas.openxmlformats.org/officeDocument/2006/relationships/image" Target="../media/image86.emf"/><Relationship Id="rId91" Type="http://schemas.openxmlformats.org/officeDocument/2006/relationships/image" Target="../media/image102.emf"/><Relationship Id="rId96" Type="http://schemas.openxmlformats.org/officeDocument/2006/relationships/image" Target="../media/image107.emf"/><Relationship Id="rId140" Type="http://schemas.openxmlformats.org/officeDocument/2006/relationships/image" Target="../media/image151.jpeg"/><Relationship Id="rId1" Type="http://schemas.openxmlformats.org/officeDocument/2006/relationships/image" Target="../media/image12.emf"/><Relationship Id="rId6" Type="http://schemas.openxmlformats.org/officeDocument/2006/relationships/image" Target="../media/image17.emf"/><Relationship Id="rId23" Type="http://schemas.openxmlformats.org/officeDocument/2006/relationships/image" Target="../media/image34.emf"/><Relationship Id="rId28" Type="http://schemas.openxmlformats.org/officeDocument/2006/relationships/image" Target="../media/image39.emf"/><Relationship Id="rId49" Type="http://schemas.openxmlformats.org/officeDocument/2006/relationships/image" Target="../media/image60.emf"/><Relationship Id="rId114" Type="http://schemas.openxmlformats.org/officeDocument/2006/relationships/image" Target="../media/image125.emf"/><Relationship Id="rId119" Type="http://schemas.openxmlformats.org/officeDocument/2006/relationships/image" Target="../media/image130.emf"/><Relationship Id="rId44" Type="http://schemas.openxmlformats.org/officeDocument/2006/relationships/image" Target="../media/image55.emf"/><Relationship Id="rId60" Type="http://schemas.openxmlformats.org/officeDocument/2006/relationships/image" Target="../media/image71.emf"/><Relationship Id="rId65" Type="http://schemas.openxmlformats.org/officeDocument/2006/relationships/image" Target="../media/image76.emf"/><Relationship Id="rId81" Type="http://schemas.openxmlformats.org/officeDocument/2006/relationships/image" Target="../media/image92.emf"/><Relationship Id="rId86" Type="http://schemas.openxmlformats.org/officeDocument/2006/relationships/image" Target="../media/image97.emf"/><Relationship Id="rId130" Type="http://schemas.openxmlformats.org/officeDocument/2006/relationships/image" Target="../media/image141.emf"/><Relationship Id="rId135" Type="http://schemas.openxmlformats.org/officeDocument/2006/relationships/image" Target="../media/image146.emf"/><Relationship Id="rId13" Type="http://schemas.openxmlformats.org/officeDocument/2006/relationships/image" Target="../media/image24.emf"/><Relationship Id="rId18" Type="http://schemas.openxmlformats.org/officeDocument/2006/relationships/image" Target="../media/image29.emf"/><Relationship Id="rId39" Type="http://schemas.openxmlformats.org/officeDocument/2006/relationships/image" Target="../media/image50.emf"/><Relationship Id="rId109" Type="http://schemas.openxmlformats.org/officeDocument/2006/relationships/image" Target="../media/image120.emf"/><Relationship Id="rId34" Type="http://schemas.openxmlformats.org/officeDocument/2006/relationships/image" Target="../media/image45.emf"/><Relationship Id="rId50" Type="http://schemas.openxmlformats.org/officeDocument/2006/relationships/image" Target="../media/image61.emf"/><Relationship Id="rId55" Type="http://schemas.openxmlformats.org/officeDocument/2006/relationships/image" Target="../media/image66.emf"/><Relationship Id="rId76" Type="http://schemas.openxmlformats.org/officeDocument/2006/relationships/image" Target="../media/image87.emf"/><Relationship Id="rId97" Type="http://schemas.openxmlformats.org/officeDocument/2006/relationships/image" Target="../media/image108.emf"/><Relationship Id="rId104" Type="http://schemas.openxmlformats.org/officeDocument/2006/relationships/image" Target="../media/image115.emf"/><Relationship Id="rId120" Type="http://schemas.openxmlformats.org/officeDocument/2006/relationships/image" Target="../media/image131.emf"/><Relationship Id="rId125" Type="http://schemas.openxmlformats.org/officeDocument/2006/relationships/image" Target="../media/image136.emf"/><Relationship Id="rId141" Type="http://schemas.microsoft.com/office/2007/relationships/hdphoto" Target="../media/hdphoto1.wdp"/><Relationship Id="rId7" Type="http://schemas.openxmlformats.org/officeDocument/2006/relationships/image" Target="../media/image18.emf"/><Relationship Id="rId71" Type="http://schemas.openxmlformats.org/officeDocument/2006/relationships/image" Target="../media/image82.emf"/><Relationship Id="rId92" Type="http://schemas.openxmlformats.org/officeDocument/2006/relationships/image" Target="../media/image103.emf"/><Relationship Id="rId2" Type="http://schemas.openxmlformats.org/officeDocument/2006/relationships/image" Target="../media/image13.emf"/><Relationship Id="rId29" Type="http://schemas.openxmlformats.org/officeDocument/2006/relationships/image" Target="../media/image40.emf"/><Relationship Id="rId24" Type="http://schemas.openxmlformats.org/officeDocument/2006/relationships/image" Target="../media/image35.emf"/><Relationship Id="rId40" Type="http://schemas.openxmlformats.org/officeDocument/2006/relationships/image" Target="../media/image51.emf"/><Relationship Id="rId45" Type="http://schemas.openxmlformats.org/officeDocument/2006/relationships/image" Target="../media/image56.emf"/><Relationship Id="rId66" Type="http://schemas.openxmlformats.org/officeDocument/2006/relationships/image" Target="../media/image77.emf"/><Relationship Id="rId87" Type="http://schemas.openxmlformats.org/officeDocument/2006/relationships/image" Target="../media/image98.emf"/><Relationship Id="rId110" Type="http://schemas.openxmlformats.org/officeDocument/2006/relationships/image" Target="../media/image121.emf"/><Relationship Id="rId115" Type="http://schemas.openxmlformats.org/officeDocument/2006/relationships/image" Target="../media/image126.emf"/><Relationship Id="rId131" Type="http://schemas.openxmlformats.org/officeDocument/2006/relationships/image" Target="../media/image142.emf"/><Relationship Id="rId136" Type="http://schemas.openxmlformats.org/officeDocument/2006/relationships/image" Target="../media/image147.emf"/><Relationship Id="rId61" Type="http://schemas.openxmlformats.org/officeDocument/2006/relationships/image" Target="../media/image72.emf"/><Relationship Id="rId82" Type="http://schemas.openxmlformats.org/officeDocument/2006/relationships/image" Target="../media/image93.emf"/><Relationship Id="rId19" Type="http://schemas.openxmlformats.org/officeDocument/2006/relationships/image" Target="../media/image30.emf"/><Relationship Id="rId14" Type="http://schemas.openxmlformats.org/officeDocument/2006/relationships/image" Target="../media/image25.emf"/><Relationship Id="rId30" Type="http://schemas.openxmlformats.org/officeDocument/2006/relationships/image" Target="../media/image41.emf"/><Relationship Id="rId35" Type="http://schemas.openxmlformats.org/officeDocument/2006/relationships/image" Target="../media/image46.emf"/><Relationship Id="rId56" Type="http://schemas.openxmlformats.org/officeDocument/2006/relationships/image" Target="../media/image67.emf"/><Relationship Id="rId77" Type="http://schemas.openxmlformats.org/officeDocument/2006/relationships/image" Target="../media/image88.emf"/><Relationship Id="rId100" Type="http://schemas.openxmlformats.org/officeDocument/2006/relationships/image" Target="../media/image111.emf"/><Relationship Id="rId105" Type="http://schemas.openxmlformats.org/officeDocument/2006/relationships/image" Target="../media/image116.emf"/><Relationship Id="rId126" Type="http://schemas.openxmlformats.org/officeDocument/2006/relationships/image" Target="../media/image137.emf"/><Relationship Id="rId8" Type="http://schemas.openxmlformats.org/officeDocument/2006/relationships/image" Target="../media/image19.emf"/><Relationship Id="rId51" Type="http://schemas.openxmlformats.org/officeDocument/2006/relationships/image" Target="../media/image62.emf"/><Relationship Id="rId72" Type="http://schemas.openxmlformats.org/officeDocument/2006/relationships/image" Target="../media/image83.emf"/><Relationship Id="rId93" Type="http://schemas.openxmlformats.org/officeDocument/2006/relationships/image" Target="../media/image104.emf"/><Relationship Id="rId98" Type="http://schemas.openxmlformats.org/officeDocument/2006/relationships/image" Target="../media/image109.emf"/><Relationship Id="rId121" Type="http://schemas.openxmlformats.org/officeDocument/2006/relationships/image" Target="../media/image132.emf"/><Relationship Id="rId3" Type="http://schemas.openxmlformats.org/officeDocument/2006/relationships/image" Target="../media/image14.emf"/><Relationship Id="rId25" Type="http://schemas.openxmlformats.org/officeDocument/2006/relationships/image" Target="../media/image36.emf"/><Relationship Id="rId46" Type="http://schemas.openxmlformats.org/officeDocument/2006/relationships/image" Target="../media/image57.emf"/><Relationship Id="rId67" Type="http://schemas.openxmlformats.org/officeDocument/2006/relationships/image" Target="../media/image78.emf"/><Relationship Id="rId116" Type="http://schemas.openxmlformats.org/officeDocument/2006/relationships/image" Target="../media/image127.emf"/><Relationship Id="rId137" Type="http://schemas.openxmlformats.org/officeDocument/2006/relationships/image" Target="../media/image148.emf"/><Relationship Id="rId20" Type="http://schemas.openxmlformats.org/officeDocument/2006/relationships/image" Target="../media/image31.emf"/><Relationship Id="rId41" Type="http://schemas.openxmlformats.org/officeDocument/2006/relationships/image" Target="../media/image52.emf"/><Relationship Id="rId62" Type="http://schemas.openxmlformats.org/officeDocument/2006/relationships/image" Target="../media/image73.emf"/><Relationship Id="rId83" Type="http://schemas.openxmlformats.org/officeDocument/2006/relationships/image" Target="../media/image94.emf"/><Relationship Id="rId88" Type="http://schemas.openxmlformats.org/officeDocument/2006/relationships/image" Target="../media/image99.emf"/><Relationship Id="rId111" Type="http://schemas.openxmlformats.org/officeDocument/2006/relationships/image" Target="../media/image122.emf"/><Relationship Id="rId132" Type="http://schemas.openxmlformats.org/officeDocument/2006/relationships/image" Target="../media/image143.emf"/><Relationship Id="rId15" Type="http://schemas.openxmlformats.org/officeDocument/2006/relationships/image" Target="../media/image26.emf"/><Relationship Id="rId36" Type="http://schemas.openxmlformats.org/officeDocument/2006/relationships/image" Target="../media/image47.emf"/><Relationship Id="rId57" Type="http://schemas.openxmlformats.org/officeDocument/2006/relationships/image" Target="../media/image68.emf"/><Relationship Id="rId106" Type="http://schemas.openxmlformats.org/officeDocument/2006/relationships/image" Target="../media/image117.emf"/><Relationship Id="rId127" Type="http://schemas.openxmlformats.org/officeDocument/2006/relationships/image" Target="../media/image138.emf"/><Relationship Id="rId10" Type="http://schemas.openxmlformats.org/officeDocument/2006/relationships/image" Target="../media/image21.emf"/><Relationship Id="rId31" Type="http://schemas.openxmlformats.org/officeDocument/2006/relationships/image" Target="../media/image42.emf"/><Relationship Id="rId52" Type="http://schemas.openxmlformats.org/officeDocument/2006/relationships/image" Target="../media/image63.emf"/><Relationship Id="rId73" Type="http://schemas.openxmlformats.org/officeDocument/2006/relationships/image" Target="../media/image84.emf"/><Relationship Id="rId78" Type="http://schemas.openxmlformats.org/officeDocument/2006/relationships/image" Target="../media/image89.emf"/><Relationship Id="rId94" Type="http://schemas.openxmlformats.org/officeDocument/2006/relationships/image" Target="../media/image105.emf"/><Relationship Id="rId99" Type="http://schemas.openxmlformats.org/officeDocument/2006/relationships/image" Target="../media/image110.emf"/><Relationship Id="rId101" Type="http://schemas.openxmlformats.org/officeDocument/2006/relationships/image" Target="../media/image112.emf"/><Relationship Id="rId122" Type="http://schemas.openxmlformats.org/officeDocument/2006/relationships/image" Target="../media/image133.emf"/><Relationship Id="rId4" Type="http://schemas.openxmlformats.org/officeDocument/2006/relationships/image" Target="../media/image15.emf"/><Relationship Id="rId9" Type="http://schemas.openxmlformats.org/officeDocument/2006/relationships/image" Target="../media/image20.emf"/><Relationship Id="rId26" Type="http://schemas.openxmlformats.org/officeDocument/2006/relationships/image" Target="../media/image37.emf"/><Relationship Id="rId47" Type="http://schemas.openxmlformats.org/officeDocument/2006/relationships/image" Target="../media/image58.emf"/><Relationship Id="rId68" Type="http://schemas.openxmlformats.org/officeDocument/2006/relationships/image" Target="../media/image79.emf"/><Relationship Id="rId89" Type="http://schemas.openxmlformats.org/officeDocument/2006/relationships/image" Target="../media/image100.emf"/><Relationship Id="rId112" Type="http://schemas.openxmlformats.org/officeDocument/2006/relationships/image" Target="../media/image123.emf"/><Relationship Id="rId133" Type="http://schemas.openxmlformats.org/officeDocument/2006/relationships/image" Target="../media/image144.emf"/><Relationship Id="rId16" Type="http://schemas.openxmlformats.org/officeDocument/2006/relationships/image" Target="../media/image27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552450</xdr:colOff>
      <xdr:row>17</xdr:row>
      <xdr:rowOff>133349</xdr:rowOff>
    </xdr:from>
    <xdr:to>
      <xdr:col>26</xdr:col>
      <xdr:colOff>581025</xdr:colOff>
      <xdr:row>36</xdr:row>
      <xdr:rowOff>104775</xdr:rowOff>
    </xdr:to>
    <xdr:sp macro="" textlink="">
      <xdr:nvSpPr>
        <xdr:cNvPr id="38" name="Retângulo: Cantos Arredondados 37">
          <a:extLst>
            <a:ext uri="{FF2B5EF4-FFF2-40B4-BE49-F238E27FC236}">
              <a16:creationId xmlns:a16="http://schemas.microsoft.com/office/drawing/2014/main" id="{0A6DA391-FB7B-4067-BEF2-F74F827AF1B4}"/>
            </a:ext>
          </a:extLst>
        </xdr:cNvPr>
        <xdr:cNvSpPr/>
      </xdr:nvSpPr>
      <xdr:spPr>
        <a:xfrm>
          <a:off x="9696450" y="3400424"/>
          <a:ext cx="6734175" cy="3590926"/>
        </a:xfrm>
        <a:prstGeom prst="roundRect">
          <a:avLst/>
        </a:prstGeom>
        <a:solidFill>
          <a:srgbClr val="002060">
            <a:alpha val="50000"/>
          </a:srgbClr>
        </a:solidFill>
        <a:ln w="38100">
          <a:solidFill>
            <a:srgbClr val="FFFFFF">
              <a:alpha val="45882"/>
            </a:srgb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181430</xdr:colOff>
      <xdr:row>0</xdr:row>
      <xdr:rowOff>36286</xdr:rowOff>
    </xdr:from>
    <xdr:to>
      <xdr:col>14</xdr:col>
      <xdr:colOff>508000</xdr:colOff>
      <xdr:row>10</xdr:row>
      <xdr:rowOff>134712</xdr:rowOff>
    </xdr:to>
    <xdr:sp macro="" textlink="">
      <xdr:nvSpPr>
        <xdr:cNvPr id="32" name="Retângulo: Cantos Arredondados 31">
          <a:extLst>
            <a:ext uri="{FF2B5EF4-FFF2-40B4-BE49-F238E27FC236}">
              <a16:creationId xmlns:a16="http://schemas.microsoft.com/office/drawing/2014/main" id="{D3FE515A-FF4A-4F94-AD1A-BBF60A242E74}"/>
            </a:ext>
          </a:extLst>
        </xdr:cNvPr>
        <xdr:cNvSpPr/>
      </xdr:nvSpPr>
      <xdr:spPr>
        <a:xfrm>
          <a:off x="181430" y="36286"/>
          <a:ext cx="8835570" cy="2030640"/>
        </a:xfrm>
        <a:prstGeom prst="roundRect">
          <a:avLst/>
        </a:prstGeom>
        <a:solidFill>
          <a:srgbClr val="002060">
            <a:alpha val="50000"/>
          </a:srgbClr>
        </a:solidFill>
        <a:ln w="38100">
          <a:solidFill>
            <a:srgbClr val="FFFFFF">
              <a:alpha val="45882"/>
            </a:srgb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221797</xdr:colOff>
      <xdr:row>11</xdr:row>
      <xdr:rowOff>18143</xdr:rowOff>
    </xdr:from>
    <xdr:to>
      <xdr:col>14</xdr:col>
      <xdr:colOff>517072</xdr:colOff>
      <xdr:row>24</xdr:row>
      <xdr:rowOff>83458</xdr:rowOff>
    </xdr:to>
    <xdr:sp macro="" textlink="">
      <xdr:nvSpPr>
        <xdr:cNvPr id="31" name="Retângulo: Cantos Arredondados 30">
          <a:extLst>
            <a:ext uri="{FF2B5EF4-FFF2-40B4-BE49-F238E27FC236}">
              <a16:creationId xmlns:a16="http://schemas.microsoft.com/office/drawing/2014/main" id="{E709AACE-27C3-4F22-9CCF-700954D805FF}"/>
            </a:ext>
          </a:extLst>
        </xdr:cNvPr>
        <xdr:cNvSpPr/>
      </xdr:nvSpPr>
      <xdr:spPr>
        <a:xfrm>
          <a:off x="221797" y="2140857"/>
          <a:ext cx="8804275" cy="2541815"/>
        </a:xfrm>
        <a:prstGeom prst="roundRect">
          <a:avLst/>
        </a:prstGeom>
        <a:solidFill>
          <a:srgbClr val="002060">
            <a:alpha val="50000"/>
          </a:srgbClr>
        </a:solidFill>
        <a:ln w="38100">
          <a:solidFill>
            <a:srgbClr val="FFFFFF">
              <a:alpha val="45882"/>
            </a:srgb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17</xdr:col>
      <xdr:colOff>106488</xdr:colOff>
      <xdr:row>14</xdr:row>
      <xdr:rowOff>160682</xdr:rowOff>
    </xdr:from>
    <xdr:to>
      <xdr:col>19</xdr:col>
      <xdr:colOff>552507</xdr:colOff>
      <xdr:row>16</xdr:row>
      <xdr:rowOff>151157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1079288" y="2837207"/>
          <a:ext cx="1665219" cy="371475"/>
        </a:xfrm>
        <a:prstGeom prst="roundRect">
          <a:avLst/>
        </a:prstGeom>
        <a:solidFill>
          <a:srgbClr val="002060"/>
        </a:soli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50" b="1"/>
            <a:t>Imagens</a:t>
          </a:r>
          <a:r>
            <a:rPr lang="pt-BR" sz="1100" b="1" baseline="0"/>
            <a:t> C</a:t>
          </a:r>
          <a:r>
            <a:rPr lang="pt-BR" sz="1050" b="1" baseline="0"/>
            <a:t>ortadas</a:t>
          </a:r>
          <a:endParaRPr lang="pt-BR" sz="1100" b="1" baseline="0"/>
        </a:p>
        <a:p>
          <a:pPr algn="ctr"/>
          <a:endParaRPr lang="pt-BR" sz="1100" b="1"/>
        </a:p>
      </xdr:txBody>
    </xdr:sp>
    <xdr:clientData/>
  </xdr:twoCellAnchor>
  <xdr:twoCellAnchor>
    <xdr:from>
      <xdr:col>20</xdr:col>
      <xdr:colOff>88681</xdr:colOff>
      <xdr:row>14</xdr:row>
      <xdr:rowOff>152400</xdr:rowOff>
    </xdr:from>
    <xdr:to>
      <xdr:col>22</xdr:col>
      <xdr:colOff>529942</xdr:colOff>
      <xdr:row>16</xdr:row>
      <xdr:rowOff>142200</xdr:rowOff>
    </xdr:to>
    <xdr:sp macro="" textlink="">
      <xdr:nvSpPr>
        <xdr:cNvPr id="6" name="Retângulo: Cantos Arredondados 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12890281" y="2828925"/>
          <a:ext cx="1660461" cy="370800"/>
        </a:xfrm>
        <a:prstGeom prst="roundRect">
          <a:avLst/>
        </a:prstGeom>
        <a:solidFill>
          <a:srgbClr val="002060"/>
        </a:soli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50" b="1"/>
            <a:t>Imagens</a:t>
          </a:r>
          <a:r>
            <a:rPr lang="pt-BR" sz="1100" b="1" baseline="0"/>
            <a:t> Inteiras</a:t>
          </a:r>
        </a:p>
        <a:p>
          <a:pPr algn="ctr"/>
          <a:endParaRPr lang="pt-BR" sz="1100" b="1" baseline="0"/>
        </a:p>
        <a:p>
          <a:pPr algn="ctr"/>
          <a:endParaRPr lang="pt-BR" sz="1100" b="1" baseline="0"/>
        </a:p>
        <a:p>
          <a:pPr algn="ctr"/>
          <a:endParaRPr lang="pt-BR" sz="1100" b="1"/>
        </a:p>
      </xdr:txBody>
    </xdr:sp>
    <xdr:clientData/>
  </xdr:twoCellAnchor>
  <xdr:twoCellAnchor>
    <xdr:from>
      <xdr:col>23</xdr:col>
      <xdr:colOff>88682</xdr:colOff>
      <xdr:row>14</xdr:row>
      <xdr:rowOff>152400</xdr:rowOff>
    </xdr:from>
    <xdr:to>
      <xdr:col>25</xdr:col>
      <xdr:colOff>533256</xdr:colOff>
      <xdr:row>16</xdr:row>
      <xdr:rowOff>152400</xdr:rowOff>
    </xdr:to>
    <xdr:sp macro="" textlink="">
      <xdr:nvSpPr>
        <xdr:cNvPr id="8" name="Retângulo: Cantos Arredondados 7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14719082" y="2828925"/>
          <a:ext cx="1663774" cy="381000"/>
        </a:xfrm>
        <a:prstGeom prst="roundRect">
          <a:avLst/>
        </a:prstGeom>
        <a:solidFill>
          <a:srgbClr val="002060"/>
        </a:soli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/>
            <a:t>Localização</a:t>
          </a:r>
        </a:p>
      </xdr:txBody>
    </xdr:sp>
    <xdr:clientData/>
  </xdr:twoCellAnchor>
  <xdr:twoCellAnchor>
    <xdr:from>
      <xdr:col>19</xdr:col>
      <xdr:colOff>177512</xdr:colOff>
      <xdr:row>1</xdr:row>
      <xdr:rowOff>100642</xdr:rowOff>
    </xdr:from>
    <xdr:to>
      <xdr:col>25</xdr:col>
      <xdr:colOff>220807</xdr:colOff>
      <xdr:row>12</xdr:row>
      <xdr:rowOff>103910</xdr:rowOff>
    </xdr:to>
    <xdr:grpSp>
      <xdr:nvGrpSpPr>
        <xdr:cNvPr id="5" name="Agrupar 4">
          <a:extLst>
            <a:ext uri="{FF2B5EF4-FFF2-40B4-BE49-F238E27FC236}">
              <a16:creationId xmlns:a16="http://schemas.microsoft.com/office/drawing/2014/main" id="{CEA48BDF-18A4-D810-9C45-F0BF1B12EC75}"/>
            </a:ext>
          </a:extLst>
        </xdr:cNvPr>
        <xdr:cNvGrpSpPr/>
      </xdr:nvGrpSpPr>
      <xdr:grpSpPr>
        <a:xfrm>
          <a:off x="12245687" y="278442"/>
          <a:ext cx="3846945" cy="1971768"/>
          <a:chOff x="11979853" y="291142"/>
          <a:chExt cx="3680113" cy="2124745"/>
        </a:xfrm>
      </xdr:grpSpPr>
      <xdr:sp macro="" textlink="">
        <xdr:nvSpPr>
          <xdr:cNvPr id="20" name="Retângulo 19">
            <a:extLst>
              <a:ext uri="{FF2B5EF4-FFF2-40B4-BE49-F238E27FC236}">
                <a16:creationId xmlns:a16="http://schemas.microsoft.com/office/drawing/2014/main" id="{37FB2455-0B2F-769F-8AB4-DF978557F722}"/>
              </a:ext>
            </a:extLst>
          </xdr:cNvPr>
          <xdr:cNvSpPr/>
        </xdr:nvSpPr>
        <xdr:spPr>
          <a:xfrm>
            <a:off x="11979853" y="322573"/>
            <a:ext cx="3680113" cy="2093314"/>
          </a:xfrm>
          <a:prstGeom prst="rect">
            <a:avLst/>
          </a:prstGeom>
          <a:solidFill>
            <a:sysClr val="window" lastClr="FFFFFF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mc:AlternateContent xmlns:mc="http://schemas.openxmlformats.org/markup-compatibility/2006" xmlns:a14="http://schemas.microsoft.com/office/drawing/2010/main">
        <mc:Choice Requires="a14">
          <xdr:pic>
            <xdr:nvPicPr>
              <xdr:cNvPr id="12" name="Imagem 11">
                <a:extLst>
                  <a:ext uri="{FF2B5EF4-FFF2-40B4-BE49-F238E27FC236}">
                    <a16:creationId xmlns:a16="http://schemas.microsoft.com/office/drawing/2014/main" id="{00000000-0008-0000-0000-00000C000000}"/>
                  </a:ext>
                </a:extLst>
              </xdr:cNvPr>
              <xdr:cNvPicPr>
                <a:picLocks noChangeAspect="1" noChangeArrowheads="1"/>
                <a:extLst>
                  <a:ext uri="{84589F7E-364E-4C9E-8A38-B11213B215E9}">
                    <a14:cameraTool cellRange="IMAGE" spid="_x0000_s1118"/>
                  </a:ext>
                </a:extLst>
              </xdr:cNvPicPr>
            </xdr:nvPicPr>
            <xdr:blipFill rotWithShape="1">
              <a:blip xmlns:r="http://schemas.openxmlformats.org/officeDocument/2006/relationships" r:embed="rId4"/>
              <a:stretch>
                <a:fillRect/>
              </a:stretch>
            </xdr:blipFill>
            <xdr:spPr bwMode="auto">
              <a:xfrm>
                <a:off x="11988511" y="291142"/>
                <a:ext cx="3662796" cy="2099805"/>
              </a:xfrm>
              <a:prstGeom prst="rect">
                <a:avLst/>
              </a:prstGeom>
              <a:ln w="38100" cap="sq">
                <a:solidFill>
                  <a:srgbClr val="000000"/>
                </a:solidFill>
                <a:prstDash val="solid"/>
                <a:miter lim="800000"/>
              </a:ln>
              <a:effectLst>
                <a:outerShdw blurRad="50800" dist="38100" dir="2700000" algn="tl" rotWithShape="0">
                  <a:srgbClr val="000000">
                    <a:alpha val="43000"/>
                  </a:srgbClr>
                </a:outerShdw>
              </a:effectLst>
              <a:extLst>
                <a:ext uri="{909E8E84-426E-40DD-AFC4-6F175D3DCCD1}">
                  <a14:hiddenFill>
                    <a:solidFill>
                      <a:srgbClr val="FFFFFF"/>
                    </a:solidFill>
                  </a14:hiddenFill>
                </a:ext>
              </a:extLst>
            </xdr:spPr>
          </xdr:pic>
        </mc:Choice>
        <mc:Fallback xmlns=""/>
      </mc:AlternateContent>
    </xdr:grpSp>
    <xdr:clientData/>
  </xdr:twoCellAnchor>
  <xdr:twoCellAnchor>
    <xdr:from>
      <xdr:col>0</xdr:col>
      <xdr:colOff>335642</xdr:colOff>
      <xdr:row>11</xdr:row>
      <xdr:rowOff>27215</xdr:rowOff>
    </xdr:from>
    <xdr:to>
      <xdr:col>14</xdr:col>
      <xdr:colOff>190499</xdr:colOff>
      <xdr:row>25</xdr:row>
      <xdr:rowOff>9072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A9DBC92E-4640-4932-A6B5-B6B8A396F7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80962</xdr:colOff>
      <xdr:row>18</xdr:row>
      <xdr:rowOff>9525</xdr:rowOff>
    </xdr:from>
    <xdr:to>
      <xdr:col>26</xdr:col>
      <xdr:colOff>442912</xdr:colOff>
      <xdr:row>35</xdr:row>
      <xdr:rowOff>42056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5" name="Gráfico 14">
              <a:extLst>
                <a:ext uri="{FF2B5EF4-FFF2-40B4-BE49-F238E27FC236}">
                  <a16:creationId xmlns:a16="http://schemas.microsoft.com/office/drawing/2014/main" id="{1CA0BA22-3629-409B-ABDA-997B91CAA4F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294937" y="3292475"/>
              <a:ext cx="6743700" cy="311545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0</xdr:col>
      <xdr:colOff>335642</xdr:colOff>
      <xdr:row>0</xdr:row>
      <xdr:rowOff>0</xdr:rowOff>
    </xdr:from>
    <xdr:to>
      <xdr:col>14</xdr:col>
      <xdr:colOff>417286</xdr:colOff>
      <xdr:row>9</xdr:row>
      <xdr:rowOff>145144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F3B1B664-E2E8-4F4D-895C-EE859B7C60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561975</xdr:colOff>
      <xdr:row>25</xdr:row>
      <xdr:rowOff>180975</xdr:rowOff>
    </xdr:from>
    <xdr:to>
      <xdr:col>12</xdr:col>
      <xdr:colOff>247650</xdr:colOff>
      <xdr:row>36</xdr:row>
      <xdr:rowOff>152400</xdr:rowOff>
    </xdr:to>
    <xdr:grpSp>
      <xdr:nvGrpSpPr>
        <xdr:cNvPr id="28" name="Agrupar 27">
          <a:extLst>
            <a:ext uri="{FF2B5EF4-FFF2-40B4-BE49-F238E27FC236}">
              <a16:creationId xmlns:a16="http://schemas.microsoft.com/office/drawing/2014/main" id="{2E92F131-F07C-2D83-5191-B8A850EE5C4E}"/>
            </a:ext>
          </a:extLst>
        </xdr:cNvPr>
        <xdr:cNvGrpSpPr/>
      </xdr:nvGrpSpPr>
      <xdr:grpSpPr>
        <a:xfrm>
          <a:off x="1193800" y="4591050"/>
          <a:ext cx="6673850" cy="1895475"/>
          <a:chOff x="1379882" y="4202181"/>
          <a:chExt cx="5889350" cy="1991554"/>
        </a:xfrm>
      </xdr:grpSpPr>
      <xdr:grpSp>
        <xdr:nvGrpSpPr>
          <xdr:cNvPr id="10" name="Agrupar 9">
            <a:extLst>
              <a:ext uri="{FF2B5EF4-FFF2-40B4-BE49-F238E27FC236}">
                <a16:creationId xmlns:a16="http://schemas.microsoft.com/office/drawing/2014/main" id="{CC45D18F-7613-E612-3B15-63BB09B2C32F}"/>
              </a:ext>
            </a:extLst>
          </xdr:cNvPr>
          <xdr:cNvGrpSpPr/>
        </xdr:nvGrpSpPr>
        <xdr:grpSpPr>
          <a:xfrm>
            <a:off x="1379882" y="4202181"/>
            <a:ext cx="2592457" cy="1991554"/>
            <a:chOff x="1189382" y="4202181"/>
            <a:chExt cx="2592457" cy="2001079"/>
          </a:xfrm>
        </xdr:grpSpPr>
        <xdr:sp macro="" textlink="">
          <xdr:nvSpPr>
            <xdr:cNvPr id="17" name="Retângulo: Cantos Arredondados 16">
              <a:extLst>
                <a:ext uri="{FF2B5EF4-FFF2-40B4-BE49-F238E27FC236}">
                  <a16:creationId xmlns:a16="http://schemas.microsoft.com/office/drawing/2014/main" id="{251DD78C-E648-7C0C-8513-FC84EA9BB66B}"/>
                </a:ext>
              </a:extLst>
            </xdr:cNvPr>
            <xdr:cNvSpPr/>
          </xdr:nvSpPr>
          <xdr:spPr>
            <a:xfrm>
              <a:off x="1189382" y="4202181"/>
              <a:ext cx="2592457" cy="2001079"/>
            </a:xfrm>
            <a:prstGeom prst="roundRect">
              <a:avLst/>
            </a:prstGeom>
            <a:solidFill>
              <a:srgbClr val="002060">
                <a:alpha val="50000"/>
              </a:srgbClr>
            </a:solidFill>
            <a:ln w="76200">
              <a:solidFill>
                <a:srgbClr val="FFFFFF">
                  <a:alpha val="45882"/>
                </a:srgbClr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mc:AlternateContent xmlns:mc="http://schemas.openxmlformats.org/markup-compatibility/2006" xmlns:a14="http://schemas.microsoft.com/office/drawing/2010/main">
          <mc:Choice Requires="a14">
            <xdr:graphicFrame macro="">
              <xdr:nvGraphicFramePr>
                <xdr:cNvPr id="13" name="Classe">
                  <a:extLst>
                    <a:ext uri="{FF2B5EF4-FFF2-40B4-BE49-F238E27FC236}">
                      <a16:creationId xmlns:a16="http://schemas.microsoft.com/office/drawing/2014/main" id="{16F6D719-F467-42DB-B51D-116ED93652B0}"/>
                    </a:ext>
                  </a:extLst>
                </xdr:cNvPr>
                <xdr:cNvGraphicFramePr/>
              </xdr:nvGraphicFramePr>
              <xdr:xfrm>
                <a:off x="1385473" y="4324351"/>
                <a:ext cx="2200275" cy="1781174"/>
              </xdr:xfrm>
              <a:graphic>
                <a:graphicData uri="http://schemas.microsoft.com/office/drawing/2010/slicer">
                  <sle:slicer xmlns:sle="http://schemas.microsoft.com/office/drawing/2010/slicer" name="Classe"/>
                </a:graphicData>
              </a:graphic>
            </xdr:graphicFrame>
          </mc:Choice>
          <mc:Fallback xmlns="">
            <xdr:sp macro="" textlink="">
              <xdr:nvSpPr>
                <xdr:cNvPr id="0" name=""/>
                <xdr:cNvSpPr>
                  <a:spLocks noTextEdit="1"/>
                </xdr:cNvSpPr>
              </xdr:nvSpPr>
              <xdr:spPr>
                <a:xfrm>
                  <a:off x="1381900" y="5096879"/>
                  <a:ext cx="2380339" cy="1839784"/>
                </a:xfrm>
                <a:prstGeom prst="rect">
                  <a:avLst/>
                </a:prstGeom>
                <a:solidFill>
                  <a:prstClr val="white"/>
                </a:solidFill>
                <a:ln w="1">
                  <a:solidFill>
                    <a:prstClr val="green"/>
                  </a:solidFill>
                </a:ln>
              </xdr:spPr>
              <xdr:txBody>
                <a:bodyPr vertOverflow="clip" horzOverflow="clip"/>
                <a:lstStyle/>
                <a:p>
                  <a:r>
                    <a:rPr lang="pt-BR" sz="1100"/>
    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    </a:r>
                </a:p>
              </xdr:txBody>
            </xdr:sp>
          </mc:Fallback>
        </mc:AlternateContent>
      </xdr:grpSp>
      <xdr:grpSp>
        <xdr:nvGrpSpPr>
          <xdr:cNvPr id="27" name="Agrupar 26">
            <a:extLst>
              <a:ext uri="{FF2B5EF4-FFF2-40B4-BE49-F238E27FC236}">
                <a16:creationId xmlns:a16="http://schemas.microsoft.com/office/drawing/2014/main" id="{F25A74A4-BCBF-0912-B941-DD3ACB700E15}"/>
              </a:ext>
            </a:extLst>
          </xdr:cNvPr>
          <xdr:cNvGrpSpPr/>
        </xdr:nvGrpSpPr>
        <xdr:grpSpPr>
          <a:xfrm>
            <a:off x="4676775" y="4202181"/>
            <a:ext cx="2592457" cy="1991554"/>
            <a:chOff x="4143375" y="4152900"/>
            <a:chExt cx="2592457" cy="1991554"/>
          </a:xfrm>
        </xdr:grpSpPr>
        <xdr:sp macro="" textlink="">
          <xdr:nvSpPr>
            <xdr:cNvPr id="24" name="Retângulo: Cantos Arredondados 23">
              <a:extLst>
                <a:ext uri="{FF2B5EF4-FFF2-40B4-BE49-F238E27FC236}">
                  <a16:creationId xmlns:a16="http://schemas.microsoft.com/office/drawing/2014/main" id="{E40DB239-4AAA-05E1-64DC-3628D7248CA0}"/>
                </a:ext>
              </a:extLst>
            </xdr:cNvPr>
            <xdr:cNvSpPr/>
          </xdr:nvSpPr>
          <xdr:spPr>
            <a:xfrm>
              <a:off x="4143375" y="4152900"/>
              <a:ext cx="2592457" cy="1991554"/>
            </a:xfrm>
            <a:prstGeom prst="roundRect">
              <a:avLst/>
            </a:prstGeom>
            <a:solidFill>
              <a:srgbClr val="002060">
                <a:alpha val="50000"/>
              </a:srgbClr>
            </a:solidFill>
            <a:ln w="76200">
              <a:solidFill>
                <a:srgbClr val="FFFFFF">
                  <a:alpha val="45882"/>
                </a:srgbClr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mc:AlternateContent xmlns:mc="http://schemas.openxmlformats.org/markup-compatibility/2006" xmlns:a14="http://schemas.microsoft.com/office/drawing/2010/main">
          <mc:Choice Requires="a14">
            <xdr:graphicFrame macro="">
              <xdr:nvGraphicFramePr>
                <xdr:cNvPr id="11" name="KM da rota 1">
                  <a:extLst>
                    <a:ext uri="{FF2B5EF4-FFF2-40B4-BE49-F238E27FC236}">
                      <a16:creationId xmlns:a16="http://schemas.microsoft.com/office/drawing/2014/main" id="{8F4DD9ED-2BEB-4712-91D6-1992E3F2D609}"/>
                    </a:ext>
                  </a:extLst>
                </xdr:cNvPr>
                <xdr:cNvGraphicFramePr/>
              </xdr:nvGraphicFramePr>
              <xdr:xfrm>
                <a:off x="4339803" y="4263077"/>
                <a:ext cx="2199600" cy="1771200"/>
              </xdr:xfrm>
              <a:graphic>
                <a:graphicData uri="http://schemas.microsoft.com/office/drawing/2010/slicer">
                  <sle:slicer xmlns:sle="http://schemas.microsoft.com/office/drawing/2010/slicer" name="KM da rota 1"/>
                </a:graphicData>
              </a:graphic>
            </xdr:graphicFrame>
          </mc:Choice>
          <mc:Fallback xmlns="">
            <xdr:sp macro="" textlink="">
              <xdr:nvSpPr>
                <xdr:cNvPr id="0" name=""/>
                <xdr:cNvSpPr>
                  <a:spLocks noTextEdit="1"/>
                </xdr:cNvSpPr>
              </xdr:nvSpPr>
              <xdr:spPr>
                <a:xfrm>
                  <a:off x="4948966" y="5085036"/>
                  <a:ext cx="2379609" cy="1838232"/>
                </a:xfrm>
                <a:prstGeom prst="rect">
                  <a:avLst/>
                </a:prstGeom>
                <a:solidFill>
                  <a:prstClr val="white"/>
                </a:solidFill>
                <a:ln w="1">
                  <a:solidFill>
                    <a:prstClr val="green"/>
                  </a:solidFill>
                </a:ln>
              </xdr:spPr>
              <xdr:txBody>
                <a:bodyPr vertOverflow="clip" horzOverflow="clip"/>
                <a:lstStyle/>
                <a:p>
                  <a:r>
                    <a:rPr lang="pt-BR" sz="1100"/>
    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    </a:r>
                </a:p>
              </xdr:txBody>
            </xdr:sp>
          </mc:Fallback>
        </mc:AlternateContent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1</xdr:row>
      <xdr:rowOff>46382</xdr:rowOff>
    </xdr:from>
    <xdr:to>
      <xdr:col>3</xdr:col>
      <xdr:colOff>39166</xdr:colOff>
      <xdr:row>3</xdr:row>
      <xdr:rowOff>28693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DFD40B2-B8C7-4AD7-8862-ACC37C1A9E86}"/>
            </a:ext>
          </a:extLst>
        </xdr:cNvPr>
        <xdr:cNvSpPr/>
      </xdr:nvSpPr>
      <xdr:spPr>
        <a:xfrm>
          <a:off x="139700" y="230532"/>
          <a:ext cx="1728266" cy="337911"/>
        </a:xfrm>
        <a:prstGeom prst="roundRect">
          <a:avLst/>
        </a:prstGeom>
        <a:solidFill>
          <a:srgbClr val="002060"/>
        </a:soli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50" b="1"/>
            <a:t>Imagens</a:t>
          </a:r>
          <a:r>
            <a:rPr lang="pt-BR" sz="1100" b="1" baseline="0"/>
            <a:t> C</a:t>
          </a:r>
          <a:r>
            <a:rPr lang="pt-BR" sz="1050" b="1" baseline="0"/>
            <a:t>ortadas</a:t>
          </a:r>
          <a:endParaRPr lang="pt-BR" sz="1100" b="1" baseline="0"/>
        </a:p>
        <a:p>
          <a:pPr algn="ctr"/>
          <a:endParaRPr lang="pt-BR" sz="1100" b="1"/>
        </a:p>
      </xdr:txBody>
    </xdr:sp>
    <xdr:clientData/>
  </xdr:twoCellAnchor>
  <xdr:twoCellAnchor>
    <xdr:from>
      <xdr:col>3</xdr:col>
      <xdr:colOff>211700</xdr:colOff>
      <xdr:row>1</xdr:row>
      <xdr:rowOff>38100</xdr:rowOff>
    </xdr:from>
    <xdr:to>
      <xdr:col>6</xdr:col>
      <xdr:colOff>106408</xdr:colOff>
      <xdr:row>3</xdr:row>
      <xdr:rowOff>19736</xdr:rowOff>
    </xdr:to>
    <xdr:sp macro="" textlink="">
      <xdr:nvSpPr>
        <xdr:cNvPr id="3" name="Retângulo: Cantos Arredondados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EACDF363-C8BD-43A3-BF2F-3471337C2579}"/>
            </a:ext>
          </a:extLst>
        </xdr:cNvPr>
        <xdr:cNvSpPr/>
      </xdr:nvSpPr>
      <xdr:spPr>
        <a:xfrm>
          <a:off x="2040500" y="219075"/>
          <a:ext cx="1720333" cy="343586"/>
        </a:xfrm>
        <a:prstGeom prst="roundRect">
          <a:avLst/>
        </a:prstGeom>
        <a:solidFill>
          <a:srgbClr val="002060"/>
        </a:soli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50" b="1"/>
            <a:t>Imagens</a:t>
          </a:r>
          <a:r>
            <a:rPr lang="pt-BR" sz="1100" b="1" baseline="0"/>
            <a:t> Inteiras</a:t>
          </a:r>
        </a:p>
        <a:p>
          <a:pPr algn="ctr"/>
          <a:endParaRPr lang="pt-BR" sz="1100" b="1" baseline="0"/>
        </a:p>
        <a:p>
          <a:pPr algn="ctr"/>
          <a:endParaRPr lang="pt-BR" sz="1100" b="1" baseline="0"/>
        </a:p>
        <a:p>
          <a:pPr algn="ctr"/>
          <a:endParaRPr lang="pt-BR" sz="1100" b="1"/>
        </a:p>
      </xdr:txBody>
    </xdr:sp>
    <xdr:clientData/>
  </xdr:twoCellAnchor>
  <xdr:twoCellAnchor>
    <xdr:from>
      <xdr:col>6</xdr:col>
      <xdr:colOff>396875</xdr:colOff>
      <xdr:row>1</xdr:row>
      <xdr:rowOff>25400</xdr:rowOff>
    </xdr:from>
    <xdr:to>
      <xdr:col>8</xdr:col>
      <xdr:colOff>8355</xdr:colOff>
      <xdr:row>3</xdr:row>
      <xdr:rowOff>154739</xdr:rowOff>
    </xdr:to>
    <xdr:sp macro="" textlink="">
      <xdr:nvSpPr>
        <xdr:cNvPr id="5" name="Retângulo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DBC42F54-1B73-4C2E-A2A6-1E72A7BC9F8A}"/>
            </a:ext>
          </a:extLst>
        </xdr:cNvPr>
        <xdr:cNvSpPr/>
      </xdr:nvSpPr>
      <xdr:spPr>
        <a:xfrm>
          <a:off x="4054475" y="206375"/>
          <a:ext cx="830680" cy="491289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 i="0" u="none"/>
            <a:t>RETORNAR</a:t>
          </a:r>
          <a:r>
            <a:rPr lang="pt-BR" sz="1100" b="1" i="0" u="none" baseline="0"/>
            <a:t> MENU</a:t>
          </a:r>
        </a:p>
        <a:p>
          <a:pPr algn="ctr"/>
          <a:endParaRPr lang="pt-BR" sz="1100" b="1" i="0" u="none" baseline="0"/>
        </a:p>
        <a:p>
          <a:pPr algn="l"/>
          <a:endParaRPr lang="pt-BR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</xdr:row>
      <xdr:rowOff>0</xdr:rowOff>
    </xdr:from>
    <xdr:to>
      <xdr:col>3</xdr:col>
      <xdr:colOff>405050</xdr:colOff>
      <xdr:row>3</xdr:row>
      <xdr:rowOff>405050</xdr:rowOff>
    </xdr:to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5E635CC2-0077-484F-9E3B-CFA519FF723B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28800" y="542925"/>
          <a:ext cx="405050" cy="40505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4</xdr:row>
      <xdr:rowOff>0</xdr:rowOff>
    </xdr:from>
    <xdr:to>
      <xdr:col>3</xdr:col>
      <xdr:colOff>405050</xdr:colOff>
      <xdr:row>4</xdr:row>
      <xdr:rowOff>405050</xdr:rowOff>
    </xdr:to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3913551E-60D2-4A71-B1A7-25FD2D0AEC9F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828800" y="723900"/>
          <a:ext cx="405050" cy="40505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5</xdr:row>
      <xdr:rowOff>0</xdr:rowOff>
    </xdr:from>
    <xdr:to>
      <xdr:col>3</xdr:col>
      <xdr:colOff>405050</xdr:colOff>
      <xdr:row>5</xdr:row>
      <xdr:rowOff>405050</xdr:rowOff>
    </xdr:to>
    <xdr:pic>
      <xdr:nvPicPr>
        <xdr:cNvPr id="4" name="Image 3" descr="Picture">
          <a:extLst>
            <a:ext uri="{FF2B5EF4-FFF2-40B4-BE49-F238E27FC236}">
              <a16:creationId xmlns:a16="http://schemas.microsoft.com/office/drawing/2014/main" id="{404DF8BD-BA54-4250-8F8C-46192EA0857B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828800" y="904875"/>
          <a:ext cx="405050" cy="40505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6</xdr:row>
      <xdr:rowOff>0</xdr:rowOff>
    </xdr:from>
    <xdr:to>
      <xdr:col>3</xdr:col>
      <xdr:colOff>405050</xdr:colOff>
      <xdr:row>6</xdr:row>
      <xdr:rowOff>405050</xdr:rowOff>
    </xdr:to>
    <xdr:pic>
      <xdr:nvPicPr>
        <xdr:cNvPr id="5" name="Image 4" descr="Picture">
          <a:extLst>
            <a:ext uri="{FF2B5EF4-FFF2-40B4-BE49-F238E27FC236}">
              <a16:creationId xmlns:a16="http://schemas.microsoft.com/office/drawing/2014/main" id="{13B98DCE-6CF1-45DE-9144-2E88582A2D21}"/>
            </a:ext>
          </a:extLst>
        </xdr:cNvPr>
        <xdr:cNvPicPr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1828800" y="1085850"/>
          <a:ext cx="405050" cy="40505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7</xdr:row>
      <xdr:rowOff>0</xdr:rowOff>
    </xdr:from>
    <xdr:to>
      <xdr:col>3</xdr:col>
      <xdr:colOff>405050</xdr:colOff>
      <xdr:row>7</xdr:row>
      <xdr:rowOff>405050</xdr:rowOff>
    </xdr:to>
    <xdr:pic>
      <xdr:nvPicPr>
        <xdr:cNvPr id="6" name="Image 5" descr="Picture">
          <a:extLst>
            <a:ext uri="{FF2B5EF4-FFF2-40B4-BE49-F238E27FC236}">
              <a16:creationId xmlns:a16="http://schemas.microsoft.com/office/drawing/2014/main" id="{161B123E-07B3-41BD-B5F8-2F062856274F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1828800" y="1266825"/>
          <a:ext cx="405050" cy="40505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3</xdr:col>
      <xdr:colOff>405050</xdr:colOff>
      <xdr:row>8</xdr:row>
      <xdr:rowOff>405050</xdr:rowOff>
    </xdr:to>
    <xdr:pic>
      <xdr:nvPicPr>
        <xdr:cNvPr id="7" name="Image 6" descr="Picture">
          <a:extLst>
            <a:ext uri="{FF2B5EF4-FFF2-40B4-BE49-F238E27FC236}">
              <a16:creationId xmlns:a16="http://schemas.microsoft.com/office/drawing/2014/main" id="{26D7D014-1134-4E10-867E-AD09EB7099A4}"/>
            </a:ext>
          </a:extLst>
        </xdr:cNvPr>
        <xdr:cNvPicPr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1828800" y="1447800"/>
          <a:ext cx="405050" cy="40505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9</xdr:row>
      <xdr:rowOff>0</xdr:rowOff>
    </xdr:from>
    <xdr:to>
      <xdr:col>3</xdr:col>
      <xdr:colOff>405050</xdr:colOff>
      <xdr:row>9</xdr:row>
      <xdr:rowOff>405050</xdr:rowOff>
    </xdr:to>
    <xdr:pic>
      <xdr:nvPicPr>
        <xdr:cNvPr id="8" name="Image 7" descr="Picture">
          <a:extLst>
            <a:ext uri="{FF2B5EF4-FFF2-40B4-BE49-F238E27FC236}">
              <a16:creationId xmlns:a16="http://schemas.microsoft.com/office/drawing/2014/main" id="{77964EAE-8337-4EC7-A144-E1EA71FDD376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1828800" y="1628775"/>
          <a:ext cx="405050" cy="40505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10</xdr:row>
      <xdr:rowOff>0</xdr:rowOff>
    </xdr:from>
    <xdr:to>
      <xdr:col>3</xdr:col>
      <xdr:colOff>405050</xdr:colOff>
      <xdr:row>10</xdr:row>
      <xdr:rowOff>405050</xdr:rowOff>
    </xdr:to>
    <xdr:pic>
      <xdr:nvPicPr>
        <xdr:cNvPr id="9" name="Image 8" descr="Picture">
          <a:extLst>
            <a:ext uri="{FF2B5EF4-FFF2-40B4-BE49-F238E27FC236}">
              <a16:creationId xmlns:a16="http://schemas.microsoft.com/office/drawing/2014/main" id="{954FDA17-3E8A-4A2B-9E19-CED01BCAA0B1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1828800" y="1809750"/>
          <a:ext cx="405050" cy="405050"/>
        </a:xfrm>
        <a:prstGeom prst="rect">
          <a:avLst/>
        </a:prstGeom>
      </xdr:spPr>
    </xdr:pic>
    <xdr:clientData/>
  </xdr:twoCellAnchor>
  <xdr:twoCellAnchor>
    <xdr:from>
      <xdr:col>4</xdr:col>
      <xdr:colOff>171450</xdr:colOff>
      <xdr:row>3</xdr:row>
      <xdr:rowOff>69850</xdr:rowOff>
    </xdr:from>
    <xdr:to>
      <xdr:col>5</xdr:col>
      <xdr:colOff>392530</xdr:colOff>
      <xdr:row>4</xdr:row>
      <xdr:rowOff>59489</xdr:rowOff>
    </xdr:to>
    <xdr:sp macro="" textlink="">
      <xdr:nvSpPr>
        <xdr:cNvPr id="10" name="Retângulo 9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975CE55C-27EB-46BD-B593-7B82B37CCCD0}"/>
            </a:ext>
          </a:extLst>
        </xdr:cNvPr>
        <xdr:cNvSpPr/>
      </xdr:nvSpPr>
      <xdr:spPr>
        <a:xfrm>
          <a:off x="3225800" y="622300"/>
          <a:ext cx="830680" cy="497639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 i="0" u="none"/>
            <a:t>RETORNAR</a:t>
          </a:r>
          <a:r>
            <a:rPr lang="pt-BR" sz="1100" b="1" i="0" u="none" baseline="0"/>
            <a:t> MENU</a:t>
          </a:r>
        </a:p>
        <a:p>
          <a:pPr algn="ctr"/>
          <a:endParaRPr lang="pt-BR" sz="1100" b="1" i="0" u="none" baseline="0"/>
        </a:p>
        <a:p>
          <a:pPr algn="l"/>
          <a:endParaRPr lang="pt-BR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1</xdr:row>
      <xdr:rowOff>65432</xdr:rowOff>
    </xdr:from>
    <xdr:to>
      <xdr:col>3</xdr:col>
      <xdr:colOff>105841</xdr:colOff>
      <xdr:row>3</xdr:row>
      <xdr:rowOff>44568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C063945-7B12-4BD2-AC54-5AD492F9BF63}"/>
            </a:ext>
          </a:extLst>
        </xdr:cNvPr>
        <xdr:cNvSpPr/>
      </xdr:nvSpPr>
      <xdr:spPr>
        <a:xfrm>
          <a:off x="209550" y="246407"/>
          <a:ext cx="1725091" cy="341086"/>
        </a:xfrm>
        <a:prstGeom prst="roundRect">
          <a:avLst/>
        </a:prstGeom>
        <a:solidFill>
          <a:schemeClr val="accent6">
            <a:lumMod val="75000"/>
          </a:schemeClr>
        </a:soli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/>
            <a:t>Area</a:t>
          </a:r>
          <a:r>
            <a:rPr lang="pt-BR" sz="1100" b="1" baseline="0"/>
            <a:t> Placas</a:t>
          </a:r>
        </a:p>
      </xdr:txBody>
    </xdr:sp>
    <xdr:clientData/>
  </xdr:twoCellAnchor>
  <xdr:twoCellAnchor>
    <xdr:from>
      <xdr:col>3</xdr:col>
      <xdr:colOff>211700</xdr:colOff>
      <xdr:row>1</xdr:row>
      <xdr:rowOff>66675</xdr:rowOff>
    </xdr:from>
    <xdr:to>
      <xdr:col>6</xdr:col>
      <xdr:colOff>106408</xdr:colOff>
      <xdr:row>3</xdr:row>
      <xdr:rowOff>45136</xdr:rowOff>
    </xdr:to>
    <xdr:sp macro="" textlink="">
      <xdr:nvSpPr>
        <xdr:cNvPr id="3" name="Retângulo: Cantos Arredondados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F0D6AB90-53B4-4A6A-9D4D-0DAEDE712E98}"/>
            </a:ext>
          </a:extLst>
        </xdr:cNvPr>
        <xdr:cNvSpPr/>
      </xdr:nvSpPr>
      <xdr:spPr>
        <a:xfrm>
          <a:off x="2040500" y="247650"/>
          <a:ext cx="1723508" cy="340411"/>
        </a:xfrm>
        <a:prstGeom prst="roundRect">
          <a:avLst/>
        </a:prstGeom>
        <a:solidFill>
          <a:schemeClr val="accent6">
            <a:lumMod val="75000"/>
          </a:schemeClr>
        </a:soli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 baseline="0"/>
            <a:t>Contagem</a:t>
          </a:r>
        </a:p>
        <a:p>
          <a:pPr algn="ctr"/>
          <a:endParaRPr lang="pt-BR" sz="1100" b="1"/>
        </a:p>
      </xdr:txBody>
    </xdr:sp>
    <xdr:clientData/>
  </xdr:twoCellAnchor>
  <xdr:twoCellAnchor>
    <xdr:from>
      <xdr:col>6</xdr:col>
      <xdr:colOff>304800</xdr:colOff>
      <xdr:row>1</xdr:row>
      <xdr:rowOff>38100</xdr:rowOff>
    </xdr:from>
    <xdr:to>
      <xdr:col>7</xdr:col>
      <xdr:colOff>525880</xdr:colOff>
      <xdr:row>3</xdr:row>
      <xdr:rowOff>161089</xdr:rowOff>
    </xdr:to>
    <xdr:sp macro="" textlink="">
      <xdr:nvSpPr>
        <xdr:cNvPr id="5" name="Retângulo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CDAC944-BFED-46A2-864F-0AB95A41B9DC}"/>
            </a:ext>
          </a:extLst>
        </xdr:cNvPr>
        <xdr:cNvSpPr/>
      </xdr:nvSpPr>
      <xdr:spPr>
        <a:xfrm>
          <a:off x="3962400" y="219075"/>
          <a:ext cx="830680" cy="484939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 i="0" u="none"/>
            <a:t>RETORNAR</a:t>
          </a:r>
          <a:r>
            <a:rPr lang="pt-BR" sz="1100" b="1" i="0" u="none" baseline="0"/>
            <a:t> MENU</a:t>
          </a:r>
        </a:p>
        <a:p>
          <a:pPr algn="ctr"/>
          <a:endParaRPr lang="pt-BR" sz="1100" b="1" i="0" u="none" baseline="0"/>
        </a:p>
        <a:p>
          <a:pPr algn="l"/>
          <a:endParaRPr lang="pt-BR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15875</xdr:colOff>
      <xdr:row>5</xdr:row>
      <xdr:rowOff>73025</xdr:rowOff>
    </xdr:from>
    <xdr:to>
      <xdr:col>9</xdr:col>
      <xdr:colOff>236955</xdr:colOff>
      <xdr:row>8</xdr:row>
      <xdr:rowOff>18214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04E303A-857E-4CCC-8FB8-EE60C975AE3E}"/>
            </a:ext>
          </a:extLst>
        </xdr:cNvPr>
        <xdr:cNvSpPr/>
      </xdr:nvSpPr>
      <xdr:spPr>
        <a:xfrm>
          <a:off x="4892675" y="977900"/>
          <a:ext cx="830680" cy="488114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 i="0" u="none"/>
            <a:t>RETORNAR</a:t>
          </a:r>
          <a:r>
            <a:rPr lang="pt-BR" sz="1100" b="1" i="0" u="none" baseline="0"/>
            <a:t> MENU</a:t>
          </a:r>
        </a:p>
        <a:p>
          <a:pPr algn="ctr"/>
          <a:endParaRPr lang="pt-BR" sz="1100" b="1" i="0" u="none" baseline="0"/>
        </a:p>
        <a:p>
          <a:pPr algn="l"/>
          <a:endParaRPr lang="pt-BR" sz="1100"/>
        </a:p>
      </xdr:txBody>
    </xdr:sp>
    <xdr:clientData/>
  </xdr:twoCellAnchor>
  <xdr:twoCellAnchor>
    <xdr:from>
      <xdr:col>0</xdr:col>
      <xdr:colOff>247650</xdr:colOff>
      <xdr:row>0</xdr:row>
      <xdr:rowOff>163857</xdr:rowOff>
    </xdr:from>
    <xdr:to>
      <xdr:col>3</xdr:col>
      <xdr:colOff>140766</xdr:colOff>
      <xdr:row>2</xdr:row>
      <xdr:rowOff>142993</xdr:rowOff>
    </xdr:to>
    <xdr:sp macro="" textlink="">
      <xdr:nvSpPr>
        <xdr:cNvPr id="3" name="Retângulo: Cantos Arredondados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5CD755E3-0616-4D50-8D0C-3DF96BCB33B5}"/>
            </a:ext>
          </a:extLst>
        </xdr:cNvPr>
        <xdr:cNvSpPr/>
      </xdr:nvSpPr>
      <xdr:spPr>
        <a:xfrm>
          <a:off x="247650" y="163857"/>
          <a:ext cx="1721916" cy="341086"/>
        </a:xfrm>
        <a:prstGeom prst="roundRect">
          <a:avLst/>
        </a:prstGeom>
        <a:solidFill>
          <a:srgbClr val="C00000"/>
        </a:soli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/>
            <a:t>Quantidade_km</a:t>
          </a:r>
        </a:p>
      </xdr:txBody>
    </xdr:sp>
    <xdr:clientData/>
  </xdr:twoCellAnchor>
  <xdr:twoCellAnchor>
    <xdr:from>
      <xdr:col>3</xdr:col>
      <xdr:colOff>313300</xdr:colOff>
      <xdr:row>0</xdr:row>
      <xdr:rowOff>152400</xdr:rowOff>
    </xdr:from>
    <xdr:to>
      <xdr:col>6</xdr:col>
      <xdr:colOff>211183</xdr:colOff>
      <xdr:row>2</xdr:row>
      <xdr:rowOff>130861</xdr:rowOff>
    </xdr:to>
    <xdr:sp macro="" textlink="">
      <xdr:nvSpPr>
        <xdr:cNvPr id="4" name="Retângulo: Cantos Arredondados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419E5B27-1AF2-46D0-BCFF-20F5E8286FC1}"/>
            </a:ext>
          </a:extLst>
        </xdr:cNvPr>
        <xdr:cNvSpPr/>
      </xdr:nvSpPr>
      <xdr:spPr>
        <a:xfrm>
          <a:off x="2142100" y="152400"/>
          <a:ext cx="1726683" cy="340411"/>
        </a:xfrm>
        <a:prstGeom prst="roundRect">
          <a:avLst/>
        </a:prstGeom>
        <a:solidFill>
          <a:srgbClr val="C00000"/>
        </a:soli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 baseline="0"/>
            <a:t>Densidade_Area</a:t>
          </a:r>
        </a:p>
        <a:p>
          <a:pPr algn="ctr"/>
          <a:endParaRPr lang="pt-BR" sz="1100" b="1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149087</xdr:colOff>
      <xdr:row>1</xdr:row>
      <xdr:rowOff>61153</xdr:rowOff>
    </xdr:from>
    <xdr:to>
      <xdr:col>3</xdr:col>
      <xdr:colOff>38614</xdr:colOff>
      <xdr:row>3</xdr:row>
      <xdr:rowOff>31454</xdr:rowOff>
    </xdr:to>
    <xdr:sp macro="" textlink="">
      <xdr:nvSpPr>
        <xdr:cNvPr id="6" name="Retângulo: Cantos Arredondados 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808232F-D2C2-4886-9446-3876B6DA4483}"/>
            </a:ext>
          </a:extLst>
        </xdr:cNvPr>
        <xdr:cNvSpPr/>
      </xdr:nvSpPr>
      <xdr:spPr>
        <a:xfrm>
          <a:off x="149087" y="243370"/>
          <a:ext cx="1728266" cy="334736"/>
        </a:xfrm>
        <a:prstGeom prst="roundRect">
          <a:avLst/>
        </a:prstGeom>
        <a:solidFill>
          <a:schemeClr val="accent4">
            <a:lumMod val="50000"/>
          </a:schemeClr>
        </a:soli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50" b="1"/>
            <a:t>Imagens</a:t>
          </a:r>
          <a:r>
            <a:rPr lang="pt-BR" sz="1100" b="1" baseline="0"/>
            <a:t> C</a:t>
          </a:r>
          <a:r>
            <a:rPr lang="pt-BR" sz="1050" b="1" baseline="0"/>
            <a:t>ortadas</a:t>
          </a:r>
          <a:endParaRPr lang="pt-BR" sz="1100" b="1" baseline="0"/>
        </a:p>
        <a:p>
          <a:pPr algn="ctr"/>
          <a:endParaRPr lang="pt-BR" sz="1100" b="1"/>
        </a:p>
      </xdr:txBody>
    </xdr:sp>
    <xdr:clientData/>
  </xdr:twoCellAnchor>
  <xdr:twoCellAnchor>
    <xdr:from>
      <xdr:col>3</xdr:col>
      <xdr:colOff>214323</xdr:colOff>
      <xdr:row>1</xdr:row>
      <xdr:rowOff>49696</xdr:rowOff>
    </xdr:from>
    <xdr:to>
      <xdr:col>6</xdr:col>
      <xdr:colOff>95917</xdr:colOff>
      <xdr:row>3</xdr:row>
      <xdr:rowOff>28847</xdr:rowOff>
    </xdr:to>
    <xdr:sp macro="" textlink="">
      <xdr:nvSpPr>
        <xdr:cNvPr id="7" name="Retângulo: Cantos Arredondados 6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3693E8BA-9F14-4730-9F75-581A57DCEA04}"/>
            </a:ext>
          </a:extLst>
        </xdr:cNvPr>
        <xdr:cNvSpPr/>
      </xdr:nvSpPr>
      <xdr:spPr>
        <a:xfrm>
          <a:off x="2053062" y="231913"/>
          <a:ext cx="1720333" cy="343586"/>
        </a:xfrm>
        <a:prstGeom prst="roundRect">
          <a:avLst/>
        </a:prstGeom>
        <a:solidFill>
          <a:schemeClr val="accent4">
            <a:lumMod val="50000"/>
          </a:schemeClr>
        </a:soli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50" b="1"/>
            <a:t>Imagens</a:t>
          </a:r>
          <a:r>
            <a:rPr lang="pt-BR" sz="1100" b="1" baseline="0"/>
            <a:t> Inteiras</a:t>
          </a:r>
        </a:p>
        <a:p>
          <a:pPr algn="ctr"/>
          <a:endParaRPr lang="pt-BR" sz="1100" b="1" baseline="0"/>
        </a:p>
        <a:p>
          <a:pPr algn="ctr"/>
          <a:endParaRPr lang="pt-BR" sz="1100" b="1" baseline="0"/>
        </a:p>
        <a:p>
          <a:pPr algn="ctr"/>
          <a:endParaRPr lang="pt-BR" sz="1100" b="1"/>
        </a:p>
      </xdr:txBody>
    </xdr:sp>
    <xdr:clientData/>
  </xdr:twoCellAnchor>
  <xdr:twoCellAnchor>
    <xdr:from>
      <xdr:col>6</xdr:col>
      <xdr:colOff>291017</xdr:colOff>
      <xdr:row>1</xdr:row>
      <xdr:rowOff>49696</xdr:rowOff>
    </xdr:from>
    <xdr:to>
      <xdr:col>9</xdr:col>
      <xdr:colOff>175924</xdr:colOff>
      <xdr:row>3</xdr:row>
      <xdr:rowOff>35872</xdr:rowOff>
    </xdr:to>
    <xdr:sp macro="" textlink="">
      <xdr:nvSpPr>
        <xdr:cNvPr id="8" name="Retângulo: Cantos Arredondados 7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D793F18-83B9-45C8-91A0-F1010AF0FA09}"/>
            </a:ext>
          </a:extLst>
        </xdr:cNvPr>
        <xdr:cNvSpPr/>
      </xdr:nvSpPr>
      <xdr:spPr>
        <a:xfrm>
          <a:off x="3968495" y="231913"/>
          <a:ext cx="1723646" cy="350611"/>
        </a:xfrm>
        <a:prstGeom prst="roundRect">
          <a:avLst/>
        </a:prstGeom>
        <a:solidFill>
          <a:schemeClr val="accent4">
            <a:lumMod val="50000"/>
          </a:schemeClr>
        </a:soli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/>
            <a:t>Localização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1619037</xdr:colOff>
      <xdr:row>40</xdr:row>
      <xdr:rowOff>36418</xdr:rowOff>
    </xdr:from>
    <xdr:to>
      <xdr:col>1</xdr:col>
      <xdr:colOff>2654629</xdr:colOff>
      <xdr:row>40</xdr:row>
      <xdr:rowOff>854449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4298"/>
        <a:stretch/>
      </xdr:blipFill>
      <xdr:spPr bwMode="auto">
        <a:xfrm>
          <a:off x="2257772" y="11331947"/>
          <a:ext cx="1035592" cy="8180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1627217</xdr:colOff>
      <xdr:row>41</xdr:row>
      <xdr:rowOff>148479</xdr:rowOff>
    </xdr:from>
    <xdr:to>
      <xdr:col>1</xdr:col>
      <xdr:colOff>2611338</xdr:colOff>
      <xdr:row>41</xdr:row>
      <xdr:rowOff>874060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4292"/>
        <a:stretch/>
      </xdr:blipFill>
      <xdr:spPr bwMode="auto">
        <a:xfrm>
          <a:off x="2265952" y="12441332"/>
          <a:ext cx="984121" cy="7255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1661985</xdr:colOff>
      <xdr:row>42</xdr:row>
      <xdr:rowOff>104963</xdr:rowOff>
    </xdr:from>
    <xdr:to>
      <xdr:col>1</xdr:col>
      <xdr:colOff>2615044</xdr:colOff>
      <xdr:row>42</xdr:row>
      <xdr:rowOff>921871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5166"/>
        <a:stretch/>
      </xdr:blipFill>
      <xdr:spPr bwMode="auto">
        <a:xfrm>
          <a:off x="2300720" y="13395139"/>
          <a:ext cx="953059" cy="8169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1634063</xdr:colOff>
      <xdr:row>43</xdr:row>
      <xdr:rowOff>89761</xdr:rowOff>
    </xdr:from>
    <xdr:to>
      <xdr:col>1</xdr:col>
      <xdr:colOff>2626904</xdr:colOff>
      <xdr:row>43</xdr:row>
      <xdr:rowOff>910291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3406"/>
        <a:stretch/>
      </xdr:blipFill>
      <xdr:spPr bwMode="auto">
        <a:xfrm>
          <a:off x="2272798" y="14377261"/>
          <a:ext cx="992841" cy="8205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1699401</xdr:colOff>
      <xdr:row>44</xdr:row>
      <xdr:rowOff>105335</xdr:rowOff>
    </xdr:from>
    <xdr:to>
      <xdr:col>1</xdr:col>
      <xdr:colOff>2567916</xdr:colOff>
      <xdr:row>44</xdr:row>
      <xdr:rowOff>830356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3804"/>
        <a:stretch/>
      </xdr:blipFill>
      <xdr:spPr bwMode="auto">
        <a:xfrm>
          <a:off x="2338136" y="15390159"/>
          <a:ext cx="868515" cy="72502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1671935</xdr:colOff>
      <xdr:row>45</xdr:row>
      <xdr:rowOff>58832</xdr:rowOff>
    </xdr:from>
    <xdr:to>
      <xdr:col>1</xdr:col>
      <xdr:colOff>2589032</xdr:colOff>
      <xdr:row>45</xdr:row>
      <xdr:rowOff>820832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00000000-0008-0000-0A00-00000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3154"/>
        <a:stretch/>
      </xdr:blipFill>
      <xdr:spPr bwMode="auto">
        <a:xfrm>
          <a:off x="2310670" y="16340979"/>
          <a:ext cx="917097" cy="76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1671490</xdr:colOff>
      <xdr:row>46</xdr:row>
      <xdr:rowOff>48934</xdr:rowOff>
    </xdr:from>
    <xdr:to>
      <xdr:col>1</xdr:col>
      <xdr:colOff>2589476</xdr:colOff>
      <xdr:row>46</xdr:row>
      <xdr:rowOff>860800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00000000-0008-0000-0A00-00000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4273"/>
        <a:stretch/>
      </xdr:blipFill>
      <xdr:spPr bwMode="auto">
        <a:xfrm>
          <a:off x="2310225" y="17328405"/>
          <a:ext cx="917986" cy="811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1680440</xdr:colOff>
      <xdr:row>47</xdr:row>
      <xdr:rowOff>67983</xdr:rowOff>
    </xdr:from>
    <xdr:to>
      <xdr:col>1</xdr:col>
      <xdr:colOff>2586877</xdr:colOff>
      <xdr:row>47</xdr:row>
      <xdr:rowOff>872005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00000000-0008-0000-0A00-000009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5060"/>
        <a:stretch/>
      </xdr:blipFill>
      <xdr:spPr bwMode="auto">
        <a:xfrm>
          <a:off x="2319175" y="18344777"/>
          <a:ext cx="906437" cy="80402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1645502</xdr:colOff>
      <xdr:row>48</xdr:row>
      <xdr:rowOff>67983</xdr:rowOff>
    </xdr:from>
    <xdr:to>
      <xdr:col>1</xdr:col>
      <xdr:colOff>2621814</xdr:colOff>
      <xdr:row>48</xdr:row>
      <xdr:rowOff>872005</xdr:rowOff>
    </xdr:to>
    <xdr:pic>
      <xdr:nvPicPr>
        <xdr:cNvPr id="10" name="Imagem 9">
          <a:extLst>
            <a:ext uri="{FF2B5EF4-FFF2-40B4-BE49-F238E27FC236}">
              <a16:creationId xmlns:a16="http://schemas.microsoft.com/office/drawing/2014/main" id="{00000000-0008-0000-0A00-00000A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3614"/>
        <a:stretch/>
      </xdr:blipFill>
      <xdr:spPr bwMode="auto">
        <a:xfrm>
          <a:off x="2284237" y="19342101"/>
          <a:ext cx="976312" cy="80402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1654188</xdr:colOff>
      <xdr:row>49</xdr:row>
      <xdr:rowOff>48933</xdr:rowOff>
    </xdr:from>
    <xdr:to>
      <xdr:col>1</xdr:col>
      <xdr:colOff>2606779</xdr:colOff>
      <xdr:row>49</xdr:row>
      <xdr:rowOff>840068</xdr:rowOff>
    </xdr:to>
    <xdr:pic>
      <xdr:nvPicPr>
        <xdr:cNvPr id="11" name="Imagem 10">
          <a:extLst>
            <a:ext uri="{FF2B5EF4-FFF2-40B4-BE49-F238E27FC236}">
              <a16:creationId xmlns:a16="http://schemas.microsoft.com/office/drawing/2014/main" id="{00000000-0008-0000-0A00-00000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3121"/>
        <a:stretch/>
      </xdr:blipFill>
      <xdr:spPr bwMode="auto">
        <a:xfrm>
          <a:off x="2292923" y="20320374"/>
          <a:ext cx="952591" cy="7911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1675599</xdr:colOff>
      <xdr:row>50</xdr:row>
      <xdr:rowOff>48933</xdr:rowOff>
    </xdr:from>
    <xdr:to>
      <xdr:col>1</xdr:col>
      <xdr:colOff>2598068</xdr:colOff>
      <xdr:row>50</xdr:row>
      <xdr:rowOff>817657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00000000-0008-0000-0A00-00000C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2158"/>
        <a:stretch/>
      </xdr:blipFill>
      <xdr:spPr bwMode="auto">
        <a:xfrm>
          <a:off x="2314334" y="21317698"/>
          <a:ext cx="922469" cy="7687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1652740</xdr:colOff>
      <xdr:row>51</xdr:row>
      <xdr:rowOff>96932</xdr:rowOff>
    </xdr:from>
    <xdr:to>
      <xdr:col>1</xdr:col>
      <xdr:colOff>2620927</xdr:colOff>
      <xdr:row>51</xdr:row>
      <xdr:rowOff>944096</xdr:rowOff>
    </xdr:to>
    <xdr:pic>
      <xdr:nvPicPr>
        <xdr:cNvPr id="13" name="Imagem 12">
          <a:extLst>
            <a:ext uri="{FF2B5EF4-FFF2-40B4-BE49-F238E27FC236}">
              <a16:creationId xmlns:a16="http://schemas.microsoft.com/office/drawing/2014/main" id="{00000000-0008-0000-0A00-00000D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5385"/>
        <a:stretch/>
      </xdr:blipFill>
      <xdr:spPr bwMode="auto">
        <a:xfrm>
          <a:off x="2291475" y="22363020"/>
          <a:ext cx="968187" cy="8471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1638633</xdr:colOff>
      <xdr:row>52</xdr:row>
      <xdr:rowOff>106830</xdr:rowOff>
    </xdr:from>
    <xdr:to>
      <xdr:col>1</xdr:col>
      <xdr:colOff>2622333</xdr:colOff>
      <xdr:row>52</xdr:row>
      <xdr:rowOff>936065</xdr:rowOff>
    </xdr:to>
    <xdr:pic>
      <xdr:nvPicPr>
        <xdr:cNvPr id="14" name="Imagem 13">
          <a:extLst>
            <a:ext uri="{FF2B5EF4-FFF2-40B4-BE49-F238E27FC236}">
              <a16:creationId xmlns:a16="http://schemas.microsoft.com/office/drawing/2014/main" id="{00000000-0008-0000-0A00-00000E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18" t="-2941" r="73420" b="2941"/>
        <a:stretch/>
      </xdr:blipFill>
      <xdr:spPr bwMode="auto">
        <a:xfrm>
          <a:off x="2277368" y="23370242"/>
          <a:ext cx="983700" cy="8292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1694664</xdr:colOff>
      <xdr:row>53</xdr:row>
      <xdr:rowOff>127374</xdr:rowOff>
    </xdr:from>
    <xdr:to>
      <xdr:col>1</xdr:col>
      <xdr:colOff>2566302</xdr:colOff>
      <xdr:row>53</xdr:row>
      <xdr:rowOff>905622</xdr:rowOff>
    </xdr:to>
    <xdr:pic>
      <xdr:nvPicPr>
        <xdr:cNvPr id="15" name="Imagem 14">
          <a:extLst>
            <a:ext uri="{FF2B5EF4-FFF2-40B4-BE49-F238E27FC236}">
              <a16:creationId xmlns:a16="http://schemas.microsoft.com/office/drawing/2014/main" id="{00000000-0008-0000-0A00-00000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5166"/>
        <a:stretch/>
      </xdr:blipFill>
      <xdr:spPr bwMode="auto">
        <a:xfrm>
          <a:off x="2333399" y="24388109"/>
          <a:ext cx="871638" cy="7782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1664725</xdr:colOff>
      <xdr:row>54</xdr:row>
      <xdr:rowOff>79562</xdr:rowOff>
    </xdr:from>
    <xdr:to>
      <xdr:col>1</xdr:col>
      <xdr:colOff>2602591</xdr:colOff>
      <xdr:row>54</xdr:row>
      <xdr:rowOff>888067</xdr:rowOff>
    </xdr:to>
    <xdr:pic>
      <xdr:nvPicPr>
        <xdr:cNvPr id="16" name="Imagem 15">
          <a:extLst>
            <a:ext uri="{FF2B5EF4-FFF2-40B4-BE49-F238E27FC236}">
              <a16:creationId xmlns:a16="http://schemas.microsoft.com/office/drawing/2014/main" id="{00000000-0008-0000-0A00-000010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4728"/>
        <a:stretch/>
      </xdr:blipFill>
      <xdr:spPr bwMode="auto">
        <a:xfrm>
          <a:off x="2303460" y="25337621"/>
          <a:ext cx="937866" cy="8085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1666844</xdr:colOff>
      <xdr:row>55</xdr:row>
      <xdr:rowOff>48933</xdr:rowOff>
    </xdr:from>
    <xdr:to>
      <xdr:col>1</xdr:col>
      <xdr:colOff>2600473</xdr:colOff>
      <xdr:row>55</xdr:row>
      <xdr:rowOff>873686</xdr:rowOff>
    </xdr:to>
    <xdr:pic>
      <xdr:nvPicPr>
        <xdr:cNvPr id="17" name="Imagem 16">
          <a:extLst>
            <a:ext uri="{FF2B5EF4-FFF2-40B4-BE49-F238E27FC236}">
              <a16:creationId xmlns:a16="http://schemas.microsoft.com/office/drawing/2014/main" id="{00000000-0008-0000-0A00-00001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5163"/>
        <a:stretch/>
      </xdr:blipFill>
      <xdr:spPr bwMode="auto">
        <a:xfrm>
          <a:off x="2305579" y="26304315"/>
          <a:ext cx="933629" cy="8247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1656623</xdr:colOff>
      <xdr:row>56</xdr:row>
      <xdr:rowOff>48933</xdr:rowOff>
    </xdr:from>
    <xdr:to>
      <xdr:col>1</xdr:col>
      <xdr:colOff>2604344</xdr:colOff>
      <xdr:row>56</xdr:row>
      <xdr:rowOff>849594</xdr:rowOff>
    </xdr:to>
    <xdr:pic>
      <xdr:nvPicPr>
        <xdr:cNvPr id="18" name="Imagem 17">
          <a:extLst>
            <a:ext uri="{FF2B5EF4-FFF2-40B4-BE49-F238E27FC236}">
              <a16:creationId xmlns:a16="http://schemas.microsoft.com/office/drawing/2014/main" id="{00000000-0008-0000-0A00-00001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4049"/>
        <a:stretch/>
      </xdr:blipFill>
      <xdr:spPr bwMode="auto">
        <a:xfrm>
          <a:off x="2295358" y="27301639"/>
          <a:ext cx="947721" cy="800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1652603</xdr:colOff>
      <xdr:row>57</xdr:row>
      <xdr:rowOff>29883</xdr:rowOff>
    </xdr:from>
    <xdr:to>
      <xdr:col>1</xdr:col>
      <xdr:colOff>2621063</xdr:colOff>
      <xdr:row>57</xdr:row>
      <xdr:rowOff>828862</xdr:rowOff>
    </xdr:to>
    <xdr:pic>
      <xdr:nvPicPr>
        <xdr:cNvPr id="19" name="Imagem 18">
          <a:extLst>
            <a:ext uri="{FF2B5EF4-FFF2-40B4-BE49-F238E27FC236}">
              <a16:creationId xmlns:a16="http://schemas.microsoft.com/office/drawing/2014/main" id="{00000000-0008-0000-0A00-00001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3856"/>
        <a:stretch/>
      </xdr:blipFill>
      <xdr:spPr bwMode="auto">
        <a:xfrm>
          <a:off x="2291338" y="28279912"/>
          <a:ext cx="968460" cy="7989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1684803</xdr:colOff>
      <xdr:row>58</xdr:row>
      <xdr:rowOff>48933</xdr:rowOff>
    </xdr:from>
    <xdr:to>
      <xdr:col>1</xdr:col>
      <xdr:colOff>2582514</xdr:colOff>
      <xdr:row>58</xdr:row>
      <xdr:rowOff>849594</xdr:rowOff>
    </xdr:to>
    <xdr:pic>
      <xdr:nvPicPr>
        <xdr:cNvPr id="20" name="Imagem 19">
          <a:extLst>
            <a:ext uri="{FF2B5EF4-FFF2-40B4-BE49-F238E27FC236}">
              <a16:creationId xmlns:a16="http://schemas.microsoft.com/office/drawing/2014/main" id="{00000000-0008-0000-0A00-00001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5388"/>
        <a:stretch/>
      </xdr:blipFill>
      <xdr:spPr bwMode="auto">
        <a:xfrm>
          <a:off x="2323538" y="29296286"/>
          <a:ext cx="897711" cy="800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1655641</xdr:colOff>
      <xdr:row>59</xdr:row>
      <xdr:rowOff>29883</xdr:rowOff>
    </xdr:from>
    <xdr:to>
      <xdr:col>1</xdr:col>
      <xdr:colOff>2618026</xdr:colOff>
      <xdr:row>59</xdr:row>
      <xdr:rowOff>840068</xdr:rowOff>
    </xdr:to>
    <xdr:pic>
      <xdr:nvPicPr>
        <xdr:cNvPr id="21" name="Imagem 20">
          <a:extLst>
            <a:ext uri="{FF2B5EF4-FFF2-40B4-BE49-F238E27FC236}">
              <a16:creationId xmlns:a16="http://schemas.microsoft.com/office/drawing/2014/main" id="{00000000-0008-0000-0A00-00001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3187"/>
        <a:stretch/>
      </xdr:blipFill>
      <xdr:spPr bwMode="auto">
        <a:xfrm>
          <a:off x="2294376" y="30274559"/>
          <a:ext cx="962385" cy="8101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1656063</xdr:colOff>
      <xdr:row>60</xdr:row>
      <xdr:rowOff>164354</xdr:rowOff>
    </xdr:from>
    <xdr:to>
      <xdr:col>1</xdr:col>
      <xdr:colOff>2604904</xdr:colOff>
      <xdr:row>60</xdr:row>
      <xdr:rowOff>939241</xdr:rowOff>
    </xdr:to>
    <xdr:pic>
      <xdr:nvPicPr>
        <xdr:cNvPr id="22" name="Imagem 21">
          <a:extLst>
            <a:ext uri="{FF2B5EF4-FFF2-40B4-BE49-F238E27FC236}">
              <a16:creationId xmlns:a16="http://schemas.microsoft.com/office/drawing/2014/main" id="{00000000-0008-0000-0A00-00001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3393"/>
        <a:stretch/>
      </xdr:blipFill>
      <xdr:spPr bwMode="auto">
        <a:xfrm>
          <a:off x="2294798" y="31406354"/>
          <a:ext cx="948841" cy="7748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1617538</xdr:colOff>
      <xdr:row>61</xdr:row>
      <xdr:rowOff>48933</xdr:rowOff>
    </xdr:from>
    <xdr:to>
      <xdr:col>1</xdr:col>
      <xdr:colOff>2656129</xdr:colOff>
      <xdr:row>61</xdr:row>
      <xdr:rowOff>883211</xdr:rowOff>
    </xdr:to>
    <xdr:pic>
      <xdr:nvPicPr>
        <xdr:cNvPr id="23" name="Imagem 22">
          <a:extLst>
            <a:ext uri="{FF2B5EF4-FFF2-40B4-BE49-F238E27FC236}">
              <a16:creationId xmlns:a16="http://schemas.microsoft.com/office/drawing/2014/main" id="{00000000-0008-0000-0A00-00001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3421"/>
        <a:stretch/>
      </xdr:blipFill>
      <xdr:spPr bwMode="auto">
        <a:xfrm>
          <a:off x="2256273" y="32288257"/>
          <a:ext cx="1038591" cy="8342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1577450</xdr:colOff>
      <xdr:row>62</xdr:row>
      <xdr:rowOff>10832</xdr:rowOff>
    </xdr:from>
    <xdr:to>
      <xdr:col>1</xdr:col>
      <xdr:colOff>2683517</xdr:colOff>
      <xdr:row>62</xdr:row>
      <xdr:rowOff>902821</xdr:rowOff>
    </xdr:to>
    <xdr:pic>
      <xdr:nvPicPr>
        <xdr:cNvPr id="24" name="Imagem 23">
          <a:extLst>
            <a:ext uri="{FF2B5EF4-FFF2-40B4-BE49-F238E27FC236}">
              <a16:creationId xmlns:a16="http://schemas.microsoft.com/office/drawing/2014/main" id="{00000000-0008-0000-0A00-00001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2506"/>
        <a:stretch/>
      </xdr:blipFill>
      <xdr:spPr bwMode="auto">
        <a:xfrm>
          <a:off x="2216185" y="33247479"/>
          <a:ext cx="1106067" cy="8919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1634824</xdr:colOff>
      <xdr:row>63</xdr:row>
      <xdr:rowOff>10834</xdr:rowOff>
    </xdr:from>
    <xdr:to>
      <xdr:col>1</xdr:col>
      <xdr:colOff>2638842</xdr:colOff>
      <xdr:row>63</xdr:row>
      <xdr:rowOff>826062</xdr:rowOff>
    </xdr:to>
    <xdr:pic>
      <xdr:nvPicPr>
        <xdr:cNvPr id="25" name="Imagem 24">
          <a:extLst>
            <a:ext uri="{FF2B5EF4-FFF2-40B4-BE49-F238E27FC236}">
              <a16:creationId xmlns:a16="http://schemas.microsoft.com/office/drawing/2014/main" id="{00000000-0008-0000-0A00-000019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3103"/>
        <a:stretch/>
      </xdr:blipFill>
      <xdr:spPr bwMode="auto">
        <a:xfrm>
          <a:off x="2273559" y="34244805"/>
          <a:ext cx="1004018" cy="8152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1673334</xdr:colOff>
      <xdr:row>64</xdr:row>
      <xdr:rowOff>28575</xdr:rowOff>
    </xdr:from>
    <xdr:to>
      <xdr:col>1</xdr:col>
      <xdr:colOff>2600333</xdr:colOff>
      <xdr:row>64</xdr:row>
      <xdr:rowOff>864534</xdr:rowOff>
    </xdr:to>
    <xdr:pic>
      <xdr:nvPicPr>
        <xdr:cNvPr id="26" name="Imagem 25">
          <a:extLst>
            <a:ext uri="{FF2B5EF4-FFF2-40B4-BE49-F238E27FC236}">
              <a16:creationId xmlns:a16="http://schemas.microsoft.com/office/drawing/2014/main" id="{00000000-0008-0000-0A00-00001A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2" t="-1923" r="74279" b="1923"/>
        <a:stretch/>
      </xdr:blipFill>
      <xdr:spPr bwMode="auto">
        <a:xfrm>
          <a:off x="2312069" y="35259869"/>
          <a:ext cx="926999" cy="8359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1646523</xdr:colOff>
      <xdr:row>65</xdr:row>
      <xdr:rowOff>84605</xdr:rowOff>
    </xdr:from>
    <xdr:to>
      <xdr:col>1</xdr:col>
      <xdr:colOff>2620794</xdr:colOff>
      <xdr:row>65</xdr:row>
      <xdr:rowOff>886946</xdr:rowOff>
    </xdr:to>
    <xdr:pic>
      <xdr:nvPicPr>
        <xdr:cNvPr id="27" name="Imagem 26">
          <a:extLst>
            <a:ext uri="{FF2B5EF4-FFF2-40B4-BE49-F238E27FC236}">
              <a16:creationId xmlns:a16="http://schemas.microsoft.com/office/drawing/2014/main" id="{00000000-0008-0000-0A00-00001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4074"/>
        <a:stretch/>
      </xdr:blipFill>
      <xdr:spPr bwMode="auto">
        <a:xfrm>
          <a:off x="2285258" y="36313223"/>
          <a:ext cx="974271" cy="8023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1638546</xdr:colOff>
      <xdr:row>66</xdr:row>
      <xdr:rowOff>10834</xdr:rowOff>
    </xdr:from>
    <xdr:to>
      <xdr:col>1</xdr:col>
      <xdr:colOff>2622421</xdr:colOff>
      <xdr:row>66</xdr:row>
      <xdr:rowOff>836288</xdr:rowOff>
    </xdr:to>
    <xdr:pic>
      <xdr:nvPicPr>
        <xdr:cNvPr id="28" name="Imagem 27">
          <a:extLst>
            <a:ext uri="{FF2B5EF4-FFF2-40B4-BE49-F238E27FC236}">
              <a16:creationId xmlns:a16="http://schemas.microsoft.com/office/drawing/2014/main" id="{00000000-0008-0000-0A00-00001C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4292"/>
        <a:stretch/>
      </xdr:blipFill>
      <xdr:spPr bwMode="auto">
        <a:xfrm>
          <a:off x="2277281" y="37236775"/>
          <a:ext cx="983875" cy="82545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1623591</xdr:colOff>
      <xdr:row>67</xdr:row>
      <xdr:rowOff>51175</xdr:rowOff>
    </xdr:from>
    <xdr:to>
      <xdr:col>1</xdr:col>
      <xdr:colOff>2643725</xdr:colOff>
      <xdr:row>67</xdr:row>
      <xdr:rowOff>882091</xdr:rowOff>
    </xdr:to>
    <xdr:pic>
      <xdr:nvPicPr>
        <xdr:cNvPr id="29" name="Imagem 28">
          <a:extLst>
            <a:ext uri="{FF2B5EF4-FFF2-40B4-BE49-F238E27FC236}">
              <a16:creationId xmlns:a16="http://schemas.microsoft.com/office/drawing/2014/main" id="{00000000-0008-0000-0A00-00001D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2747"/>
        <a:stretch/>
      </xdr:blipFill>
      <xdr:spPr bwMode="auto">
        <a:xfrm>
          <a:off x="2262326" y="38274440"/>
          <a:ext cx="1020134" cy="8309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1657502</xdr:colOff>
      <xdr:row>68</xdr:row>
      <xdr:rowOff>47812</xdr:rowOff>
    </xdr:from>
    <xdr:to>
      <xdr:col>1</xdr:col>
      <xdr:colOff>2616165</xdr:colOff>
      <xdr:row>68</xdr:row>
      <xdr:rowOff>853411</xdr:rowOff>
    </xdr:to>
    <xdr:pic>
      <xdr:nvPicPr>
        <xdr:cNvPr id="30" name="Imagem 29">
          <a:extLst>
            <a:ext uri="{FF2B5EF4-FFF2-40B4-BE49-F238E27FC236}">
              <a16:creationId xmlns:a16="http://schemas.microsoft.com/office/drawing/2014/main" id="{00000000-0008-0000-0A00-00001E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3378"/>
        <a:stretch/>
      </xdr:blipFill>
      <xdr:spPr bwMode="auto">
        <a:xfrm>
          <a:off x="2296237" y="39268400"/>
          <a:ext cx="958663" cy="8055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1619312</xdr:colOff>
      <xdr:row>69</xdr:row>
      <xdr:rowOff>39783</xdr:rowOff>
    </xdr:from>
    <xdr:to>
      <xdr:col>1</xdr:col>
      <xdr:colOff>2641654</xdr:colOff>
      <xdr:row>69</xdr:row>
      <xdr:rowOff>862855</xdr:rowOff>
    </xdr:to>
    <xdr:pic>
      <xdr:nvPicPr>
        <xdr:cNvPr id="31" name="Imagem 30">
          <a:extLst>
            <a:ext uri="{FF2B5EF4-FFF2-40B4-BE49-F238E27FC236}">
              <a16:creationId xmlns:a16="http://schemas.microsoft.com/office/drawing/2014/main" id="{00000000-0008-0000-0A00-00001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4066"/>
        <a:stretch/>
      </xdr:blipFill>
      <xdr:spPr bwMode="auto">
        <a:xfrm>
          <a:off x="2258047" y="40257695"/>
          <a:ext cx="1022342" cy="8230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1654727</xdr:colOff>
      <xdr:row>69</xdr:row>
      <xdr:rowOff>989106</xdr:rowOff>
    </xdr:from>
    <xdr:to>
      <xdr:col>1</xdr:col>
      <xdr:colOff>2606239</xdr:colOff>
      <xdr:row>70</xdr:row>
      <xdr:rowOff>813174</xdr:rowOff>
    </xdr:to>
    <xdr:pic>
      <xdr:nvPicPr>
        <xdr:cNvPr id="32" name="Imagem 31">
          <a:extLst>
            <a:ext uri="{FF2B5EF4-FFF2-40B4-BE49-F238E27FC236}">
              <a16:creationId xmlns:a16="http://schemas.microsoft.com/office/drawing/2014/main" id="{00000000-0008-0000-0A00-000020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4730"/>
        <a:stretch/>
      </xdr:blipFill>
      <xdr:spPr bwMode="auto">
        <a:xfrm>
          <a:off x="2293462" y="41207018"/>
          <a:ext cx="951512" cy="82139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1690560</xdr:colOff>
      <xdr:row>71</xdr:row>
      <xdr:rowOff>86287</xdr:rowOff>
    </xdr:from>
    <xdr:to>
      <xdr:col>1</xdr:col>
      <xdr:colOff>2583107</xdr:colOff>
      <xdr:row>71</xdr:row>
      <xdr:rowOff>819991</xdr:rowOff>
    </xdr:to>
    <xdr:pic>
      <xdr:nvPicPr>
        <xdr:cNvPr id="33" name="Imagem 32">
          <a:extLst>
            <a:ext uri="{FF2B5EF4-FFF2-40B4-BE49-F238E27FC236}">
              <a16:creationId xmlns:a16="http://schemas.microsoft.com/office/drawing/2014/main" id="{00000000-0008-0000-0A00-00002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4066"/>
        <a:stretch/>
      </xdr:blipFill>
      <xdr:spPr bwMode="auto">
        <a:xfrm>
          <a:off x="2329295" y="42298846"/>
          <a:ext cx="892547" cy="7337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1656475</xdr:colOff>
      <xdr:row>72</xdr:row>
      <xdr:rowOff>10833</xdr:rowOff>
    </xdr:from>
    <xdr:to>
      <xdr:col>1</xdr:col>
      <xdr:colOff>2604491</xdr:colOff>
      <xdr:row>72</xdr:row>
      <xdr:rowOff>790134</xdr:rowOff>
    </xdr:to>
    <xdr:pic>
      <xdr:nvPicPr>
        <xdr:cNvPr id="34" name="Imagem 33">
          <a:extLst>
            <a:ext uri="{FF2B5EF4-FFF2-40B4-BE49-F238E27FC236}">
              <a16:creationId xmlns:a16="http://schemas.microsoft.com/office/drawing/2014/main" id="{00000000-0008-0000-0A00-00002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4066"/>
        <a:stretch/>
      </xdr:blipFill>
      <xdr:spPr bwMode="auto">
        <a:xfrm>
          <a:off x="2295210" y="43220715"/>
          <a:ext cx="948016" cy="7793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1598029</xdr:colOff>
      <xdr:row>72</xdr:row>
      <xdr:rowOff>989107</xdr:rowOff>
    </xdr:from>
    <xdr:to>
      <xdr:col>1</xdr:col>
      <xdr:colOff>2675638</xdr:colOff>
      <xdr:row>73</xdr:row>
      <xdr:rowOff>826061</xdr:rowOff>
    </xdr:to>
    <xdr:pic>
      <xdr:nvPicPr>
        <xdr:cNvPr id="35" name="Imagem 34">
          <a:extLst>
            <a:ext uri="{FF2B5EF4-FFF2-40B4-BE49-F238E27FC236}">
              <a16:creationId xmlns:a16="http://schemas.microsoft.com/office/drawing/2014/main" id="{00000000-0008-0000-0A00-00002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3218"/>
        <a:stretch/>
      </xdr:blipFill>
      <xdr:spPr bwMode="auto">
        <a:xfrm>
          <a:off x="2236764" y="44198989"/>
          <a:ext cx="1077609" cy="8342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1637425</xdr:colOff>
      <xdr:row>74</xdr:row>
      <xdr:rowOff>10833</xdr:rowOff>
    </xdr:from>
    <xdr:to>
      <xdr:col>1</xdr:col>
      <xdr:colOff>2623541</xdr:colOff>
      <xdr:row>74</xdr:row>
      <xdr:rowOff>813097</xdr:rowOff>
    </xdr:to>
    <xdr:pic>
      <xdr:nvPicPr>
        <xdr:cNvPr id="36" name="Imagem 35">
          <a:extLst>
            <a:ext uri="{FF2B5EF4-FFF2-40B4-BE49-F238E27FC236}">
              <a16:creationId xmlns:a16="http://schemas.microsoft.com/office/drawing/2014/main" id="{00000000-0008-0000-0A00-00002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4292"/>
        <a:stretch/>
      </xdr:blipFill>
      <xdr:spPr bwMode="auto">
        <a:xfrm>
          <a:off x="2276160" y="45215362"/>
          <a:ext cx="986116" cy="8022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1656475</xdr:colOff>
      <xdr:row>75</xdr:row>
      <xdr:rowOff>10833</xdr:rowOff>
    </xdr:from>
    <xdr:to>
      <xdr:col>1</xdr:col>
      <xdr:colOff>2604491</xdr:colOff>
      <xdr:row>75</xdr:row>
      <xdr:rowOff>811743</xdr:rowOff>
    </xdr:to>
    <xdr:pic>
      <xdr:nvPicPr>
        <xdr:cNvPr id="37" name="Imagem 36">
          <a:extLst>
            <a:ext uri="{FF2B5EF4-FFF2-40B4-BE49-F238E27FC236}">
              <a16:creationId xmlns:a16="http://schemas.microsoft.com/office/drawing/2014/main" id="{00000000-0008-0000-0A00-00002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4728"/>
        <a:stretch/>
      </xdr:blipFill>
      <xdr:spPr bwMode="auto">
        <a:xfrm>
          <a:off x="2295210" y="46212686"/>
          <a:ext cx="948016" cy="8009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1547871</xdr:colOff>
      <xdr:row>75</xdr:row>
      <xdr:rowOff>989106</xdr:rowOff>
    </xdr:from>
    <xdr:to>
      <xdr:col>1</xdr:col>
      <xdr:colOff>2719446</xdr:colOff>
      <xdr:row>76</xdr:row>
      <xdr:rowOff>944283</xdr:rowOff>
    </xdr:to>
    <xdr:pic>
      <xdr:nvPicPr>
        <xdr:cNvPr id="38" name="Imagem 37">
          <a:extLst>
            <a:ext uri="{FF2B5EF4-FFF2-40B4-BE49-F238E27FC236}">
              <a16:creationId xmlns:a16="http://schemas.microsoft.com/office/drawing/2014/main" id="{00000000-0008-0000-0A00-00002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2967"/>
        <a:stretch/>
      </xdr:blipFill>
      <xdr:spPr bwMode="auto">
        <a:xfrm>
          <a:off x="2186606" y="47190959"/>
          <a:ext cx="1171575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1547871</xdr:colOff>
      <xdr:row>76</xdr:row>
      <xdr:rowOff>989107</xdr:rowOff>
    </xdr:from>
    <xdr:to>
      <xdr:col>1</xdr:col>
      <xdr:colOff>2719446</xdr:colOff>
      <xdr:row>77</xdr:row>
      <xdr:rowOff>934758</xdr:rowOff>
    </xdr:to>
    <xdr:pic>
      <xdr:nvPicPr>
        <xdr:cNvPr id="39" name="Imagem 38">
          <a:extLst>
            <a:ext uri="{FF2B5EF4-FFF2-40B4-BE49-F238E27FC236}">
              <a16:creationId xmlns:a16="http://schemas.microsoft.com/office/drawing/2014/main" id="{00000000-0008-0000-0A00-00002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3434"/>
        <a:stretch/>
      </xdr:blipFill>
      <xdr:spPr bwMode="auto">
        <a:xfrm>
          <a:off x="2186606" y="48188283"/>
          <a:ext cx="1171575" cy="942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1600032</xdr:colOff>
      <xdr:row>77</xdr:row>
      <xdr:rowOff>970057</xdr:rowOff>
    </xdr:from>
    <xdr:to>
      <xdr:col>1</xdr:col>
      <xdr:colOff>2673635</xdr:colOff>
      <xdr:row>78</xdr:row>
      <xdr:rowOff>925233</xdr:rowOff>
    </xdr:to>
    <xdr:pic>
      <xdr:nvPicPr>
        <xdr:cNvPr id="40" name="Imagem 39">
          <a:extLst>
            <a:ext uri="{FF2B5EF4-FFF2-40B4-BE49-F238E27FC236}">
              <a16:creationId xmlns:a16="http://schemas.microsoft.com/office/drawing/2014/main" id="{00000000-0008-0000-0A00-00002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4556"/>
        <a:stretch/>
      </xdr:blipFill>
      <xdr:spPr bwMode="auto">
        <a:xfrm>
          <a:off x="2238767" y="49166557"/>
          <a:ext cx="1073603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1579621</xdr:colOff>
      <xdr:row>79</xdr:row>
      <xdr:rowOff>29883</xdr:rowOff>
    </xdr:from>
    <xdr:to>
      <xdr:col>1</xdr:col>
      <xdr:colOff>2694046</xdr:colOff>
      <xdr:row>79</xdr:row>
      <xdr:rowOff>953808</xdr:rowOff>
    </xdr:to>
    <xdr:pic>
      <xdr:nvPicPr>
        <xdr:cNvPr id="41" name="Imagem 40">
          <a:extLst>
            <a:ext uri="{FF2B5EF4-FFF2-40B4-BE49-F238E27FC236}">
              <a16:creationId xmlns:a16="http://schemas.microsoft.com/office/drawing/2014/main" id="{00000000-0008-0000-0A00-000029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3349"/>
        <a:stretch/>
      </xdr:blipFill>
      <xdr:spPr bwMode="auto">
        <a:xfrm>
          <a:off x="2218356" y="50221030"/>
          <a:ext cx="1114425" cy="923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1579621</xdr:colOff>
      <xdr:row>79</xdr:row>
      <xdr:rowOff>989107</xdr:rowOff>
    </xdr:from>
    <xdr:to>
      <xdr:col>1</xdr:col>
      <xdr:colOff>2694046</xdr:colOff>
      <xdr:row>80</xdr:row>
      <xdr:rowOff>906183</xdr:rowOff>
    </xdr:to>
    <xdr:pic>
      <xdr:nvPicPr>
        <xdr:cNvPr id="42" name="Imagem 41">
          <a:extLst>
            <a:ext uri="{FF2B5EF4-FFF2-40B4-BE49-F238E27FC236}">
              <a16:creationId xmlns:a16="http://schemas.microsoft.com/office/drawing/2014/main" id="{00000000-0008-0000-0A00-00002A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3826"/>
        <a:stretch/>
      </xdr:blipFill>
      <xdr:spPr bwMode="auto">
        <a:xfrm>
          <a:off x="2218356" y="51180254"/>
          <a:ext cx="1114425" cy="91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1579621</xdr:colOff>
      <xdr:row>81</xdr:row>
      <xdr:rowOff>10833</xdr:rowOff>
    </xdr:from>
    <xdr:to>
      <xdr:col>1</xdr:col>
      <xdr:colOff>2694046</xdr:colOff>
      <xdr:row>81</xdr:row>
      <xdr:rowOff>934758</xdr:rowOff>
    </xdr:to>
    <xdr:pic>
      <xdr:nvPicPr>
        <xdr:cNvPr id="43" name="Imagem 42">
          <a:extLst>
            <a:ext uri="{FF2B5EF4-FFF2-40B4-BE49-F238E27FC236}">
              <a16:creationId xmlns:a16="http://schemas.microsoft.com/office/drawing/2014/main" id="{00000000-0008-0000-0A00-00002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4286"/>
        <a:stretch/>
      </xdr:blipFill>
      <xdr:spPr bwMode="auto">
        <a:xfrm>
          <a:off x="2218356" y="52196627"/>
          <a:ext cx="1114425" cy="923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1552633</xdr:colOff>
      <xdr:row>82</xdr:row>
      <xdr:rowOff>10833</xdr:rowOff>
    </xdr:from>
    <xdr:to>
      <xdr:col>1</xdr:col>
      <xdr:colOff>2714683</xdr:colOff>
      <xdr:row>82</xdr:row>
      <xdr:rowOff>906183</xdr:rowOff>
    </xdr:to>
    <xdr:pic>
      <xdr:nvPicPr>
        <xdr:cNvPr id="44" name="Imagem 43">
          <a:extLst>
            <a:ext uri="{FF2B5EF4-FFF2-40B4-BE49-F238E27FC236}">
              <a16:creationId xmlns:a16="http://schemas.microsoft.com/office/drawing/2014/main" id="{00000000-0008-0000-0A00-00002C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3187"/>
        <a:stretch/>
      </xdr:blipFill>
      <xdr:spPr bwMode="auto">
        <a:xfrm>
          <a:off x="2191368" y="53193951"/>
          <a:ext cx="1162050" cy="895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1585971</xdr:colOff>
      <xdr:row>83</xdr:row>
      <xdr:rowOff>29883</xdr:rowOff>
    </xdr:from>
    <xdr:to>
      <xdr:col>1</xdr:col>
      <xdr:colOff>2681346</xdr:colOff>
      <xdr:row>83</xdr:row>
      <xdr:rowOff>934758</xdr:rowOff>
    </xdr:to>
    <xdr:pic>
      <xdr:nvPicPr>
        <xdr:cNvPr id="45" name="Imagem 44">
          <a:extLst>
            <a:ext uri="{FF2B5EF4-FFF2-40B4-BE49-F238E27FC236}">
              <a16:creationId xmlns:a16="http://schemas.microsoft.com/office/drawing/2014/main" id="{00000000-0008-0000-0A00-00002D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4501"/>
        <a:stretch/>
      </xdr:blipFill>
      <xdr:spPr bwMode="auto">
        <a:xfrm>
          <a:off x="2224706" y="54210324"/>
          <a:ext cx="1095375" cy="904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1558983</xdr:colOff>
      <xdr:row>84</xdr:row>
      <xdr:rowOff>10833</xdr:rowOff>
    </xdr:from>
    <xdr:to>
      <xdr:col>1</xdr:col>
      <xdr:colOff>2701983</xdr:colOff>
      <xdr:row>84</xdr:row>
      <xdr:rowOff>906183</xdr:rowOff>
    </xdr:to>
    <xdr:pic>
      <xdr:nvPicPr>
        <xdr:cNvPr id="46" name="Imagem 45">
          <a:extLst>
            <a:ext uri="{FF2B5EF4-FFF2-40B4-BE49-F238E27FC236}">
              <a16:creationId xmlns:a16="http://schemas.microsoft.com/office/drawing/2014/main" id="{00000000-0008-0000-0A00-00002E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3393"/>
        <a:stretch/>
      </xdr:blipFill>
      <xdr:spPr bwMode="auto">
        <a:xfrm>
          <a:off x="2197718" y="55188598"/>
          <a:ext cx="1143000" cy="895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1552633</xdr:colOff>
      <xdr:row>84</xdr:row>
      <xdr:rowOff>989106</xdr:rowOff>
    </xdr:from>
    <xdr:to>
      <xdr:col>1</xdr:col>
      <xdr:colOff>2714683</xdr:colOff>
      <xdr:row>85</xdr:row>
      <xdr:rowOff>953808</xdr:rowOff>
    </xdr:to>
    <xdr:pic>
      <xdr:nvPicPr>
        <xdr:cNvPr id="47" name="Imagem 46">
          <a:extLst>
            <a:ext uri="{FF2B5EF4-FFF2-40B4-BE49-F238E27FC236}">
              <a16:creationId xmlns:a16="http://schemas.microsoft.com/office/drawing/2014/main" id="{00000000-0008-0000-0A00-00002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3650"/>
        <a:stretch/>
      </xdr:blipFill>
      <xdr:spPr bwMode="auto">
        <a:xfrm>
          <a:off x="2191368" y="56166871"/>
          <a:ext cx="1162050" cy="962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1590733</xdr:colOff>
      <xdr:row>86</xdr:row>
      <xdr:rowOff>10833</xdr:rowOff>
    </xdr:from>
    <xdr:to>
      <xdr:col>1</xdr:col>
      <xdr:colOff>2676583</xdr:colOff>
      <xdr:row>86</xdr:row>
      <xdr:rowOff>944283</xdr:rowOff>
    </xdr:to>
    <xdr:pic>
      <xdr:nvPicPr>
        <xdr:cNvPr id="48" name="Imagem 47">
          <a:extLst>
            <a:ext uri="{FF2B5EF4-FFF2-40B4-BE49-F238E27FC236}">
              <a16:creationId xmlns:a16="http://schemas.microsoft.com/office/drawing/2014/main" id="{00000000-0008-0000-0A00-000030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4945"/>
        <a:stretch/>
      </xdr:blipFill>
      <xdr:spPr bwMode="auto">
        <a:xfrm>
          <a:off x="2229468" y="57183245"/>
          <a:ext cx="1085850" cy="933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1645253</xdr:colOff>
      <xdr:row>87</xdr:row>
      <xdr:rowOff>68543</xdr:rowOff>
    </xdr:from>
    <xdr:to>
      <xdr:col>1</xdr:col>
      <xdr:colOff>2622063</xdr:colOff>
      <xdr:row>87</xdr:row>
      <xdr:rowOff>859678</xdr:rowOff>
    </xdr:to>
    <xdr:pic>
      <xdr:nvPicPr>
        <xdr:cNvPr id="49" name="Imagem 48">
          <a:extLst>
            <a:ext uri="{FF2B5EF4-FFF2-40B4-BE49-F238E27FC236}">
              <a16:creationId xmlns:a16="http://schemas.microsoft.com/office/drawing/2014/main" id="{00000000-0008-0000-0A00-00003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3866"/>
        <a:stretch/>
      </xdr:blipFill>
      <xdr:spPr bwMode="auto">
        <a:xfrm>
          <a:off x="2283988" y="58238278"/>
          <a:ext cx="976810" cy="7911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1655842</xdr:colOff>
      <xdr:row>88</xdr:row>
      <xdr:rowOff>126254</xdr:rowOff>
    </xdr:from>
    <xdr:to>
      <xdr:col>1</xdr:col>
      <xdr:colOff>2605125</xdr:colOff>
      <xdr:row>88</xdr:row>
      <xdr:rowOff>925234</xdr:rowOff>
    </xdr:to>
    <xdr:pic>
      <xdr:nvPicPr>
        <xdr:cNvPr id="50" name="Imagem 49">
          <a:extLst>
            <a:ext uri="{FF2B5EF4-FFF2-40B4-BE49-F238E27FC236}">
              <a16:creationId xmlns:a16="http://schemas.microsoft.com/office/drawing/2014/main" id="{00000000-0008-0000-0A00-00003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2912"/>
        <a:stretch/>
      </xdr:blipFill>
      <xdr:spPr bwMode="auto">
        <a:xfrm>
          <a:off x="2294577" y="59293313"/>
          <a:ext cx="949283" cy="7989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1689719</xdr:colOff>
      <xdr:row>89</xdr:row>
      <xdr:rowOff>126254</xdr:rowOff>
    </xdr:from>
    <xdr:to>
      <xdr:col>1</xdr:col>
      <xdr:colOff>2583947</xdr:colOff>
      <xdr:row>89</xdr:row>
      <xdr:rowOff>866558</xdr:rowOff>
    </xdr:to>
    <xdr:pic>
      <xdr:nvPicPr>
        <xdr:cNvPr id="51" name="Imagem 50">
          <a:extLst>
            <a:ext uri="{FF2B5EF4-FFF2-40B4-BE49-F238E27FC236}">
              <a16:creationId xmlns:a16="http://schemas.microsoft.com/office/drawing/2014/main" id="{00000000-0008-0000-0A00-00003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2949"/>
        <a:stretch/>
      </xdr:blipFill>
      <xdr:spPr bwMode="auto">
        <a:xfrm>
          <a:off x="2328454" y="60290636"/>
          <a:ext cx="894228" cy="7403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1694294</xdr:colOff>
      <xdr:row>90</xdr:row>
      <xdr:rowOff>99174</xdr:rowOff>
    </xdr:from>
    <xdr:to>
      <xdr:col>1</xdr:col>
      <xdr:colOff>2566672</xdr:colOff>
      <xdr:row>90</xdr:row>
      <xdr:rowOff>878910</xdr:rowOff>
    </xdr:to>
    <xdr:pic>
      <xdr:nvPicPr>
        <xdr:cNvPr id="52" name="Imagem 51">
          <a:extLst>
            <a:ext uri="{FF2B5EF4-FFF2-40B4-BE49-F238E27FC236}">
              <a16:creationId xmlns:a16="http://schemas.microsoft.com/office/drawing/2014/main" id="{00000000-0008-0000-0A00-00003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5381"/>
        <a:stretch/>
      </xdr:blipFill>
      <xdr:spPr bwMode="auto">
        <a:xfrm>
          <a:off x="2333029" y="61260880"/>
          <a:ext cx="872378" cy="7797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1866762</xdr:colOff>
      <xdr:row>90</xdr:row>
      <xdr:rowOff>970056</xdr:rowOff>
    </xdr:from>
    <xdr:to>
      <xdr:col>1</xdr:col>
      <xdr:colOff>2394205</xdr:colOff>
      <xdr:row>91</xdr:row>
      <xdr:rowOff>979661</xdr:rowOff>
    </xdr:to>
    <xdr:pic>
      <xdr:nvPicPr>
        <xdr:cNvPr id="53" name="Imagem 52">
          <a:extLst>
            <a:ext uri="{FF2B5EF4-FFF2-40B4-BE49-F238E27FC236}">
              <a16:creationId xmlns:a16="http://schemas.microsoft.com/office/drawing/2014/main" id="{00000000-0008-0000-0A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497" y="62131762"/>
          <a:ext cx="527443" cy="10069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1806633</xdr:colOff>
      <xdr:row>92</xdr:row>
      <xdr:rowOff>84142</xdr:rowOff>
    </xdr:from>
    <xdr:to>
      <xdr:col>1</xdr:col>
      <xdr:colOff>2454333</xdr:colOff>
      <xdr:row>92</xdr:row>
      <xdr:rowOff>833158</xdr:rowOff>
    </xdr:to>
    <xdr:pic>
      <xdr:nvPicPr>
        <xdr:cNvPr id="54" name="Imagem 53">
          <a:extLst>
            <a:ext uri="{FF2B5EF4-FFF2-40B4-BE49-F238E27FC236}">
              <a16:creationId xmlns:a16="http://schemas.microsoft.com/office/drawing/2014/main" id="{00000000-0008-0000-0A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45368" y="63240495"/>
          <a:ext cx="647700" cy="7490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1317964</xdr:colOff>
      <xdr:row>93</xdr:row>
      <xdr:rowOff>90832</xdr:rowOff>
    </xdr:from>
    <xdr:to>
      <xdr:col>1</xdr:col>
      <xdr:colOff>3022939</xdr:colOff>
      <xdr:row>93</xdr:row>
      <xdr:rowOff>970430</xdr:rowOff>
    </xdr:to>
    <xdr:pic>
      <xdr:nvPicPr>
        <xdr:cNvPr id="55" name="Imagem 54">
          <a:extLst>
            <a:ext uri="{FF2B5EF4-FFF2-40B4-BE49-F238E27FC236}">
              <a16:creationId xmlns:a16="http://schemas.microsoft.com/office/drawing/2014/main" id="{00000000-0008-0000-0A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56699" y="64244508"/>
          <a:ext cx="1704975" cy="87959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1642611</xdr:colOff>
      <xdr:row>94</xdr:row>
      <xdr:rowOff>47813</xdr:rowOff>
    </xdr:from>
    <xdr:to>
      <xdr:col>1</xdr:col>
      <xdr:colOff>2698292</xdr:colOff>
      <xdr:row>95</xdr:row>
      <xdr:rowOff>38368</xdr:rowOff>
    </xdr:to>
    <xdr:pic>
      <xdr:nvPicPr>
        <xdr:cNvPr id="56" name="Imagem 55">
          <a:extLst>
            <a:ext uri="{FF2B5EF4-FFF2-40B4-BE49-F238E27FC236}">
              <a16:creationId xmlns:a16="http://schemas.microsoft.com/office/drawing/2014/main" id="{00000000-0008-0000-0A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1346" y="65198813"/>
          <a:ext cx="1055681" cy="987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1906833</xdr:colOff>
      <xdr:row>95</xdr:row>
      <xdr:rowOff>74894</xdr:rowOff>
    </xdr:from>
    <xdr:to>
      <xdr:col>1</xdr:col>
      <xdr:colOff>2411657</xdr:colOff>
      <xdr:row>95</xdr:row>
      <xdr:rowOff>974244</xdr:rowOff>
    </xdr:to>
    <xdr:pic>
      <xdr:nvPicPr>
        <xdr:cNvPr id="57" name="Imagem 56">
          <a:extLst>
            <a:ext uri="{FF2B5EF4-FFF2-40B4-BE49-F238E27FC236}">
              <a16:creationId xmlns:a16="http://schemas.microsoft.com/office/drawing/2014/main" id="{00000000-0008-0000-0A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45568" y="66223218"/>
          <a:ext cx="504824" cy="899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958466</xdr:colOff>
      <xdr:row>5</xdr:row>
      <xdr:rowOff>170370</xdr:rowOff>
    </xdr:from>
    <xdr:to>
      <xdr:col>1</xdr:col>
      <xdr:colOff>3302501</xdr:colOff>
      <xdr:row>11</xdr:row>
      <xdr:rowOff>155705</xdr:rowOff>
    </xdr:to>
    <xdr:pic>
      <xdr:nvPicPr>
        <xdr:cNvPr id="58" name="Imagem 58">
          <a:extLst>
            <a:ext uri="{FF2B5EF4-FFF2-40B4-BE49-F238E27FC236}">
              <a16:creationId xmlns:a16="http://schemas.microsoft.com/office/drawing/2014/main" id="{00000000-0008-0000-0A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3584" y="1795223"/>
          <a:ext cx="2344035" cy="11955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1345213</xdr:colOff>
      <xdr:row>16</xdr:row>
      <xdr:rowOff>69103</xdr:rowOff>
    </xdr:from>
    <xdr:to>
      <xdr:col>1</xdr:col>
      <xdr:colOff>2995689</xdr:colOff>
      <xdr:row>20</xdr:row>
      <xdr:rowOff>110084</xdr:rowOff>
    </xdr:to>
    <xdr:pic>
      <xdr:nvPicPr>
        <xdr:cNvPr id="59" name="Imagem 59">
          <a:extLst>
            <a:ext uri="{FF2B5EF4-FFF2-40B4-BE49-F238E27FC236}">
              <a16:creationId xmlns:a16="http://schemas.microsoft.com/office/drawing/2014/main" id="{00000000-0008-0000-0A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50331" y="4058397"/>
          <a:ext cx="1650476" cy="8478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1810233</xdr:colOff>
      <xdr:row>22</xdr:row>
      <xdr:rowOff>65277</xdr:rowOff>
    </xdr:from>
    <xdr:to>
      <xdr:col>1</xdr:col>
      <xdr:colOff>2351376</xdr:colOff>
      <xdr:row>22</xdr:row>
      <xdr:rowOff>770127</xdr:rowOff>
    </xdr:to>
    <xdr:pic>
      <xdr:nvPicPr>
        <xdr:cNvPr id="60" name="Imagem 61">
          <a:extLst>
            <a:ext uri="{FF2B5EF4-FFF2-40B4-BE49-F238E27FC236}">
              <a16:creationId xmlns:a16="http://schemas.microsoft.com/office/drawing/2014/main" id="{00000000-0008-0000-0A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15351" y="5410483"/>
          <a:ext cx="541143" cy="704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1224021</xdr:colOff>
      <xdr:row>24</xdr:row>
      <xdr:rowOff>32391</xdr:rowOff>
    </xdr:from>
    <xdr:to>
      <xdr:col>1</xdr:col>
      <xdr:colOff>3043296</xdr:colOff>
      <xdr:row>28</xdr:row>
      <xdr:rowOff>159098</xdr:rowOff>
    </xdr:to>
    <xdr:pic>
      <xdr:nvPicPr>
        <xdr:cNvPr id="61" name="Imagem 64">
          <a:extLst>
            <a:ext uri="{FF2B5EF4-FFF2-40B4-BE49-F238E27FC236}">
              <a16:creationId xmlns:a16="http://schemas.microsoft.com/office/drawing/2014/main" id="{00000000-0008-0000-0A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2756" y="6565420"/>
          <a:ext cx="1819275" cy="9335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1243071</xdr:colOff>
      <xdr:row>30</xdr:row>
      <xdr:rowOff>175136</xdr:rowOff>
    </xdr:from>
    <xdr:to>
      <xdr:col>1</xdr:col>
      <xdr:colOff>3024246</xdr:colOff>
      <xdr:row>35</xdr:row>
      <xdr:rowOff>77143</xdr:rowOff>
    </xdr:to>
    <xdr:pic>
      <xdr:nvPicPr>
        <xdr:cNvPr id="62" name="Imagem 65">
          <a:extLst>
            <a:ext uri="{FF2B5EF4-FFF2-40B4-BE49-F238E27FC236}">
              <a16:creationId xmlns:a16="http://schemas.microsoft.com/office/drawing/2014/main" id="{00000000-0008-0000-0A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1806" y="8064077"/>
          <a:ext cx="1781175" cy="91053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1290776</xdr:colOff>
      <xdr:row>38</xdr:row>
      <xdr:rowOff>134658</xdr:rowOff>
    </xdr:from>
    <xdr:to>
      <xdr:col>1</xdr:col>
      <xdr:colOff>2982891</xdr:colOff>
      <xdr:row>38</xdr:row>
      <xdr:rowOff>1039532</xdr:rowOff>
    </xdr:to>
    <xdr:pic>
      <xdr:nvPicPr>
        <xdr:cNvPr id="63" name="Imagem 67">
          <a:extLst>
            <a:ext uri="{FF2B5EF4-FFF2-40B4-BE49-F238E27FC236}">
              <a16:creationId xmlns:a16="http://schemas.microsoft.com/office/drawing/2014/main" id="{00000000-0008-0000-0A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29511" y="9782923"/>
          <a:ext cx="1692115" cy="9048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1732021</xdr:colOff>
      <xdr:row>97</xdr:row>
      <xdr:rowOff>87033</xdr:rowOff>
    </xdr:from>
    <xdr:to>
      <xdr:col>1</xdr:col>
      <xdr:colOff>2541646</xdr:colOff>
      <xdr:row>97</xdr:row>
      <xdr:rowOff>835426</xdr:rowOff>
    </xdr:to>
    <xdr:pic>
      <xdr:nvPicPr>
        <xdr:cNvPr id="64" name="Imagem 68">
          <a:extLst>
            <a:ext uri="{FF2B5EF4-FFF2-40B4-BE49-F238E27FC236}">
              <a16:creationId xmlns:a16="http://schemas.microsoft.com/office/drawing/2014/main" id="{00000000-0008-0000-0A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70756" y="67580062"/>
          <a:ext cx="809625" cy="74839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1700271</xdr:colOff>
      <xdr:row>98</xdr:row>
      <xdr:rowOff>87033</xdr:rowOff>
    </xdr:from>
    <xdr:to>
      <xdr:col>1</xdr:col>
      <xdr:colOff>2567046</xdr:colOff>
      <xdr:row>98</xdr:row>
      <xdr:rowOff>887133</xdr:rowOff>
    </xdr:to>
    <xdr:pic>
      <xdr:nvPicPr>
        <xdr:cNvPr id="65" name="Imagem 69">
          <a:extLst>
            <a:ext uri="{FF2B5EF4-FFF2-40B4-BE49-F238E27FC236}">
              <a16:creationId xmlns:a16="http://schemas.microsoft.com/office/drawing/2014/main" id="{00000000-0008-0000-0A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39006" y="68577386"/>
          <a:ext cx="866775" cy="800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1700271</xdr:colOff>
      <xdr:row>99</xdr:row>
      <xdr:rowOff>87033</xdr:rowOff>
    </xdr:from>
    <xdr:to>
      <xdr:col>1</xdr:col>
      <xdr:colOff>2567046</xdr:colOff>
      <xdr:row>99</xdr:row>
      <xdr:rowOff>858558</xdr:rowOff>
    </xdr:to>
    <xdr:pic>
      <xdr:nvPicPr>
        <xdr:cNvPr id="66" name="Imagem 70">
          <a:extLst>
            <a:ext uri="{FF2B5EF4-FFF2-40B4-BE49-F238E27FC236}">
              <a16:creationId xmlns:a16="http://schemas.microsoft.com/office/drawing/2014/main" id="{00000000-0008-0000-0A00-00004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5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410"/>
        <a:stretch/>
      </xdr:blipFill>
      <xdr:spPr bwMode="auto">
        <a:xfrm>
          <a:off x="2339006" y="69574709"/>
          <a:ext cx="866775" cy="771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1636918</xdr:colOff>
      <xdr:row>100</xdr:row>
      <xdr:rowOff>10833</xdr:rowOff>
    </xdr:from>
    <xdr:to>
      <xdr:col>1</xdr:col>
      <xdr:colOff>2636749</xdr:colOff>
      <xdr:row>100</xdr:row>
      <xdr:rowOff>915708</xdr:rowOff>
    </xdr:to>
    <xdr:pic>
      <xdr:nvPicPr>
        <xdr:cNvPr id="67" name="Imagem 66">
          <a:extLst>
            <a:ext uri="{FF2B5EF4-FFF2-40B4-BE49-F238E27FC236}">
              <a16:creationId xmlns:a16="http://schemas.microsoft.com/office/drawing/2014/main" id="{00000000-0008-0000-0A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75653" y="70495833"/>
          <a:ext cx="999831" cy="904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1689708</xdr:colOff>
      <xdr:row>101</xdr:row>
      <xdr:rowOff>55282</xdr:rowOff>
    </xdr:from>
    <xdr:to>
      <xdr:col>1</xdr:col>
      <xdr:colOff>2571258</xdr:colOff>
      <xdr:row>101</xdr:row>
      <xdr:rowOff>922057</xdr:rowOff>
    </xdr:to>
    <xdr:pic>
      <xdr:nvPicPr>
        <xdr:cNvPr id="68" name="Imagem 71">
          <a:extLst>
            <a:ext uri="{FF2B5EF4-FFF2-40B4-BE49-F238E27FC236}">
              <a16:creationId xmlns:a16="http://schemas.microsoft.com/office/drawing/2014/main" id="{00000000-0008-0000-0A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28443" y="71537606"/>
          <a:ext cx="881550" cy="866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1674871</xdr:colOff>
      <xdr:row>101</xdr:row>
      <xdr:rowOff>990487</xdr:rowOff>
    </xdr:from>
    <xdr:to>
      <xdr:col>1</xdr:col>
      <xdr:colOff>2598796</xdr:colOff>
      <xdr:row>102</xdr:row>
      <xdr:rowOff>839508</xdr:rowOff>
    </xdr:to>
    <xdr:pic>
      <xdr:nvPicPr>
        <xdr:cNvPr id="69" name="Imagem 72">
          <a:extLst>
            <a:ext uri="{FF2B5EF4-FFF2-40B4-BE49-F238E27FC236}">
              <a16:creationId xmlns:a16="http://schemas.microsoft.com/office/drawing/2014/main" id="{00000000-0008-0000-0A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13606" y="72472811"/>
          <a:ext cx="923925" cy="84634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1705033</xdr:colOff>
      <xdr:row>103</xdr:row>
      <xdr:rowOff>48933</xdr:rowOff>
    </xdr:from>
    <xdr:to>
      <xdr:col>1</xdr:col>
      <xdr:colOff>2562283</xdr:colOff>
      <xdr:row>103</xdr:row>
      <xdr:rowOff>887133</xdr:rowOff>
    </xdr:to>
    <xdr:pic>
      <xdr:nvPicPr>
        <xdr:cNvPr id="70" name="Imagem 73">
          <a:extLst>
            <a:ext uri="{FF2B5EF4-FFF2-40B4-BE49-F238E27FC236}">
              <a16:creationId xmlns:a16="http://schemas.microsoft.com/office/drawing/2014/main" id="{00000000-0008-0000-0A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768" y="73525904"/>
          <a:ext cx="857250" cy="838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1673763</xdr:colOff>
      <xdr:row>104</xdr:row>
      <xdr:rowOff>48933</xdr:rowOff>
    </xdr:from>
    <xdr:to>
      <xdr:col>1</xdr:col>
      <xdr:colOff>2587203</xdr:colOff>
      <xdr:row>104</xdr:row>
      <xdr:rowOff>896658</xdr:rowOff>
    </xdr:to>
    <xdr:pic>
      <xdr:nvPicPr>
        <xdr:cNvPr id="71" name="Imagem 74">
          <a:extLst>
            <a:ext uri="{FF2B5EF4-FFF2-40B4-BE49-F238E27FC236}">
              <a16:creationId xmlns:a16="http://schemas.microsoft.com/office/drawing/2014/main" id="{00000000-0008-0000-0A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12498" y="74523227"/>
          <a:ext cx="913440" cy="847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1694492</xdr:colOff>
      <xdr:row>105</xdr:row>
      <xdr:rowOff>48933</xdr:rowOff>
    </xdr:from>
    <xdr:to>
      <xdr:col>1</xdr:col>
      <xdr:colOff>2579174</xdr:colOff>
      <xdr:row>105</xdr:row>
      <xdr:rowOff>868083</xdr:rowOff>
    </xdr:to>
    <xdr:pic>
      <xdr:nvPicPr>
        <xdr:cNvPr id="72" name="Imagem 75">
          <a:extLst>
            <a:ext uri="{FF2B5EF4-FFF2-40B4-BE49-F238E27FC236}">
              <a16:creationId xmlns:a16="http://schemas.microsoft.com/office/drawing/2014/main" id="{00000000-0008-0000-0A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33227" y="75520551"/>
          <a:ext cx="884682" cy="819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1661501</xdr:colOff>
      <xdr:row>106</xdr:row>
      <xdr:rowOff>48933</xdr:rowOff>
    </xdr:from>
    <xdr:to>
      <xdr:col>1</xdr:col>
      <xdr:colOff>2605815</xdr:colOff>
      <xdr:row>106</xdr:row>
      <xdr:rowOff>944283</xdr:rowOff>
    </xdr:to>
    <xdr:pic>
      <xdr:nvPicPr>
        <xdr:cNvPr id="73" name="Imagem 76">
          <a:extLst>
            <a:ext uri="{FF2B5EF4-FFF2-40B4-BE49-F238E27FC236}">
              <a16:creationId xmlns:a16="http://schemas.microsoft.com/office/drawing/2014/main" id="{00000000-0008-0000-0A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0236" y="76517874"/>
          <a:ext cx="944314" cy="895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1638172</xdr:colOff>
      <xdr:row>106</xdr:row>
      <xdr:rowOff>988629</xdr:rowOff>
    </xdr:from>
    <xdr:to>
      <xdr:col>1</xdr:col>
      <xdr:colOff>2635495</xdr:colOff>
      <xdr:row>107</xdr:row>
      <xdr:rowOff>935878</xdr:rowOff>
    </xdr:to>
    <xdr:pic>
      <xdr:nvPicPr>
        <xdr:cNvPr id="74" name="Imagem 77">
          <a:extLst>
            <a:ext uri="{FF2B5EF4-FFF2-40B4-BE49-F238E27FC236}">
              <a16:creationId xmlns:a16="http://schemas.microsoft.com/office/drawing/2014/main" id="{00000000-0008-0000-0A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76907" y="77457570"/>
          <a:ext cx="997323" cy="9445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1700271</xdr:colOff>
      <xdr:row>108</xdr:row>
      <xdr:rowOff>46505</xdr:rowOff>
    </xdr:from>
    <xdr:to>
      <xdr:col>1</xdr:col>
      <xdr:colOff>2567046</xdr:colOff>
      <xdr:row>108</xdr:row>
      <xdr:rowOff>846605</xdr:rowOff>
    </xdr:to>
    <xdr:pic>
      <xdr:nvPicPr>
        <xdr:cNvPr id="75" name="Imagem 78">
          <a:extLst>
            <a:ext uri="{FF2B5EF4-FFF2-40B4-BE49-F238E27FC236}">
              <a16:creationId xmlns:a16="http://schemas.microsoft.com/office/drawing/2014/main" id="{00000000-0008-0000-0A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39006" y="78510093"/>
          <a:ext cx="866775" cy="800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1662171</xdr:colOff>
      <xdr:row>109</xdr:row>
      <xdr:rowOff>8032</xdr:rowOff>
    </xdr:from>
    <xdr:to>
      <xdr:col>1</xdr:col>
      <xdr:colOff>2605146</xdr:colOff>
      <xdr:row>109</xdr:row>
      <xdr:rowOff>893857</xdr:rowOff>
    </xdr:to>
    <xdr:pic>
      <xdr:nvPicPr>
        <xdr:cNvPr id="76" name="Imagem 79">
          <a:extLst>
            <a:ext uri="{FF2B5EF4-FFF2-40B4-BE49-F238E27FC236}">
              <a16:creationId xmlns:a16="http://schemas.microsoft.com/office/drawing/2014/main" id="{00000000-0008-0000-0A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0906" y="79468944"/>
          <a:ext cx="942975" cy="885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1662171</xdr:colOff>
      <xdr:row>109</xdr:row>
      <xdr:rowOff>987799</xdr:rowOff>
    </xdr:from>
    <xdr:to>
      <xdr:col>1</xdr:col>
      <xdr:colOff>2605146</xdr:colOff>
      <xdr:row>110</xdr:row>
      <xdr:rowOff>895351</xdr:rowOff>
    </xdr:to>
    <xdr:pic>
      <xdr:nvPicPr>
        <xdr:cNvPr id="77" name="Imagem 80">
          <a:extLst>
            <a:ext uri="{FF2B5EF4-FFF2-40B4-BE49-F238E27FC236}">
              <a16:creationId xmlns:a16="http://schemas.microsoft.com/office/drawing/2014/main" id="{00000000-0008-0000-0A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0906" y="80448711"/>
          <a:ext cx="942975" cy="904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1662171</xdr:colOff>
      <xdr:row>111</xdr:row>
      <xdr:rowOff>8032</xdr:rowOff>
    </xdr:from>
    <xdr:to>
      <xdr:col>1</xdr:col>
      <xdr:colOff>2605146</xdr:colOff>
      <xdr:row>111</xdr:row>
      <xdr:rowOff>912907</xdr:rowOff>
    </xdr:to>
    <xdr:pic>
      <xdr:nvPicPr>
        <xdr:cNvPr id="78" name="Imagem 81">
          <a:extLst>
            <a:ext uri="{FF2B5EF4-FFF2-40B4-BE49-F238E27FC236}">
              <a16:creationId xmlns:a16="http://schemas.microsoft.com/office/drawing/2014/main" id="{00000000-0008-0000-0A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0906" y="81463591"/>
          <a:ext cx="942975" cy="904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1662171</xdr:colOff>
      <xdr:row>112</xdr:row>
      <xdr:rowOff>8031</xdr:rowOff>
    </xdr:from>
    <xdr:to>
      <xdr:col>1</xdr:col>
      <xdr:colOff>2605146</xdr:colOff>
      <xdr:row>112</xdr:row>
      <xdr:rowOff>884331</xdr:rowOff>
    </xdr:to>
    <xdr:pic>
      <xdr:nvPicPr>
        <xdr:cNvPr id="79" name="Imagem 82">
          <a:extLst>
            <a:ext uri="{FF2B5EF4-FFF2-40B4-BE49-F238E27FC236}">
              <a16:creationId xmlns:a16="http://schemas.microsoft.com/office/drawing/2014/main" id="{00000000-0008-0000-0A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0906" y="82460913"/>
          <a:ext cx="942975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1662171</xdr:colOff>
      <xdr:row>113</xdr:row>
      <xdr:rowOff>30443</xdr:rowOff>
    </xdr:from>
    <xdr:to>
      <xdr:col>1</xdr:col>
      <xdr:colOff>2605146</xdr:colOff>
      <xdr:row>113</xdr:row>
      <xdr:rowOff>925793</xdr:rowOff>
    </xdr:to>
    <xdr:pic>
      <xdr:nvPicPr>
        <xdr:cNvPr id="80" name="Imagem 83">
          <a:extLst>
            <a:ext uri="{FF2B5EF4-FFF2-40B4-BE49-F238E27FC236}">
              <a16:creationId xmlns:a16="http://schemas.microsoft.com/office/drawing/2014/main" id="{00000000-0008-0000-0A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0906" y="83480649"/>
          <a:ext cx="942975" cy="895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1662171</xdr:colOff>
      <xdr:row>114</xdr:row>
      <xdr:rowOff>46505</xdr:rowOff>
    </xdr:from>
    <xdr:to>
      <xdr:col>1</xdr:col>
      <xdr:colOff>2605146</xdr:colOff>
      <xdr:row>114</xdr:row>
      <xdr:rowOff>903755</xdr:rowOff>
    </xdr:to>
    <xdr:pic>
      <xdr:nvPicPr>
        <xdr:cNvPr id="81" name="Imagem 84">
          <a:extLst>
            <a:ext uri="{FF2B5EF4-FFF2-40B4-BE49-F238E27FC236}">
              <a16:creationId xmlns:a16="http://schemas.microsoft.com/office/drawing/2014/main" id="{00000000-0008-0000-0A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0906" y="84494034"/>
          <a:ext cx="942975" cy="857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1662171</xdr:colOff>
      <xdr:row>115</xdr:row>
      <xdr:rowOff>8031</xdr:rowOff>
    </xdr:from>
    <xdr:to>
      <xdr:col>1</xdr:col>
      <xdr:colOff>2605146</xdr:colOff>
      <xdr:row>115</xdr:row>
      <xdr:rowOff>903381</xdr:rowOff>
    </xdr:to>
    <xdr:pic>
      <xdr:nvPicPr>
        <xdr:cNvPr id="82" name="Imagem 85">
          <a:extLst>
            <a:ext uri="{FF2B5EF4-FFF2-40B4-BE49-F238E27FC236}">
              <a16:creationId xmlns:a16="http://schemas.microsoft.com/office/drawing/2014/main" id="{00000000-0008-0000-0A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0906" y="85452884"/>
          <a:ext cx="942975" cy="895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1643121</xdr:colOff>
      <xdr:row>116</xdr:row>
      <xdr:rowOff>30443</xdr:rowOff>
    </xdr:from>
    <xdr:to>
      <xdr:col>1</xdr:col>
      <xdr:colOff>2624196</xdr:colOff>
      <xdr:row>116</xdr:row>
      <xdr:rowOff>897218</xdr:rowOff>
    </xdr:to>
    <xdr:pic>
      <xdr:nvPicPr>
        <xdr:cNvPr id="83" name="Imagem 86">
          <a:extLst>
            <a:ext uri="{FF2B5EF4-FFF2-40B4-BE49-F238E27FC236}">
              <a16:creationId xmlns:a16="http://schemas.microsoft.com/office/drawing/2014/main" id="{00000000-0008-0000-0A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1856" y="86472619"/>
          <a:ext cx="981075" cy="866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1681221</xdr:colOff>
      <xdr:row>117</xdr:row>
      <xdr:rowOff>46505</xdr:rowOff>
    </xdr:from>
    <xdr:to>
      <xdr:col>1</xdr:col>
      <xdr:colOff>2586096</xdr:colOff>
      <xdr:row>117</xdr:row>
      <xdr:rowOff>894230</xdr:rowOff>
    </xdr:to>
    <xdr:pic>
      <xdr:nvPicPr>
        <xdr:cNvPr id="84" name="Imagem 87">
          <a:extLst>
            <a:ext uri="{FF2B5EF4-FFF2-40B4-BE49-F238E27FC236}">
              <a16:creationId xmlns:a16="http://schemas.microsoft.com/office/drawing/2014/main" id="{00000000-0008-0000-0A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19956" y="87486005"/>
          <a:ext cx="904875" cy="847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1662171</xdr:colOff>
      <xdr:row>118</xdr:row>
      <xdr:rowOff>51174</xdr:rowOff>
    </xdr:from>
    <xdr:to>
      <xdr:col>1</xdr:col>
      <xdr:colOff>2605146</xdr:colOff>
      <xdr:row>118</xdr:row>
      <xdr:rowOff>917949</xdr:rowOff>
    </xdr:to>
    <xdr:pic>
      <xdr:nvPicPr>
        <xdr:cNvPr id="85" name="Imagem 88">
          <a:extLst>
            <a:ext uri="{FF2B5EF4-FFF2-40B4-BE49-F238E27FC236}">
              <a16:creationId xmlns:a16="http://schemas.microsoft.com/office/drawing/2014/main" id="{00000000-0008-0000-0A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0906" y="88487998"/>
          <a:ext cx="942975" cy="866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1662171</xdr:colOff>
      <xdr:row>118</xdr:row>
      <xdr:rowOff>989293</xdr:rowOff>
    </xdr:from>
    <xdr:to>
      <xdr:col>1</xdr:col>
      <xdr:colOff>2605146</xdr:colOff>
      <xdr:row>119</xdr:row>
      <xdr:rowOff>915895</xdr:rowOff>
    </xdr:to>
    <xdr:pic>
      <xdr:nvPicPr>
        <xdr:cNvPr id="86" name="Imagem 89">
          <a:extLst>
            <a:ext uri="{FF2B5EF4-FFF2-40B4-BE49-F238E27FC236}">
              <a16:creationId xmlns:a16="http://schemas.microsoft.com/office/drawing/2014/main" id="{00000000-0008-0000-0A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0906" y="89426117"/>
          <a:ext cx="942975" cy="923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1681221</xdr:colOff>
      <xdr:row>119</xdr:row>
      <xdr:rowOff>987799</xdr:rowOff>
    </xdr:from>
    <xdr:to>
      <xdr:col>1</xdr:col>
      <xdr:colOff>2586096</xdr:colOff>
      <xdr:row>120</xdr:row>
      <xdr:rowOff>857250</xdr:rowOff>
    </xdr:to>
    <xdr:pic>
      <xdr:nvPicPr>
        <xdr:cNvPr id="87" name="Imagem 90">
          <a:extLst>
            <a:ext uri="{FF2B5EF4-FFF2-40B4-BE49-F238E27FC236}">
              <a16:creationId xmlns:a16="http://schemas.microsoft.com/office/drawing/2014/main" id="{00000000-0008-0000-0A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19956" y="90421946"/>
          <a:ext cx="904875" cy="866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1681221</xdr:colOff>
      <xdr:row>121</xdr:row>
      <xdr:rowOff>22413</xdr:rowOff>
    </xdr:from>
    <xdr:to>
      <xdr:col>1</xdr:col>
      <xdr:colOff>2586096</xdr:colOff>
      <xdr:row>121</xdr:row>
      <xdr:rowOff>870138</xdr:rowOff>
    </xdr:to>
    <xdr:pic>
      <xdr:nvPicPr>
        <xdr:cNvPr id="88" name="Imagem 91">
          <a:extLst>
            <a:ext uri="{FF2B5EF4-FFF2-40B4-BE49-F238E27FC236}">
              <a16:creationId xmlns:a16="http://schemas.microsoft.com/office/drawing/2014/main" id="{00000000-0008-0000-0A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19956" y="91451207"/>
          <a:ext cx="904875" cy="847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1662171</xdr:colOff>
      <xdr:row>122</xdr:row>
      <xdr:rowOff>30443</xdr:rowOff>
    </xdr:from>
    <xdr:to>
      <xdr:col>1</xdr:col>
      <xdr:colOff>2605146</xdr:colOff>
      <xdr:row>122</xdr:row>
      <xdr:rowOff>916268</xdr:rowOff>
    </xdr:to>
    <xdr:pic>
      <xdr:nvPicPr>
        <xdr:cNvPr id="89" name="Imagem 92">
          <a:extLst>
            <a:ext uri="{FF2B5EF4-FFF2-40B4-BE49-F238E27FC236}">
              <a16:creationId xmlns:a16="http://schemas.microsoft.com/office/drawing/2014/main" id="{00000000-0008-0000-0A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0906" y="92456561"/>
          <a:ext cx="942975" cy="885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1681221</xdr:colOff>
      <xdr:row>122</xdr:row>
      <xdr:rowOff>989292</xdr:rowOff>
    </xdr:from>
    <xdr:to>
      <xdr:col>1</xdr:col>
      <xdr:colOff>2586096</xdr:colOff>
      <xdr:row>123</xdr:row>
      <xdr:rowOff>858744</xdr:rowOff>
    </xdr:to>
    <xdr:pic>
      <xdr:nvPicPr>
        <xdr:cNvPr id="90" name="Imagem 93">
          <a:extLst>
            <a:ext uri="{FF2B5EF4-FFF2-40B4-BE49-F238E27FC236}">
              <a16:creationId xmlns:a16="http://schemas.microsoft.com/office/drawing/2014/main" id="{00000000-0008-0000-0A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19956" y="93415410"/>
          <a:ext cx="904875" cy="866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1700271</xdr:colOff>
      <xdr:row>123</xdr:row>
      <xdr:rowOff>987800</xdr:rowOff>
    </xdr:from>
    <xdr:to>
      <xdr:col>1</xdr:col>
      <xdr:colOff>2567046</xdr:colOff>
      <xdr:row>124</xdr:row>
      <xdr:rowOff>857251</xdr:rowOff>
    </xdr:to>
    <xdr:pic>
      <xdr:nvPicPr>
        <xdr:cNvPr id="91" name="Imagem 94">
          <a:extLst>
            <a:ext uri="{FF2B5EF4-FFF2-40B4-BE49-F238E27FC236}">
              <a16:creationId xmlns:a16="http://schemas.microsoft.com/office/drawing/2014/main" id="{00000000-0008-0000-0A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39006" y="94411241"/>
          <a:ext cx="866775" cy="866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1681221</xdr:colOff>
      <xdr:row>125</xdr:row>
      <xdr:rowOff>22412</xdr:rowOff>
    </xdr:from>
    <xdr:to>
      <xdr:col>1</xdr:col>
      <xdr:colOff>2586096</xdr:colOff>
      <xdr:row>125</xdr:row>
      <xdr:rowOff>898712</xdr:rowOff>
    </xdr:to>
    <xdr:pic>
      <xdr:nvPicPr>
        <xdr:cNvPr id="92" name="Imagem 95">
          <a:extLst>
            <a:ext uri="{FF2B5EF4-FFF2-40B4-BE49-F238E27FC236}">
              <a16:creationId xmlns:a16="http://schemas.microsoft.com/office/drawing/2014/main" id="{00000000-0008-0000-0A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19956" y="95440500"/>
          <a:ext cx="904875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1662171</xdr:colOff>
      <xdr:row>126</xdr:row>
      <xdr:rowOff>8031</xdr:rowOff>
    </xdr:from>
    <xdr:to>
      <xdr:col>1</xdr:col>
      <xdr:colOff>2605146</xdr:colOff>
      <xdr:row>126</xdr:row>
      <xdr:rowOff>941481</xdr:rowOff>
    </xdr:to>
    <xdr:pic>
      <xdr:nvPicPr>
        <xdr:cNvPr id="93" name="Imagem 96">
          <a:extLst>
            <a:ext uri="{FF2B5EF4-FFF2-40B4-BE49-F238E27FC236}">
              <a16:creationId xmlns:a16="http://schemas.microsoft.com/office/drawing/2014/main" id="{00000000-0008-0000-0A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0906" y="96423443"/>
          <a:ext cx="942975" cy="933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1662171</xdr:colOff>
      <xdr:row>127</xdr:row>
      <xdr:rowOff>8032</xdr:rowOff>
    </xdr:from>
    <xdr:to>
      <xdr:col>1</xdr:col>
      <xdr:colOff>2605146</xdr:colOff>
      <xdr:row>127</xdr:row>
      <xdr:rowOff>893857</xdr:rowOff>
    </xdr:to>
    <xdr:pic>
      <xdr:nvPicPr>
        <xdr:cNvPr id="94" name="Imagem 97">
          <a:extLst>
            <a:ext uri="{FF2B5EF4-FFF2-40B4-BE49-F238E27FC236}">
              <a16:creationId xmlns:a16="http://schemas.microsoft.com/office/drawing/2014/main" id="{00000000-0008-0000-0A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0906" y="97420767"/>
          <a:ext cx="942975" cy="885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1662171</xdr:colOff>
      <xdr:row>127</xdr:row>
      <xdr:rowOff>989293</xdr:rowOff>
    </xdr:from>
    <xdr:to>
      <xdr:col>1</xdr:col>
      <xdr:colOff>2605146</xdr:colOff>
      <xdr:row>128</xdr:row>
      <xdr:rowOff>896844</xdr:rowOff>
    </xdr:to>
    <xdr:pic>
      <xdr:nvPicPr>
        <xdr:cNvPr id="95" name="Imagem 98">
          <a:extLst>
            <a:ext uri="{FF2B5EF4-FFF2-40B4-BE49-F238E27FC236}">
              <a16:creationId xmlns:a16="http://schemas.microsoft.com/office/drawing/2014/main" id="{00000000-0008-0000-0A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0906" y="98402028"/>
          <a:ext cx="942975" cy="904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1662171</xdr:colOff>
      <xdr:row>128</xdr:row>
      <xdr:rowOff>987799</xdr:rowOff>
    </xdr:from>
    <xdr:to>
      <xdr:col>1</xdr:col>
      <xdr:colOff>2605146</xdr:colOff>
      <xdr:row>129</xdr:row>
      <xdr:rowOff>914401</xdr:rowOff>
    </xdr:to>
    <xdr:pic>
      <xdr:nvPicPr>
        <xdr:cNvPr id="96" name="Imagem 99">
          <a:extLst>
            <a:ext uri="{FF2B5EF4-FFF2-40B4-BE49-F238E27FC236}">
              <a16:creationId xmlns:a16="http://schemas.microsoft.com/office/drawing/2014/main" id="{00000000-0008-0000-0A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0906" y="99397858"/>
          <a:ext cx="942975" cy="923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1681221</xdr:colOff>
      <xdr:row>129</xdr:row>
      <xdr:rowOff>971738</xdr:rowOff>
    </xdr:from>
    <xdr:to>
      <xdr:col>1</xdr:col>
      <xdr:colOff>2586096</xdr:colOff>
      <xdr:row>130</xdr:row>
      <xdr:rowOff>879289</xdr:rowOff>
    </xdr:to>
    <xdr:pic>
      <xdr:nvPicPr>
        <xdr:cNvPr id="97" name="Imagem 100">
          <a:extLst>
            <a:ext uri="{FF2B5EF4-FFF2-40B4-BE49-F238E27FC236}">
              <a16:creationId xmlns:a16="http://schemas.microsoft.com/office/drawing/2014/main" id="{00000000-0008-0000-0A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19956" y="100379120"/>
          <a:ext cx="904875" cy="904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1643121</xdr:colOff>
      <xdr:row>131</xdr:row>
      <xdr:rowOff>22413</xdr:rowOff>
    </xdr:from>
    <xdr:to>
      <xdr:col>1</xdr:col>
      <xdr:colOff>2624196</xdr:colOff>
      <xdr:row>131</xdr:row>
      <xdr:rowOff>898713</xdr:rowOff>
    </xdr:to>
    <xdr:pic>
      <xdr:nvPicPr>
        <xdr:cNvPr id="98" name="Imagem 101">
          <a:extLst>
            <a:ext uri="{FF2B5EF4-FFF2-40B4-BE49-F238E27FC236}">
              <a16:creationId xmlns:a16="http://schemas.microsoft.com/office/drawing/2014/main" id="{00000000-0008-0000-0A00-00006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1856" y="101424442"/>
          <a:ext cx="981075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1681221</xdr:colOff>
      <xdr:row>131</xdr:row>
      <xdr:rowOff>987800</xdr:rowOff>
    </xdr:from>
    <xdr:to>
      <xdr:col>1</xdr:col>
      <xdr:colOff>2586096</xdr:colOff>
      <xdr:row>132</xdr:row>
      <xdr:rowOff>885826</xdr:rowOff>
    </xdr:to>
    <xdr:pic>
      <xdr:nvPicPr>
        <xdr:cNvPr id="99" name="Imagem 102">
          <a:extLst>
            <a:ext uri="{FF2B5EF4-FFF2-40B4-BE49-F238E27FC236}">
              <a16:creationId xmlns:a16="http://schemas.microsoft.com/office/drawing/2014/main" id="{00000000-0008-0000-0A00-00006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19956" y="102389829"/>
          <a:ext cx="904875" cy="895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1681221</xdr:colOff>
      <xdr:row>133</xdr:row>
      <xdr:rowOff>46505</xdr:rowOff>
    </xdr:from>
    <xdr:to>
      <xdr:col>1</xdr:col>
      <xdr:colOff>2586096</xdr:colOff>
      <xdr:row>133</xdr:row>
      <xdr:rowOff>932330</xdr:rowOff>
    </xdr:to>
    <xdr:pic>
      <xdr:nvPicPr>
        <xdr:cNvPr id="100" name="Imagem 103">
          <a:extLst>
            <a:ext uri="{FF2B5EF4-FFF2-40B4-BE49-F238E27FC236}">
              <a16:creationId xmlns:a16="http://schemas.microsoft.com/office/drawing/2014/main" id="{00000000-0008-0000-0A00-00006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19956" y="103443181"/>
          <a:ext cx="904875" cy="885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1662171</xdr:colOff>
      <xdr:row>134</xdr:row>
      <xdr:rowOff>8032</xdr:rowOff>
    </xdr:from>
    <xdr:to>
      <xdr:col>1</xdr:col>
      <xdr:colOff>2605146</xdr:colOff>
      <xdr:row>134</xdr:row>
      <xdr:rowOff>893857</xdr:rowOff>
    </xdr:to>
    <xdr:pic>
      <xdr:nvPicPr>
        <xdr:cNvPr id="101" name="Imagem 104">
          <a:extLst>
            <a:ext uri="{FF2B5EF4-FFF2-40B4-BE49-F238E27FC236}">
              <a16:creationId xmlns:a16="http://schemas.microsoft.com/office/drawing/2014/main" id="{00000000-0008-0000-0A00-00006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0906" y="104402032"/>
          <a:ext cx="942975" cy="885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1681221</xdr:colOff>
      <xdr:row>134</xdr:row>
      <xdr:rowOff>987799</xdr:rowOff>
    </xdr:from>
    <xdr:to>
      <xdr:col>1</xdr:col>
      <xdr:colOff>2586096</xdr:colOff>
      <xdr:row>135</xdr:row>
      <xdr:rowOff>876300</xdr:rowOff>
    </xdr:to>
    <xdr:pic>
      <xdr:nvPicPr>
        <xdr:cNvPr id="102" name="Imagem 105">
          <a:extLst>
            <a:ext uri="{FF2B5EF4-FFF2-40B4-BE49-F238E27FC236}">
              <a16:creationId xmlns:a16="http://schemas.microsoft.com/office/drawing/2014/main" id="{00000000-0008-0000-0A00-00006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19956" y="105381799"/>
          <a:ext cx="904875" cy="885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1681221</xdr:colOff>
      <xdr:row>136</xdr:row>
      <xdr:rowOff>268942</xdr:rowOff>
    </xdr:from>
    <xdr:to>
      <xdr:col>1</xdr:col>
      <xdr:colOff>2586096</xdr:colOff>
      <xdr:row>136</xdr:row>
      <xdr:rowOff>688042</xdr:rowOff>
    </xdr:to>
    <xdr:pic>
      <xdr:nvPicPr>
        <xdr:cNvPr id="103" name="Imagem 106">
          <a:extLst>
            <a:ext uri="{FF2B5EF4-FFF2-40B4-BE49-F238E27FC236}">
              <a16:creationId xmlns:a16="http://schemas.microsoft.com/office/drawing/2014/main" id="{00000000-0008-0000-0A00-00006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19956" y="106657589"/>
          <a:ext cx="904875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1700271</xdr:colOff>
      <xdr:row>137</xdr:row>
      <xdr:rowOff>276973</xdr:rowOff>
    </xdr:from>
    <xdr:to>
      <xdr:col>1</xdr:col>
      <xdr:colOff>2567046</xdr:colOff>
      <xdr:row>137</xdr:row>
      <xdr:rowOff>705598</xdr:rowOff>
    </xdr:to>
    <xdr:pic>
      <xdr:nvPicPr>
        <xdr:cNvPr id="104" name="Imagem 107">
          <a:extLst>
            <a:ext uri="{FF2B5EF4-FFF2-40B4-BE49-F238E27FC236}">
              <a16:creationId xmlns:a16="http://schemas.microsoft.com/office/drawing/2014/main" id="{00000000-0008-0000-0A00-00006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39006" y="107662944"/>
          <a:ext cx="86677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1662171</xdr:colOff>
      <xdr:row>137</xdr:row>
      <xdr:rowOff>987799</xdr:rowOff>
    </xdr:from>
    <xdr:to>
      <xdr:col>1</xdr:col>
      <xdr:colOff>2605146</xdr:colOff>
      <xdr:row>138</xdr:row>
      <xdr:rowOff>904876</xdr:rowOff>
    </xdr:to>
    <xdr:pic>
      <xdr:nvPicPr>
        <xdr:cNvPr id="105" name="Imagem 108">
          <a:extLst>
            <a:ext uri="{FF2B5EF4-FFF2-40B4-BE49-F238E27FC236}">
              <a16:creationId xmlns:a16="http://schemas.microsoft.com/office/drawing/2014/main" id="{00000000-0008-0000-0A00-00006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0906" y="108373770"/>
          <a:ext cx="942975" cy="91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1662171</xdr:colOff>
      <xdr:row>138</xdr:row>
      <xdr:rowOff>987800</xdr:rowOff>
    </xdr:from>
    <xdr:to>
      <xdr:col>1</xdr:col>
      <xdr:colOff>2605146</xdr:colOff>
      <xdr:row>139</xdr:row>
      <xdr:rowOff>885826</xdr:rowOff>
    </xdr:to>
    <xdr:pic>
      <xdr:nvPicPr>
        <xdr:cNvPr id="106" name="Imagem 109">
          <a:extLst>
            <a:ext uri="{FF2B5EF4-FFF2-40B4-BE49-F238E27FC236}">
              <a16:creationId xmlns:a16="http://schemas.microsoft.com/office/drawing/2014/main" id="{00000000-0008-0000-0A00-00006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0906" y="109371094"/>
          <a:ext cx="942975" cy="895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1662171</xdr:colOff>
      <xdr:row>139</xdr:row>
      <xdr:rowOff>987799</xdr:rowOff>
    </xdr:from>
    <xdr:to>
      <xdr:col>1</xdr:col>
      <xdr:colOff>2605146</xdr:colOff>
      <xdr:row>140</xdr:row>
      <xdr:rowOff>914401</xdr:rowOff>
    </xdr:to>
    <xdr:pic>
      <xdr:nvPicPr>
        <xdr:cNvPr id="107" name="Imagem 110">
          <a:extLst>
            <a:ext uri="{FF2B5EF4-FFF2-40B4-BE49-F238E27FC236}">
              <a16:creationId xmlns:a16="http://schemas.microsoft.com/office/drawing/2014/main" id="{00000000-0008-0000-0A00-00006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0906" y="110368417"/>
          <a:ext cx="942975" cy="923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1681221</xdr:colOff>
      <xdr:row>140</xdr:row>
      <xdr:rowOff>987799</xdr:rowOff>
    </xdr:from>
    <xdr:to>
      <xdr:col>1</xdr:col>
      <xdr:colOff>2586096</xdr:colOff>
      <xdr:row>141</xdr:row>
      <xdr:rowOff>914400</xdr:rowOff>
    </xdr:to>
    <xdr:pic>
      <xdr:nvPicPr>
        <xdr:cNvPr id="108" name="Imagem 111">
          <a:extLst>
            <a:ext uri="{FF2B5EF4-FFF2-40B4-BE49-F238E27FC236}">
              <a16:creationId xmlns:a16="http://schemas.microsoft.com/office/drawing/2014/main" id="{00000000-0008-0000-0A00-00006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19956" y="111365740"/>
          <a:ext cx="904875" cy="923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1681221</xdr:colOff>
      <xdr:row>142</xdr:row>
      <xdr:rowOff>8031</xdr:rowOff>
    </xdr:from>
    <xdr:to>
      <xdr:col>1</xdr:col>
      <xdr:colOff>2586096</xdr:colOff>
      <xdr:row>142</xdr:row>
      <xdr:rowOff>884331</xdr:rowOff>
    </xdr:to>
    <xdr:pic>
      <xdr:nvPicPr>
        <xdr:cNvPr id="109" name="Imagem 112">
          <a:extLst>
            <a:ext uri="{FF2B5EF4-FFF2-40B4-BE49-F238E27FC236}">
              <a16:creationId xmlns:a16="http://schemas.microsoft.com/office/drawing/2014/main" id="{00000000-0008-0000-0A00-00006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19956" y="112380619"/>
          <a:ext cx="904875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1681221</xdr:colOff>
      <xdr:row>143</xdr:row>
      <xdr:rowOff>8031</xdr:rowOff>
    </xdr:from>
    <xdr:to>
      <xdr:col>1</xdr:col>
      <xdr:colOff>2586096</xdr:colOff>
      <xdr:row>143</xdr:row>
      <xdr:rowOff>855756</xdr:rowOff>
    </xdr:to>
    <xdr:pic>
      <xdr:nvPicPr>
        <xdr:cNvPr id="110" name="Imagem 113">
          <a:extLst>
            <a:ext uri="{FF2B5EF4-FFF2-40B4-BE49-F238E27FC236}">
              <a16:creationId xmlns:a16="http://schemas.microsoft.com/office/drawing/2014/main" id="{00000000-0008-0000-0A00-00006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19956" y="113377943"/>
          <a:ext cx="904875" cy="847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1700271</xdr:colOff>
      <xdr:row>144</xdr:row>
      <xdr:rowOff>8031</xdr:rowOff>
    </xdr:from>
    <xdr:to>
      <xdr:col>1</xdr:col>
      <xdr:colOff>2567046</xdr:colOff>
      <xdr:row>144</xdr:row>
      <xdr:rowOff>884331</xdr:rowOff>
    </xdr:to>
    <xdr:pic>
      <xdr:nvPicPr>
        <xdr:cNvPr id="111" name="Imagem 114">
          <a:extLst>
            <a:ext uri="{FF2B5EF4-FFF2-40B4-BE49-F238E27FC236}">
              <a16:creationId xmlns:a16="http://schemas.microsoft.com/office/drawing/2014/main" id="{00000000-0008-0000-0A00-00006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39006" y="114375266"/>
          <a:ext cx="866775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1662171</xdr:colOff>
      <xdr:row>144</xdr:row>
      <xdr:rowOff>989294</xdr:rowOff>
    </xdr:from>
    <xdr:to>
      <xdr:col>1</xdr:col>
      <xdr:colOff>2605146</xdr:colOff>
      <xdr:row>145</xdr:row>
      <xdr:rowOff>877795</xdr:rowOff>
    </xdr:to>
    <xdr:pic>
      <xdr:nvPicPr>
        <xdr:cNvPr id="112" name="Imagem 115">
          <a:extLst>
            <a:ext uri="{FF2B5EF4-FFF2-40B4-BE49-F238E27FC236}">
              <a16:creationId xmlns:a16="http://schemas.microsoft.com/office/drawing/2014/main" id="{00000000-0008-0000-0A00-00007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0906" y="115356529"/>
          <a:ext cx="942975" cy="885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1662171</xdr:colOff>
      <xdr:row>145</xdr:row>
      <xdr:rowOff>987798</xdr:rowOff>
    </xdr:from>
    <xdr:to>
      <xdr:col>1</xdr:col>
      <xdr:colOff>2605146</xdr:colOff>
      <xdr:row>146</xdr:row>
      <xdr:rowOff>876300</xdr:rowOff>
    </xdr:to>
    <xdr:pic>
      <xdr:nvPicPr>
        <xdr:cNvPr id="113" name="Imagem 116">
          <a:extLst>
            <a:ext uri="{FF2B5EF4-FFF2-40B4-BE49-F238E27FC236}">
              <a16:creationId xmlns:a16="http://schemas.microsoft.com/office/drawing/2014/main" id="{00000000-0008-0000-0A00-00007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0906" y="116352357"/>
          <a:ext cx="942975" cy="885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1662171</xdr:colOff>
      <xdr:row>147</xdr:row>
      <xdr:rowOff>46505</xdr:rowOff>
    </xdr:from>
    <xdr:to>
      <xdr:col>1</xdr:col>
      <xdr:colOff>2605146</xdr:colOff>
      <xdr:row>147</xdr:row>
      <xdr:rowOff>922805</xdr:rowOff>
    </xdr:to>
    <xdr:pic>
      <xdr:nvPicPr>
        <xdr:cNvPr id="114" name="Imagem 117">
          <a:extLst>
            <a:ext uri="{FF2B5EF4-FFF2-40B4-BE49-F238E27FC236}">
              <a16:creationId xmlns:a16="http://schemas.microsoft.com/office/drawing/2014/main" id="{00000000-0008-0000-0A00-00007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0906" y="117405711"/>
          <a:ext cx="942975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1662171</xdr:colOff>
      <xdr:row>148</xdr:row>
      <xdr:rowOff>51175</xdr:rowOff>
    </xdr:from>
    <xdr:to>
      <xdr:col>1</xdr:col>
      <xdr:colOff>2605146</xdr:colOff>
      <xdr:row>148</xdr:row>
      <xdr:rowOff>956050</xdr:rowOff>
    </xdr:to>
    <xdr:pic>
      <xdr:nvPicPr>
        <xdr:cNvPr id="115" name="Imagem 118">
          <a:extLst>
            <a:ext uri="{FF2B5EF4-FFF2-40B4-BE49-F238E27FC236}">
              <a16:creationId xmlns:a16="http://schemas.microsoft.com/office/drawing/2014/main" id="{00000000-0008-0000-0A00-00007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0906" y="118407704"/>
          <a:ext cx="942975" cy="904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1681221</xdr:colOff>
      <xdr:row>149</xdr:row>
      <xdr:rowOff>8032</xdr:rowOff>
    </xdr:from>
    <xdr:to>
      <xdr:col>1</xdr:col>
      <xdr:colOff>2586096</xdr:colOff>
      <xdr:row>149</xdr:row>
      <xdr:rowOff>865282</xdr:rowOff>
    </xdr:to>
    <xdr:pic>
      <xdr:nvPicPr>
        <xdr:cNvPr id="116" name="Imagem 119">
          <a:extLst>
            <a:ext uri="{FF2B5EF4-FFF2-40B4-BE49-F238E27FC236}">
              <a16:creationId xmlns:a16="http://schemas.microsoft.com/office/drawing/2014/main" id="{00000000-0008-0000-0A00-00007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19956" y="119361885"/>
          <a:ext cx="904875" cy="857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1662171</xdr:colOff>
      <xdr:row>150</xdr:row>
      <xdr:rowOff>30444</xdr:rowOff>
    </xdr:from>
    <xdr:to>
      <xdr:col>1</xdr:col>
      <xdr:colOff>2605146</xdr:colOff>
      <xdr:row>150</xdr:row>
      <xdr:rowOff>897219</xdr:rowOff>
    </xdr:to>
    <xdr:pic>
      <xdr:nvPicPr>
        <xdr:cNvPr id="117" name="Imagem 120">
          <a:extLst>
            <a:ext uri="{FF2B5EF4-FFF2-40B4-BE49-F238E27FC236}">
              <a16:creationId xmlns:a16="http://schemas.microsoft.com/office/drawing/2014/main" id="{00000000-0008-0000-0A00-00007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0906" y="120381620"/>
          <a:ext cx="942975" cy="866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1681221</xdr:colOff>
      <xdr:row>151</xdr:row>
      <xdr:rowOff>8032</xdr:rowOff>
    </xdr:from>
    <xdr:to>
      <xdr:col>1</xdr:col>
      <xdr:colOff>2586096</xdr:colOff>
      <xdr:row>151</xdr:row>
      <xdr:rowOff>903382</xdr:rowOff>
    </xdr:to>
    <xdr:pic>
      <xdr:nvPicPr>
        <xdr:cNvPr id="118" name="Imagem 121">
          <a:extLst>
            <a:ext uri="{FF2B5EF4-FFF2-40B4-BE49-F238E27FC236}">
              <a16:creationId xmlns:a16="http://schemas.microsoft.com/office/drawing/2014/main" id="{00000000-0008-0000-0A00-00007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19956" y="121356532"/>
          <a:ext cx="904875" cy="895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1681221</xdr:colOff>
      <xdr:row>153</xdr:row>
      <xdr:rowOff>8033</xdr:rowOff>
    </xdr:from>
    <xdr:to>
      <xdr:col>1</xdr:col>
      <xdr:colOff>2586096</xdr:colOff>
      <xdr:row>153</xdr:row>
      <xdr:rowOff>903383</xdr:rowOff>
    </xdr:to>
    <xdr:pic>
      <xdr:nvPicPr>
        <xdr:cNvPr id="119" name="Imagem 122">
          <a:extLst>
            <a:ext uri="{FF2B5EF4-FFF2-40B4-BE49-F238E27FC236}">
              <a16:creationId xmlns:a16="http://schemas.microsoft.com/office/drawing/2014/main" id="{00000000-0008-0000-0A00-00007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19956" y="123351180"/>
          <a:ext cx="904875" cy="895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1681221</xdr:colOff>
      <xdr:row>154</xdr:row>
      <xdr:rowOff>8031</xdr:rowOff>
    </xdr:from>
    <xdr:to>
      <xdr:col>1</xdr:col>
      <xdr:colOff>2586096</xdr:colOff>
      <xdr:row>154</xdr:row>
      <xdr:rowOff>893856</xdr:rowOff>
    </xdr:to>
    <xdr:pic>
      <xdr:nvPicPr>
        <xdr:cNvPr id="120" name="Imagem 123">
          <a:extLst>
            <a:ext uri="{FF2B5EF4-FFF2-40B4-BE49-F238E27FC236}">
              <a16:creationId xmlns:a16="http://schemas.microsoft.com/office/drawing/2014/main" id="{00000000-0008-0000-0A00-00007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19956" y="124348502"/>
          <a:ext cx="904875" cy="885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1681221</xdr:colOff>
      <xdr:row>155</xdr:row>
      <xdr:rowOff>70410</xdr:rowOff>
    </xdr:from>
    <xdr:to>
      <xdr:col>1</xdr:col>
      <xdr:colOff>2586096</xdr:colOff>
      <xdr:row>155</xdr:row>
      <xdr:rowOff>965760</xdr:rowOff>
    </xdr:to>
    <xdr:pic>
      <xdr:nvPicPr>
        <xdr:cNvPr id="121" name="Imagem 124">
          <a:extLst>
            <a:ext uri="{FF2B5EF4-FFF2-40B4-BE49-F238E27FC236}">
              <a16:creationId xmlns:a16="http://schemas.microsoft.com/office/drawing/2014/main" id="{00000000-0008-0000-0A00-00007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19956" y="125408204"/>
          <a:ext cx="904875" cy="895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1681221</xdr:colOff>
      <xdr:row>156</xdr:row>
      <xdr:rowOff>8031</xdr:rowOff>
    </xdr:from>
    <xdr:to>
      <xdr:col>1</xdr:col>
      <xdr:colOff>2586096</xdr:colOff>
      <xdr:row>156</xdr:row>
      <xdr:rowOff>836706</xdr:rowOff>
    </xdr:to>
    <xdr:pic>
      <xdr:nvPicPr>
        <xdr:cNvPr id="122" name="Imagem 125">
          <a:extLst>
            <a:ext uri="{FF2B5EF4-FFF2-40B4-BE49-F238E27FC236}">
              <a16:creationId xmlns:a16="http://schemas.microsoft.com/office/drawing/2014/main" id="{00000000-0008-0000-0A00-00007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19956" y="126343149"/>
          <a:ext cx="904875" cy="828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1681221</xdr:colOff>
      <xdr:row>157</xdr:row>
      <xdr:rowOff>30443</xdr:rowOff>
    </xdr:from>
    <xdr:to>
      <xdr:col>1</xdr:col>
      <xdr:colOff>2586096</xdr:colOff>
      <xdr:row>157</xdr:row>
      <xdr:rowOff>868643</xdr:rowOff>
    </xdr:to>
    <xdr:pic>
      <xdr:nvPicPr>
        <xdr:cNvPr id="123" name="Imagem 126">
          <a:extLst>
            <a:ext uri="{FF2B5EF4-FFF2-40B4-BE49-F238E27FC236}">
              <a16:creationId xmlns:a16="http://schemas.microsoft.com/office/drawing/2014/main" id="{00000000-0008-0000-0A00-00007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19956" y="127362884"/>
          <a:ext cx="904875" cy="838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1681221</xdr:colOff>
      <xdr:row>151</xdr:row>
      <xdr:rowOff>989294</xdr:rowOff>
    </xdr:from>
    <xdr:to>
      <xdr:col>1</xdr:col>
      <xdr:colOff>2586096</xdr:colOff>
      <xdr:row>152</xdr:row>
      <xdr:rowOff>906370</xdr:rowOff>
    </xdr:to>
    <xdr:pic>
      <xdr:nvPicPr>
        <xdr:cNvPr id="124" name="Imagem 127">
          <a:extLst>
            <a:ext uri="{FF2B5EF4-FFF2-40B4-BE49-F238E27FC236}">
              <a16:creationId xmlns:a16="http://schemas.microsoft.com/office/drawing/2014/main" id="{00000000-0008-0000-0A00-00007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19956" y="122337794"/>
          <a:ext cx="904875" cy="91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1662171</xdr:colOff>
      <xdr:row>158</xdr:row>
      <xdr:rowOff>30444</xdr:rowOff>
    </xdr:from>
    <xdr:to>
      <xdr:col>1</xdr:col>
      <xdr:colOff>2605146</xdr:colOff>
      <xdr:row>158</xdr:row>
      <xdr:rowOff>887694</xdr:rowOff>
    </xdr:to>
    <xdr:pic>
      <xdr:nvPicPr>
        <xdr:cNvPr id="125" name="Imagem 128">
          <a:extLst>
            <a:ext uri="{FF2B5EF4-FFF2-40B4-BE49-F238E27FC236}">
              <a16:creationId xmlns:a16="http://schemas.microsoft.com/office/drawing/2014/main" id="{00000000-0008-0000-0A00-00007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0906" y="128360209"/>
          <a:ext cx="942975" cy="857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1662171</xdr:colOff>
      <xdr:row>159</xdr:row>
      <xdr:rowOff>8031</xdr:rowOff>
    </xdr:from>
    <xdr:to>
      <xdr:col>1</xdr:col>
      <xdr:colOff>2605146</xdr:colOff>
      <xdr:row>159</xdr:row>
      <xdr:rowOff>903381</xdr:rowOff>
    </xdr:to>
    <xdr:pic>
      <xdr:nvPicPr>
        <xdr:cNvPr id="126" name="Imagem 129">
          <a:extLst>
            <a:ext uri="{FF2B5EF4-FFF2-40B4-BE49-F238E27FC236}">
              <a16:creationId xmlns:a16="http://schemas.microsoft.com/office/drawing/2014/main" id="{00000000-0008-0000-0A00-00007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0906" y="129335119"/>
          <a:ext cx="942975" cy="895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1681221</xdr:colOff>
      <xdr:row>160</xdr:row>
      <xdr:rowOff>30443</xdr:rowOff>
    </xdr:from>
    <xdr:to>
      <xdr:col>1</xdr:col>
      <xdr:colOff>2586096</xdr:colOff>
      <xdr:row>160</xdr:row>
      <xdr:rowOff>887693</xdr:rowOff>
    </xdr:to>
    <xdr:pic>
      <xdr:nvPicPr>
        <xdr:cNvPr id="127" name="Imagem 130">
          <a:extLst>
            <a:ext uri="{FF2B5EF4-FFF2-40B4-BE49-F238E27FC236}">
              <a16:creationId xmlns:a16="http://schemas.microsoft.com/office/drawing/2014/main" id="{00000000-0008-0000-0A00-00007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19956" y="130354855"/>
          <a:ext cx="904875" cy="857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1662171</xdr:colOff>
      <xdr:row>161</xdr:row>
      <xdr:rowOff>22412</xdr:rowOff>
    </xdr:from>
    <xdr:to>
      <xdr:col>1</xdr:col>
      <xdr:colOff>2605146</xdr:colOff>
      <xdr:row>161</xdr:row>
      <xdr:rowOff>898712</xdr:rowOff>
    </xdr:to>
    <xdr:pic>
      <xdr:nvPicPr>
        <xdr:cNvPr id="128" name="Imagem 131">
          <a:extLst>
            <a:ext uri="{FF2B5EF4-FFF2-40B4-BE49-F238E27FC236}">
              <a16:creationId xmlns:a16="http://schemas.microsoft.com/office/drawing/2014/main" id="{00000000-0008-0000-0A00-00008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0906" y="131344147"/>
          <a:ext cx="942975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1681221</xdr:colOff>
      <xdr:row>162</xdr:row>
      <xdr:rowOff>51175</xdr:rowOff>
    </xdr:from>
    <xdr:to>
      <xdr:col>1</xdr:col>
      <xdr:colOff>2586096</xdr:colOff>
      <xdr:row>162</xdr:row>
      <xdr:rowOff>889375</xdr:rowOff>
    </xdr:to>
    <xdr:pic>
      <xdr:nvPicPr>
        <xdr:cNvPr id="129" name="Imagem 133">
          <a:extLst>
            <a:ext uri="{FF2B5EF4-FFF2-40B4-BE49-F238E27FC236}">
              <a16:creationId xmlns:a16="http://schemas.microsoft.com/office/drawing/2014/main" id="{00000000-0008-0000-0A00-00008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19956" y="132370234"/>
          <a:ext cx="904875" cy="838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1681221</xdr:colOff>
      <xdr:row>163</xdr:row>
      <xdr:rowOff>22413</xdr:rowOff>
    </xdr:from>
    <xdr:to>
      <xdr:col>1</xdr:col>
      <xdr:colOff>2586096</xdr:colOff>
      <xdr:row>163</xdr:row>
      <xdr:rowOff>908238</xdr:rowOff>
    </xdr:to>
    <xdr:pic>
      <xdr:nvPicPr>
        <xdr:cNvPr id="130" name="Imagem 134">
          <a:extLst>
            <a:ext uri="{FF2B5EF4-FFF2-40B4-BE49-F238E27FC236}">
              <a16:creationId xmlns:a16="http://schemas.microsoft.com/office/drawing/2014/main" id="{00000000-0008-0000-0A00-00008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19956" y="133338795"/>
          <a:ext cx="904875" cy="885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1700271</xdr:colOff>
      <xdr:row>163</xdr:row>
      <xdr:rowOff>987799</xdr:rowOff>
    </xdr:from>
    <xdr:to>
      <xdr:col>1</xdr:col>
      <xdr:colOff>2567046</xdr:colOff>
      <xdr:row>164</xdr:row>
      <xdr:rowOff>857250</xdr:rowOff>
    </xdr:to>
    <xdr:pic>
      <xdr:nvPicPr>
        <xdr:cNvPr id="131" name="Imagem 135">
          <a:extLst>
            <a:ext uri="{FF2B5EF4-FFF2-40B4-BE49-F238E27FC236}">
              <a16:creationId xmlns:a16="http://schemas.microsoft.com/office/drawing/2014/main" id="{00000000-0008-0000-0A00-00008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39006" y="134304181"/>
          <a:ext cx="866775" cy="866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1662171</xdr:colOff>
      <xdr:row>165</xdr:row>
      <xdr:rowOff>51175</xdr:rowOff>
    </xdr:from>
    <xdr:to>
      <xdr:col>1</xdr:col>
      <xdr:colOff>2605146</xdr:colOff>
      <xdr:row>165</xdr:row>
      <xdr:rowOff>927475</xdr:rowOff>
    </xdr:to>
    <xdr:pic>
      <xdr:nvPicPr>
        <xdr:cNvPr id="132" name="Imagem 136">
          <a:extLst>
            <a:ext uri="{FF2B5EF4-FFF2-40B4-BE49-F238E27FC236}">
              <a16:creationId xmlns:a16="http://schemas.microsoft.com/office/drawing/2014/main" id="{00000000-0008-0000-0A00-00008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0906" y="135362204"/>
          <a:ext cx="942975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1806260</xdr:colOff>
      <xdr:row>166</xdr:row>
      <xdr:rowOff>68978</xdr:rowOff>
    </xdr:from>
    <xdr:to>
      <xdr:col>1</xdr:col>
      <xdr:colOff>2467407</xdr:colOff>
      <xdr:row>166</xdr:row>
      <xdr:rowOff>891802</xdr:rowOff>
    </xdr:to>
    <xdr:pic>
      <xdr:nvPicPr>
        <xdr:cNvPr id="133" name="Imagem 137">
          <a:extLst>
            <a:ext uri="{FF2B5EF4-FFF2-40B4-BE49-F238E27FC236}">
              <a16:creationId xmlns:a16="http://schemas.microsoft.com/office/drawing/2014/main" id="{00000000-0008-0000-0A00-00008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44995" y="136377331"/>
          <a:ext cx="661147" cy="822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1805513</xdr:colOff>
      <xdr:row>167</xdr:row>
      <xdr:rowOff>28728</xdr:rowOff>
    </xdr:from>
    <xdr:to>
      <xdr:col>1</xdr:col>
      <xdr:colOff>2455453</xdr:colOff>
      <xdr:row>167</xdr:row>
      <xdr:rowOff>880407</xdr:rowOff>
    </xdr:to>
    <xdr:pic>
      <xdr:nvPicPr>
        <xdr:cNvPr id="134" name="Imagem 138">
          <a:extLst>
            <a:ext uri="{FF2B5EF4-FFF2-40B4-BE49-F238E27FC236}">
              <a16:creationId xmlns:a16="http://schemas.microsoft.com/office/drawing/2014/main" id="{00000000-0008-0000-0A00-00008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44248" y="137334404"/>
          <a:ext cx="649940" cy="8516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1424513</xdr:colOff>
      <xdr:row>168</xdr:row>
      <xdr:rowOff>221757</xdr:rowOff>
    </xdr:from>
    <xdr:to>
      <xdr:col>1</xdr:col>
      <xdr:colOff>2836454</xdr:colOff>
      <xdr:row>168</xdr:row>
      <xdr:rowOff>897219</xdr:rowOff>
    </xdr:to>
    <xdr:pic>
      <xdr:nvPicPr>
        <xdr:cNvPr id="135" name="Imagem 139">
          <a:extLst>
            <a:ext uri="{FF2B5EF4-FFF2-40B4-BE49-F238E27FC236}">
              <a16:creationId xmlns:a16="http://schemas.microsoft.com/office/drawing/2014/main" id="{00000000-0008-0000-0A00-00008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63248" y="138524757"/>
          <a:ext cx="1411941" cy="6754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1834138</xdr:colOff>
      <xdr:row>169</xdr:row>
      <xdr:rowOff>142501</xdr:rowOff>
    </xdr:from>
    <xdr:to>
      <xdr:col>1</xdr:col>
      <xdr:colOff>2433179</xdr:colOff>
      <xdr:row>169</xdr:row>
      <xdr:rowOff>843428</xdr:rowOff>
    </xdr:to>
    <xdr:pic>
      <xdr:nvPicPr>
        <xdr:cNvPr id="136" name="Imagem 140">
          <a:extLst>
            <a:ext uri="{FF2B5EF4-FFF2-40B4-BE49-F238E27FC236}">
              <a16:creationId xmlns:a16="http://schemas.microsoft.com/office/drawing/2014/main" id="{00000000-0008-0000-0A00-00008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2873" y="139442825"/>
          <a:ext cx="599041" cy="7009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1091511</xdr:colOff>
      <xdr:row>170</xdr:row>
      <xdr:rowOff>337858</xdr:rowOff>
    </xdr:from>
    <xdr:to>
      <xdr:col>1</xdr:col>
      <xdr:colOff>3175805</xdr:colOff>
      <xdr:row>171</xdr:row>
      <xdr:rowOff>929911</xdr:rowOff>
    </xdr:to>
    <xdr:pic>
      <xdr:nvPicPr>
        <xdr:cNvPr id="137" name="Imagem 141">
          <a:extLst>
            <a:ext uri="{FF2B5EF4-FFF2-40B4-BE49-F238E27FC236}">
              <a16:creationId xmlns:a16="http://schemas.microsoft.com/office/drawing/2014/main" id="{00000000-0008-0000-0A00-00008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30246" y="140635505"/>
          <a:ext cx="2084294" cy="9394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1416482</xdr:colOff>
      <xdr:row>172</xdr:row>
      <xdr:rowOff>8032</xdr:rowOff>
    </xdr:from>
    <xdr:to>
      <xdr:col>1</xdr:col>
      <xdr:colOff>2850834</xdr:colOff>
      <xdr:row>172</xdr:row>
      <xdr:rowOff>902372</xdr:rowOff>
    </xdr:to>
    <xdr:pic>
      <xdr:nvPicPr>
        <xdr:cNvPr id="138" name="Imagem 143">
          <a:extLst>
            <a:ext uri="{FF2B5EF4-FFF2-40B4-BE49-F238E27FC236}">
              <a16:creationId xmlns:a16="http://schemas.microsoft.com/office/drawing/2014/main" id="{00000000-0008-0000-0A00-00008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55217" y="141650385"/>
          <a:ext cx="1434352" cy="8943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1890771</xdr:colOff>
      <xdr:row>173</xdr:row>
      <xdr:rowOff>131296</xdr:rowOff>
    </xdr:from>
    <xdr:to>
      <xdr:col>1</xdr:col>
      <xdr:colOff>2376546</xdr:colOff>
      <xdr:row>173</xdr:row>
      <xdr:rowOff>836146</xdr:rowOff>
    </xdr:to>
    <xdr:pic>
      <xdr:nvPicPr>
        <xdr:cNvPr id="139" name="Imagem 144">
          <a:extLst>
            <a:ext uri="{FF2B5EF4-FFF2-40B4-BE49-F238E27FC236}">
              <a16:creationId xmlns:a16="http://schemas.microsoft.com/office/drawing/2014/main" id="{00000000-0008-0000-0A00-00008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29506" y="142770972"/>
          <a:ext cx="485775" cy="704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1472512</xdr:colOff>
      <xdr:row>175</xdr:row>
      <xdr:rowOff>8031</xdr:rowOff>
    </xdr:from>
    <xdr:to>
      <xdr:col>1</xdr:col>
      <xdr:colOff>2794805</xdr:colOff>
      <xdr:row>175</xdr:row>
      <xdr:rowOff>889083</xdr:rowOff>
    </xdr:to>
    <xdr:pic>
      <xdr:nvPicPr>
        <xdr:cNvPr id="140" name="Imagem 142">
          <a:extLst>
            <a:ext uri="{FF2B5EF4-FFF2-40B4-BE49-F238E27FC236}">
              <a16:creationId xmlns:a16="http://schemas.microsoft.com/office/drawing/2014/main" id="{00000000-0008-0000-0A00-00008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>
          <a:duotone>
            <a:prstClr val="black"/>
            <a:schemeClr val="accent6">
              <a:tint val="45000"/>
              <a:satMod val="400000"/>
            </a:scheme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11247" y="143992413"/>
          <a:ext cx="1322293" cy="8810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1911711</xdr:colOff>
      <xdr:row>176</xdr:row>
      <xdr:rowOff>46506</xdr:rowOff>
    </xdr:from>
    <xdr:to>
      <xdr:col>1</xdr:col>
      <xdr:colOff>2355606</xdr:colOff>
      <xdr:row>176</xdr:row>
      <xdr:rowOff>920567</xdr:rowOff>
    </xdr:to>
    <xdr:pic>
      <xdr:nvPicPr>
        <xdr:cNvPr id="141" name="Imagem 145">
          <a:extLst>
            <a:ext uri="{FF2B5EF4-FFF2-40B4-BE49-F238E27FC236}">
              <a16:creationId xmlns:a16="http://schemas.microsoft.com/office/drawing/2014/main" id="{00000000-0008-0000-0A00-00008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>
          <a:duotone>
            <a:prstClr val="black"/>
            <a:srgbClr val="FFC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5400000">
          <a:off x="2335363" y="145243295"/>
          <a:ext cx="874061" cy="443895"/>
        </a:xfrm>
        <a:prstGeom prst="rect">
          <a:avLst/>
        </a:prstGeom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1702232</xdr:colOff>
      <xdr:row>178</xdr:row>
      <xdr:rowOff>30444</xdr:rowOff>
    </xdr:from>
    <xdr:to>
      <xdr:col>1</xdr:col>
      <xdr:colOff>2565085</xdr:colOff>
      <xdr:row>178</xdr:row>
      <xdr:rowOff>893297</xdr:rowOff>
    </xdr:to>
    <xdr:pic>
      <xdr:nvPicPr>
        <xdr:cNvPr id="142" name="Imagem 60">
          <a:extLst>
            <a:ext uri="{FF2B5EF4-FFF2-40B4-BE49-F238E27FC236}">
              <a16:creationId xmlns:a16="http://schemas.microsoft.com/office/drawing/2014/main" id="{00000000-0008-0000-0A00-00008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40967" y="147006797"/>
          <a:ext cx="862853" cy="862853"/>
        </a:xfrm>
        <a:prstGeom prst="rect">
          <a:avLst/>
        </a:prstGeom>
      </xdr:spPr>
    </xdr:pic>
    <xdr:clientData/>
  </xdr:twoCellAnchor>
  <xdr:twoCellAnchor>
    <xdr:from>
      <xdr:col>1</xdr:col>
      <xdr:colOff>1511664</xdr:colOff>
      <xdr:row>177</xdr:row>
      <xdr:rowOff>160966</xdr:rowOff>
    </xdr:from>
    <xdr:to>
      <xdr:col>1</xdr:col>
      <xdr:colOff>2755652</xdr:colOff>
      <xdr:row>177</xdr:row>
      <xdr:rowOff>792730</xdr:rowOff>
    </xdr:to>
    <xdr:pic>
      <xdr:nvPicPr>
        <xdr:cNvPr id="143" name="Imagem 146">
          <a:extLst>
            <a:ext uri="{FF2B5EF4-FFF2-40B4-BE49-F238E27FC236}">
              <a16:creationId xmlns:a16="http://schemas.microsoft.com/office/drawing/2014/main" id="{00000000-0008-0000-0A00-00008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>
          <a:duotone>
            <a:prstClr val="black"/>
            <a:srgbClr val="FFC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0399" y="146139995"/>
          <a:ext cx="1243988" cy="631764"/>
        </a:xfrm>
        <a:prstGeom prst="rect">
          <a:avLst/>
        </a:prstGeom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1911711</xdr:colOff>
      <xdr:row>179</xdr:row>
      <xdr:rowOff>13555</xdr:rowOff>
    </xdr:from>
    <xdr:to>
      <xdr:col>1</xdr:col>
      <xdr:colOff>2355606</xdr:colOff>
      <xdr:row>179</xdr:row>
      <xdr:rowOff>887616</xdr:rowOff>
    </xdr:to>
    <xdr:pic>
      <xdr:nvPicPr>
        <xdr:cNvPr id="144" name="Imagem 149">
          <a:extLst>
            <a:ext uri="{FF2B5EF4-FFF2-40B4-BE49-F238E27FC236}">
              <a16:creationId xmlns:a16="http://schemas.microsoft.com/office/drawing/2014/main" id="{00000000-0008-0000-0A00-00009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5400000">
          <a:off x="2335363" y="148202314"/>
          <a:ext cx="874061" cy="443895"/>
        </a:xfrm>
        <a:prstGeom prst="rect">
          <a:avLst/>
        </a:prstGeom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1137162</xdr:colOff>
      <xdr:row>180</xdr:row>
      <xdr:rowOff>31163</xdr:rowOff>
    </xdr:from>
    <xdr:to>
      <xdr:col>1</xdr:col>
      <xdr:colOff>3123804</xdr:colOff>
      <xdr:row>180</xdr:row>
      <xdr:rowOff>919560</xdr:rowOff>
    </xdr:to>
    <xdr:pic>
      <xdr:nvPicPr>
        <xdr:cNvPr id="145" name="Imagem 150">
          <a:extLst>
            <a:ext uri="{FF2B5EF4-FFF2-40B4-BE49-F238E27FC236}">
              <a16:creationId xmlns:a16="http://schemas.microsoft.com/office/drawing/2014/main" id="{00000000-0008-0000-0A00-00009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>
          <a:duotone>
            <a:prstClr val="black"/>
            <a:schemeClr val="accent6">
              <a:tint val="45000"/>
              <a:satMod val="400000"/>
            </a:scheme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5897" y="149002163"/>
          <a:ext cx="1986642" cy="8883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1294960</xdr:colOff>
      <xdr:row>181</xdr:row>
      <xdr:rowOff>28612</xdr:rowOff>
    </xdr:from>
    <xdr:to>
      <xdr:col>1</xdr:col>
      <xdr:colOff>2966007</xdr:colOff>
      <xdr:row>181</xdr:row>
      <xdr:rowOff>877259</xdr:rowOff>
    </xdr:to>
    <xdr:pic>
      <xdr:nvPicPr>
        <xdr:cNvPr id="146" name="Imagem 151">
          <a:extLst>
            <a:ext uri="{FF2B5EF4-FFF2-40B4-BE49-F238E27FC236}">
              <a16:creationId xmlns:a16="http://schemas.microsoft.com/office/drawing/2014/main" id="{00000000-0008-0000-0A00-00009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3695" y="149996936"/>
          <a:ext cx="1671047" cy="848647"/>
        </a:xfrm>
        <a:prstGeom prst="rect">
          <a:avLst/>
        </a:prstGeom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1695055</xdr:colOff>
      <xdr:row>182</xdr:row>
      <xdr:rowOff>299305</xdr:rowOff>
    </xdr:from>
    <xdr:to>
      <xdr:col>1</xdr:col>
      <xdr:colOff>2565912</xdr:colOff>
      <xdr:row>182</xdr:row>
      <xdr:rowOff>688739</xdr:rowOff>
    </xdr:to>
    <xdr:pic>
      <xdr:nvPicPr>
        <xdr:cNvPr id="147" name="Imagem 152">
          <a:extLst>
            <a:ext uri="{FF2B5EF4-FFF2-40B4-BE49-F238E27FC236}">
              <a16:creationId xmlns:a16="http://schemas.microsoft.com/office/drawing/2014/main" id="{00000000-0008-0000-0A00-00009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>
          <a:duotone>
            <a:prstClr val="black"/>
            <a:schemeClr val="accent6">
              <a:tint val="45000"/>
              <a:satMod val="400000"/>
            </a:scheme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33790" y="151264952"/>
          <a:ext cx="870857" cy="3894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1494660</xdr:colOff>
      <xdr:row>183</xdr:row>
      <xdr:rowOff>146450</xdr:rowOff>
    </xdr:from>
    <xdr:to>
      <xdr:col>1</xdr:col>
      <xdr:colOff>2772656</xdr:colOff>
      <xdr:row>183</xdr:row>
      <xdr:rowOff>717950</xdr:rowOff>
    </xdr:to>
    <xdr:pic>
      <xdr:nvPicPr>
        <xdr:cNvPr id="148" name="Imagem 153">
          <a:extLst>
            <a:ext uri="{FF2B5EF4-FFF2-40B4-BE49-F238E27FC236}">
              <a16:creationId xmlns:a16="http://schemas.microsoft.com/office/drawing/2014/main" id="{00000000-0008-0000-0A00-00009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>
          <a:duotone>
            <a:prstClr val="black"/>
            <a:srgbClr val="FF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33395" y="152109421"/>
          <a:ext cx="1277996" cy="571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1800283</xdr:colOff>
      <xdr:row>184</xdr:row>
      <xdr:rowOff>31244</xdr:rowOff>
    </xdr:from>
    <xdr:to>
      <xdr:col>1</xdr:col>
      <xdr:colOff>2467033</xdr:colOff>
      <xdr:row>184</xdr:row>
      <xdr:rowOff>970138</xdr:rowOff>
    </xdr:to>
    <xdr:pic>
      <xdr:nvPicPr>
        <xdr:cNvPr id="149" name="Imagem 154">
          <a:extLst>
            <a:ext uri="{FF2B5EF4-FFF2-40B4-BE49-F238E27FC236}">
              <a16:creationId xmlns:a16="http://schemas.microsoft.com/office/drawing/2014/main" id="{00000000-0008-0000-0A00-00009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9018" y="152991538"/>
          <a:ext cx="666750" cy="938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1712510</xdr:colOff>
      <xdr:row>185</xdr:row>
      <xdr:rowOff>69081</xdr:rowOff>
    </xdr:from>
    <xdr:to>
      <xdr:col>1</xdr:col>
      <xdr:colOff>2561157</xdr:colOff>
      <xdr:row>185</xdr:row>
      <xdr:rowOff>1740128</xdr:rowOff>
    </xdr:to>
    <xdr:pic>
      <xdr:nvPicPr>
        <xdr:cNvPr id="150" name="Imagem 155">
          <a:extLst>
            <a:ext uri="{FF2B5EF4-FFF2-40B4-BE49-F238E27FC236}">
              <a16:creationId xmlns:a16="http://schemas.microsoft.com/office/drawing/2014/main" id="{00000000-0008-0000-0A00-00009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>
          <a:duotone>
            <a:prstClr val="black"/>
            <a:srgbClr val="FFFF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5400000">
          <a:off x="1940045" y="154437899"/>
          <a:ext cx="1671047" cy="848647"/>
        </a:xfrm>
        <a:prstGeom prst="rect">
          <a:avLst/>
        </a:prstGeom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1121608</xdr:colOff>
      <xdr:row>186</xdr:row>
      <xdr:rowOff>469658</xdr:rowOff>
    </xdr:from>
    <xdr:to>
      <xdr:col>1</xdr:col>
      <xdr:colOff>3152059</xdr:colOff>
      <xdr:row>186</xdr:row>
      <xdr:rowOff>1500830</xdr:rowOff>
    </xdr:to>
    <xdr:pic>
      <xdr:nvPicPr>
        <xdr:cNvPr id="151" name="Imagem 156">
          <a:extLst>
            <a:ext uri="{FF2B5EF4-FFF2-40B4-BE49-F238E27FC236}">
              <a16:creationId xmlns:a16="http://schemas.microsoft.com/office/drawing/2014/main" id="{00000000-0008-0000-0A00-00009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>
          <a:duotone>
            <a:prstClr val="black"/>
            <a:srgbClr val="FFFF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0343" y="156410717"/>
          <a:ext cx="2030451" cy="1031172"/>
        </a:xfrm>
        <a:prstGeom prst="rect">
          <a:avLst/>
        </a:prstGeom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1750827</xdr:colOff>
      <xdr:row>187</xdr:row>
      <xdr:rowOff>544237</xdr:rowOff>
    </xdr:from>
    <xdr:to>
      <xdr:col>1</xdr:col>
      <xdr:colOff>2510139</xdr:colOff>
      <xdr:row>187</xdr:row>
      <xdr:rowOff>1238199</xdr:rowOff>
    </xdr:to>
    <xdr:pic>
      <xdr:nvPicPr>
        <xdr:cNvPr id="152" name="Imagem 157">
          <a:extLst>
            <a:ext uri="{FF2B5EF4-FFF2-40B4-BE49-F238E27FC236}">
              <a16:creationId xmlns:a16="http://schemas.microsoft.com/office/drawing/2014/main" id="{00000000-0008-0000-0A00-00009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>
          <a:duotone>
            <a:prstClr val="black"/>
            <a:srgbClr val="FFFF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5400000">
          <a:off x="2422237" y="158436062"/>
          <a:ext cx="693962" cy="759312"/>
        </a:xfrm>
        <a:prstGeom prst="rect">
          <a:avLst/>
        </a:prstGeom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1702232</xdr:colOff>
      <xdr:row>188</xdr:row>
      <xdr:rowOff>30444</xdr:rowOff>
    </xdr:from>
    <xdr:to>
      <xdr:col>1</xdr:col>
      <xdr:colOff>2565085</xdr:colOff>
      <xdr:row>188</xdr:row>
      <xdr:rowOff>893297</xdr:rowOff>
    </xdr:to>
    <xdr:pic>
      <xdr:nvPicPr>
        <xdr:cNvPr id="153" name="Imagem 158">
          <a:extLst>
            <a:ext uri="{FF2B5EF4-FFF2-40B4-BE49-F238E27FC236}">
              <a16:creationId xmlns:a16="http://schemas.microsoft.com/office/drawing/2014/main" id="{00000000-0008-0000-0A00-00009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0">
          <a:extLst>
            <a:ext uri="{BEBA8EAE-BF5A-486C-A8C5-ECC9F3942E4B}">
              <a14:imgProps xmlns:a14="http://schemas.microsoft.com/office/drawing/2010/main">
                <a14:imgLayer r:embed="rId141">
                  <a14:imgEffect>
                    <a14:saturation sat="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40967" y="159938385"/>
          <a:ext cx="862853" cy="862853"/>
        </a:xfrm>
        <a:prstGeom prst="rect">
          <a:avLst/>
        </a:prstGeom>
      </xdr:spPr>
    </xdr:pic>
    <xdr:clientData/>
  </xdr:twoCellAnchor>
  <xdr:twoCellAnchor>
    <xdr:from>
      <xdr:col>1</xdr:col>
      <xdr:colOff>1800283</xdr:colOff>
      <xdr:row>191</xdr:row>
      <xdr:rowOff>31244</xdr:rowOff>
    </xdr:from>
    <xdr:to>
      <xdr:col>1</xdr:col>
      <xdr:colOff>2467033</xdr:colOff>
      <xdr:row>191</xdr:row>
      <xdr:rowOff>970138</xdr:rowOff>
    </xdr:to>
    <xdr:pic>
      <xdr:nvPicPr>
        <xdr:cNvPr id="154" name="Imagem 159">
          <a:extLst>
            <a:ext uri="{FF2B5EF4-FFF2-40B4-BE49-F238E27FC236}">
              <a16:creationId xmlns:a16="http://schemas.microsoft.com/office/drawing/2014/main" id="{00000000-0008-0000-0A00-00009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9018" y="162931156"/>
          <a:ext cx="666750" cy="938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1800284</xdr:colOff>
      <xdr:row>192</xdr:row>
      <xdr:rowOff>108806</xdr:rowOff>
    </xdr:from>
    <xdr:to>
      <xdr:col>1</xdr:col>
      <xdr:colOff>2467032</xdr:colOff>
      <xdr:row>192</xdr:row>
      <xdr:rowOff>734734</xdr:rowOff>
    </xdr:to>
    <xdr:pic>
      <xdr:nvPicPr>
        <xdr:cNvPr id="155" name="Imagem 160">
          <a:extLst>
            <a:ext uri="{FF2B5EF4-FFF2-40B4-BE49-F238E27FC236}">
              <a16:creationId xmlns:a16="http://schemas.microsoft.com/office/drawing/2014/main" id="{00000000-0008-0000-0A00-00009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9019" y="164006041"/>
          <a:ext cx="666748" cy="6259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1800283</xdr:colOff>
      <xdr:row>192</xdr:row>
      <xdr:rowOff>31244</xdr:rowOff>
    </xdr:from>
    <xdr:to>
      <xdr:col>1</xdr:col>
      <xdr:colOff>2467033</xdr:colOff>
      <xdr:row>192</xdr:row>
      <xdr:rowOff>970138</xdr:rowOff>
    </xdr:to>
    <xdr:pic>
      <xdr:nvPicPr>
        <xdr:cNvPr id="156" name="Imagem 161">
          <a:extLst>
            <a:ext uri="{FF2B5EF4-FFF2-40B4-BE49-F238E27FC236}">
              <a16:creationId xmlns:a16="http://schemas.microsoft.com/office/drawing/2014/main" id="{00000000-0008-0000-0A00-00009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9018" y="163928479"/>
          <a:ext cx="666750" cy="938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1800284</xdr:colOff>
      <xdr:row>193</xdr:row>
      <xdr:rowOff>108806</xdr:rowOff>
    </xdr:from>
    <xdr:to>
      <xdr:col>1</xdr:col>
      <xdr:colOff>2467032</xdr:colOff>
      <xdr:row>193</xdr:row>
      <xdr:rowOff>734734</xdr:rowOff>
    </xdr:to>
    <xdr:pic>
      <xdr:nvPicPr>
        <xdr:cNvPr id="157" name="Imagem 162">
          <a:extLst>
            <a:ext uri="{FF2B5EF4-FFF2-40B4-BE49-F238E27FC236}">
              <a16:creationId xmlns:a16="http://schemas.microsoft.com/office/drawing/2014/main" id="{00000000-0008-0000-0A00-00009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">
          <a:duotone>
            <a:schemeClr val="accent6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9019" y="165003365"/>
          <a:ext cx="666748" cy="6259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1137162</xdr:colOff>
      <xdr:row>194</xdr:row>
      <xdr:rowOff>51201</xdr:rowOff>
    </xdr:from>
    <xdr:to>
      <xdr:col>1</xdr:col>
      <xdr:colOff>3123804</xdr:colOff>
      <xdr:row>194</xdr:row>
      <xdr:rowOff>939598</xdr:rowOff>
    </xdr:to>
    <xdr:pic>
      <xdr:nvPicPr>
        <xdr:cNvPr id="158" name="Imagem 163">
          <a:extLst>
            <a:ext uri="{FF2B5EF4-FFF2-40B4-BE49-F238E27FC236}">
              <a16:creationId xmlns:a16="http://schemas.microsoft.com/office/drawing/2014/main" id="{00000000-0008-0000-0A00-00009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>
          <a:duotone>
            <a:prstClr val="black"/>
            <a:schemeClr val="accent3">
              <a:tint val="45000"/>
              <a:satMod val="400000"/>
            </a:scheme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5897" y="165943083"/>
          <a:ext cx="1986642" cy="8883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1472512</xdr:colOff>
      <xdr:row>195</xdr:row>
      <xdr:rowOff>65715</xdr:rowOff>
    </xdr:from>
    <xdr:to>
      <xdr:col>1</xdr:col>
      <xdr:colOff>2794805</xdr:colOff>
      <xdr:row>195</xdr:row>
      <xdr:rowOff>946767</xdr:rowOff>
    </xdr:to>
    <xdr:pic>
      <xdr:nvPicPr>
        <xdr:cNvPr id="159" name="Imagem 165">
          <a:extLst>
            <a:ext uri="{FF2B5EF4-FFF2-40B4-BE49-F238E27FC236}">
              <a16:creationId xmlns:a16="http://schemas.microsoft.com/office/drawing/2014/main" id="{00000000-0008-0000-0A00-00009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>
          <a:duotone>
            <a:prstClr val="black"/>
            <a:schemeClr val="accent1">
              <a:tint val="45000"/>
              <a:satMod val="400000"/>
            </a:scheme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11247" y="167055774"/>
          <a:ext cx="1322293" cy="8810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1551360</xdr:colOff>
      <xdr:row>196</xdr:row>
      <xdr:rowOff>12019</xdr:rowOff>
    </xdr:from>
    <xdr:to>
      <xdr:col>1</xdr:col>
      <xdr:colOff>2715957</xdr:colOff>
      <xdr:row>196</xdr:row>
      <xdr:rowOff>1683066</xdr:rowOff>
    </xdr:to>
    <xdr:pic>
      <xdr:nvPicPr>
        <xdr:cNvPr id="160" name="Imagem 166">
          <a:extLst>
            <a:ext uri="{FF2B5EF4-FFF2-40B4-BE49-F238E27FC236}">
              <a16:creationId xmlns:a16="http://schemas.microsoft.com/office/drawing/2014/main" id="{00000000-0008-0000-0A00-0000A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5400000">
          <a:off x="1936870" y="168353479"/>
          <a:ext cx="1671047" cy="1164597"/>
        </a:xfrm>
        <a:prstGeom prst="rect">
          <a:avLst/>
        </a:prstGeom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1803912</xdr:colOff>
      <xdr:row>197</xdr:row>
      <xdr:rowOff>20814</xdr:rowOff>
    </xdr:from>
    <xdr:to>
      <xdr:col>1</xdr:col>
      <xdr:colOff>2457055</xdr:colOff>
      <xdr:row>197</xdr:row>
      <xdr:rowOff>1691861</xdr:rowOff>
    </xdr:to>
    <xdr:pic>
      <xdr:nvPicPr>
        <xdr:cNvPr id="161" name="Imagem 168">
          <a:extLst>
            <a:ext uri="{FF2B5EF4-FFF2-40B4-BE49-F238E27FC236}">
              <a16:creationId xmlns:a16="http://schemas.microsoft.com/office/drawing/2014/main" id="{00000000-0008-0000-0A00-0000A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5400000">
          <a:off x="1933695" y="170388531"/>
          <a:ext cx="1671047" cy="653143"/>
        </a:xfrm>
        <a:prstGeom prst="rect">
          <a:avLst/>
        </a:prstGeom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1844733</xdr:colOff>
      <xdr:row>197</xdr:row>
      <xdr:rowOff>717951</xdr:rowOff>
    </xdr:from>
    <xdr:to>
      <xdr:col>1</xdr:col>
      <xdr:colOff>2416233</xdr:colOff>
      <xdr:row>197</xdr:row>
      <xdr:rowOff>1629631</xdr:rowOff>
    </xdr:to>
    <xdr:pic>
      <xdr:nvPicPr>
        <xdr:cNvPr id="162" name="Imagem 169">
          <a:extLst>
            <a:ext uri="{FF2B5EF4-FFF2-40B4-BE49-F238E27FC236}">
              <a16:creationId xmlns:a16="http://schemas.microsoft.com/office/drawing/2014/main" id="{00000000-0008-0000-0A00-0000A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7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8681" t="7407" r="37071" b="59259"/>
        <a:stretch/>
      </xdr:blipFill>
      <xdr:spPr bwMode="auto">
        <a:xfrm>
          <a:off x="2483468" y="170576716"/>
          <a:ext cx="571500" cy="911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1827415</xdr:colOff>
      <xdr:row>198</xdr:row>
      <xdr:rowOff>67118</xdr:rowOff>
    </xdr:from>
    <xdr:to>
      <xdr:col>1</xdr:col>
      <xdr:colOff>2433551</xdr:colOff>
      <xdr:row>198</xdr:row>
      <xdr:rowOff>948170</xdr:rowOff>
    </xdr:to>
    <xdr:pic>
      <xdr:nvPicPr>
        <xdr:cNvPr id="163" name="Imagem 171">
          <a:extLst>
            <a:ext uri="{FF2B5EF4-FFF2-40B4-BE49-F238E27FC236}">
              <a16:creationId xmlns:a16="http://schemas.microsoft.com/office/drawing/2014/main" id="{00000000-0008-0000-0A00-0000A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>
          <a:duotone>
            <a:prstClr val="black"/>
            <a:schemeClr val="accent6">
              <a:tint val="45000"/>
              <a:satMod val="400000"/>
            </a:scheme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66150" y="171696412"/>
          <a:ext cx="606136" cy="8810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1158355</xdr:colOff>
      <xdr:row>199</xdr:row>
      <xdr:rowOff>174207</xdr:rowOff>
    </xdr:from>
    <xdr:to>
      <xdr:col>1</xdr:col>
      <xdr:colOff>3115310</xdr:colOff>
      <xdr:row>199</xdr:row>
      <xdr:rowOff>953525</xdr:rowOff>
    </xdr:to>
    <xdr:pic>
      <xdr:nvPicPr>
        <xdr:cNvPr id="164" name="Imagem 172">
          <a:extLst>
            <a:ext uri="{FF2B5EF4-FFF2-40B4-BE49-F238E27FC236}">
              <a16:creationId xmlns:a16="http://schemas.microsoft.com/office/drawing/2014/main" id="{00000000-0008-0000-0A00-0000A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>
          <a:duotone>
            <a:prstClr val="black"/>
            <a:srgbClr val="FFFF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5400000">
          <a:off x="2385909" y="172357682"/>
          <a:ext cx="779318" cy="1956955"/>
        </a:xfrm>
        <a:prstGeom prst="rect">
          <a:avLst/>
        </a:prstGeom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1705033</xdr:colOff>
      <xdr:row>200</xdr:row>
      <xdr:rowOff>31245</xdr:rowOff>
    </xdr:from>
    <xdr:to>
      <xdr:col>1</xdr:col>
      <xdr:colOff>2562283</xdr:colOff>
      <xdr:row>200</xdr:row>
      <xdr:rowOff>1010959</xdr:rowOff>
    </xdr:to>
    <xdr:pic>
      <xdr:nvPicPr>
        <xdr:cNvPr id="165" name="Imagem 164">
          <a:extLst>
            <a:ext uri="{FF2B5EF4-FFF2-40B4-BE49-F238E27FC236}">
              <a16:creationId xmlns:a16="http://schemas.microsoft.com/office/drawing/2014/main" id="{00000000-0008-0000-0A00-0000A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768" y="173946539"/>
          <a:ext cx="857250" cy="9797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1694601</xdr:colOff>
      <xdr:row>201</xdr:row>
      <xdr:rowOff>204054</xdr:rowOff>
    </xdr:from>
    <xdr:to>
      <xdr:col>1</xdr:col>
      <xdr:colOff>2579066</xdr:colOff>
      <xdr:row>201</xdr:row>
      <xdr:rowOff>721127</xdr:rowOff>
    </xdr:to>
    <xdr:pic>
      <xdr:nvPicPr>
        <xdr:cNvPr id="166" name="Imagem 170">
          <a:extLst>
            <a:ext uri="{FF2B5EF4-FFF2-40B4-BE49-F238E27FC236}">
              <a16:creationId xmlns:a16="http://schemas.microsoft.com/office/drawing/2014/main" id="{00000000-0008-0000-0A00-0000A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5400000">
          <a:off x="2517032" y="175078652"/>
          <a:ext cx="517073" cy="884465"/>
        </a:xfrm>
        <a:prstGeom prst="rect">
          <a:avLst/>
        </a:prstGeom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1899162</xdr:colOff>
      <xdr:row>202</xdr:row>
      <xdr:rowOff>203340</xdr:rowOff>
    </xdr:from>
    <xdr:to>
      <xdr:col>1</xdr:col>
      <xdr:colOff>2361805</xdr:colOff>
      <xdr:row>202</xdr:row>
      <xdr:rowOff>707520</xdr:rowOff>
    </xdr:to>
    <xdr:pic>
      <xdr:nvPicPr>
        <xdr:cNvPr id="167" name="Imagem 167">
          <a:extLst>
            <a:ext uri="{FF2B5EF4-FFF2-40B4-BE49-F238E27FC236}">
              <a16:creationId xmlns:a16="http://schemas.microsoft.com/office/drawing/2014/main" id="{00000000-0008-0000-0A00-0000A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37897" y="176404634"/>
          <a:ext cx="462643" cy="504180"/>
        </a:xfrm>
        <a:prstGeom prst="rect">
          <a:avLst/>
        </a:prstGeom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1800283</xdr:colOff>
      <xdr:row>189</xdr:row>
      <xdr:rowOff>31244</xdr:rowOff>
    </xdr:from>
    <xdr:to>
      <xdr:col>1</xdr:col>
      <xdr:colOff>2467033</xdr:colOff>
      <xdr:row>189</xdr:row>
      <xdr:rowOff>970138</xdr:rowOff>
    </xdr:to>
    <xdr:pic>
      <xdr:nvPicPr>
        <xdr:cNvPr id="168" name="Imagem 173">
          <a:extLst>
            <a:ext uri="{FF2B5EF4-FFF2-40B4-BE49-F238E27FC236}">
              <a16:creationId xmlns:a16="http://schemas.microsoft.com/office/drawing/2014/main" id="{00000000-0008-0000-0A00-0000A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9018" y="160936509"/>
          <a:ext cx="666750" cy="938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1158355</xdr:colOff>
      <xdr:row>203</xdr:row>
      <xdr:rowOff>174207</xdr:rowOff>
    </xdr:from>
    <xdr:to>
      <xdr:col>1</xdr:col>
      <xdr:colOff>3115310</xdr:colOff>
      <xdr:row>203</xdr:row>
      <xdr:rowOff>953525</xdr:rowOff>
    </xdr:to>
    <xdr:pic>
      <xdr:nvPicPr>
        <xdr:cNvPr id="169" name="Imagem 174">
          <a:extLst>
            <a:ext uri="{FF2B5EF4-FFF2-40B4-BE49-F238E27FC236}">
              <a16:creationId xmlns:a16="http://schemas.microsoft.com/office/drawing/2014/main" id="{00000000-0008-0000-0A00-0000A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>
          <a:duotone>
            <a:prstClr val="black"/>
            <a:srgbClr val="FFFF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5400000">
          <a:off x="2385909" y="176784006"/>
          <a:ext cx="779318" cy="1956955"/>
        </a:xfrm>
        <a:prstGeom prst="rect">
          <a:avLst/>
        </a:prstGeom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1800283</xdr:colOff>
      <xdr:row>190</xdr:row>
      <xdr:rowOff>31244</xdr:rowOff>
    </xdr:from>
    <xdr:to>
      <xdr:col>1</xdr:col>
      <xdr:colOff>2467033</xdr:colOff>
      <xdr:row>190</xdr:row>
      <xdr:rowOff>970138</xdr:rowOff>
    </xdr:to>
    <xdr:pic>
      <xdr:nvPicPr>
        <xdr:cNvPr id="170" name="Imagem 175">
          <a:extLst>
            <a:ext uri="{FF2B5EF4-FFF2-40B4-BE49-F238E27FC236}">
              <a16:creationId xmlns:a16="http://schemas.microsoft.com/office/drawing/2014/main" id="{00000000-0008-0000-0A00-0000A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9018" y="161933832"/>
          <a:ext cx="666750" cy="938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311900</xdr:colOff>
      <xdr:row>43</xdr:row>
      <xdr:rowOff>131668</xdr:rowOff>
    </xdr:from>
    <xdr:to>
      <xdr:col>4</xdr:col>
      <xdr:colOff>311900</xdr:colOff>
      <xdr:row>43</xdr:row>
      <xdr:rowOff>949699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4298"/>
        <a:stretch/>
      </xdr:blipFill>
      <xdr:spPr bwMode="auto">
        <a:xfrm>
          <a:off x="2750300" y="53528818"/>
          <a:ext cx="0" cy="8180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310377</xdr:colOff>
      <xdr:row>44</xdr:row>
      <xdr:rowOff>243729</xdr:rowOff>
    </xdr:from>
    <xdr:to>
      <xdr:col>4</xdr:col>
      <xdr:colOff>313423</xdr:colOff>
      <xdr:row>44</xdr:row>
      <xdr:rowOff>969310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4292"/>
        <a:stretch/>
      </xdr:blipFill>
      <xdr:spPr bwMode="auto">
        <a:xfrm>
          <a:off x="2748777" y="54907704"/>
          <a:ext cx="3046" cy="7255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311900</xdr:colOff>
      <xdr:row>45</xdr:row>
      <xdr:rowOff>200213</xdr:rowOff>
    </xdr:from>
    <xdr:to>
      <xdr:col>4</xdr:col>
      <xdr:colOff>311900</xdr:colOff>
      <xdr:row>45</xdr:row>
      <xdr:rowOff>1017121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5166"/>
        <a:stretch/>
      </xdr:blipFill>
      <xdr:spPr bwMode="auto">
        <a:xfrm>
          <a:off x="2750300" y="56131013"/>
          <a:ext cx="0" cy="8169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310780</xdr:colOff>
      <xdr:row>46</xdr:row>
      <xdr:rowOff>185011</xdr:rowOff>
    </xdr:from>
    <xdr:to>
      <xdr:col>4</xdr:col>
      <xdr:colOff>313021</xdr:colOff>
      <xdr:row>46</xdr:row>
      <xdr:rowOff>1005541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00000000-0008-0000-0E00-00000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3406"/>
        <a:stretch/>
      </xdr:blipFill>
      <xdr:spPr bwMode="auto">
        <a:xfrm>
          <a:off x="2749180" y="57382636"/>
          <a:ext cx="2241" cy="8205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311900</xdr:colOff>
      <xdr:row>47</xdr:row>
      <xdr:rowOff>200585</xdr:rowOff>
    </xdr:from>
    <xdr:to>
      <xdr:col>4</xdr:col>
      <xdr:colOff>311900</xdr:colOff>
      <xdr:row>47</xdr:row>
      <xdr:rowOff>925606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00000000-0008-0000-0E00-00000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3804"/>
        <a:stretch/>
      </xdr:blipFill>
      <xdr:spPr bwMode="auto">
        <a:xfrm>
          <a:off x="2750300" y="58665035"/>
          <a:ext cx="0" cy="72502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310552</xdr:colOff>
      <xdr:row>48</xdr:row>
      <xdr:rowOff>154082</xdr:rowOff>
    </xdr:from>
    <xdr:to>
      <xdr:col>4</xdr:col>
      <xdr:colOff>313249</xdr:colOff>
      <xdr:row>48</xdr:row>
      <xdr:rowOff>916082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00000000-0008-0000-0E00-00000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3154"/>
        <a:stretch/>
      </xdr:blipFill>
      <xdr:spPr bwMode="auto">
        <a:xfrm>
          <a:off x="2748952" y="59885357"/>
          <a:ext cx="2697" cy="76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311900</xdr:colOff>
      <xdr:row>49</xdr:row>
      <xdr:rowOff>144184</xdr:rowOff>
    </xdr:from>
    <xdr:to>
      <xdr:col>4</xdr:col>
      <xdr:colOff>311900</xdr:colOff>
      <xdr:row>49</xdr:row>
      <xdr:rowOff>956050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00000000-0008-0000-0E00-00000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4273"/>
        <a:stretch/>
      </xdr:blipFill>
      <xdr:spPr bwMode="auto">
        <a:xfrm>
          <a:off x="2750300" y="61142284"/>
          <a:ext cx="0" cy="811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311900</xdr:colOff>
      <xdr:row>50</xdr:row>
      <xdr:rowOff>163233</xdr:rowOff>
    </xdr:from>
    <xdr:to>
      <xdr:col>4</xdr:col>
      <xdr:colOff>311900</xdr:colOff>
      <xdr:row>50</xdr:row>
      <xdr:rowOff>967255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00000000-0008-0000-0E00-000009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5060"/>
        <a:stretch/>
      </xdr:blipFill>
      <xdr:spPr bwMode="auto">
        <a:xfrm>
          <a:off x="2750300" y="62428158"/>
          <a:ext cx="0" cy="80402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309519</xdr:colOff>
      <xdr:row>51</xdr:row>
      <xdr:rowOff>163233</xdr:rowOff>
    </xdr:from>
    <xdr:to>
      <xdr:col>4</xdr:col>
      <xdr:colOff>314281</xdr:colOff>
      <xdr:row>51</xdr:row>
      <xdr:rowOff>967255</xdr:rowOff>
    </xdr:to>
    <xdr:pic>
      <xdr:nvPicPr>
        <xdr:cNvPr id="10" name="Imagem 9">
          <a:extLst>
            <a:ext uri="{FF2B5EF4-FFF2-40B4-BE49-F238E27FC236}">
              <a16:creationId xmlns:a16="http://schemas.microsoft.com/office/drawing/2014/main" id="{00000000-0008-0000-0E00-00000A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3614"/>
        <a:stretch/>
      </xdr:blipFill>
      <xdr:spPr bwMode="auto">
        <a:xfrm>
          <a:off x="2747919" y="63694983"/>
          <a:ext cx="4762" cy="80402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311855</xdr:colOff>
      <xdr:row>52</xdr:row>
      <xdr:rowOff>144183</xdr:rowOff>
    </xdr:from>
    <xdr:to>
      <xdr:col>4</xdr:col>
      <xdr:colOff>311946</xdr:colOff>
      <xdr:row>52</xdr:row>
      <xdr:rowOff>935318</xdr:rowOff>
    </xdr:to>
    <xdr:pic>
      <xdr:nvPicPr>
        <xdr:cNvPr id="11" name="Imagem 10">
          <a:extLst>
            <a:ext uri="{FF2B5EF4-FFF2-40B4-BE49-F238E27FC236}">
              <a16:creationId xmlns:a16="http://schemas.microsoft.com/office/drawing/2014/main" id="{00000000-0008-0000-0E00-00000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3121"/>
        <a:stretch/>
      </xdr:blipFill>
      <xdr:spPr bwMode="auto">
        <a:xfrm>
          <a:off x="2750255" y="64942758"/>
          <a:ext cx="91" cy="7911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311900</xdr:colOff>
      <xdr:row>53</xdr:row>
      <xdr:rowOff>144183</xdr:rowOff>
    </xdr:from>
    <xdr:to>
      <xdr:col>4</xdr:col>
      <xdr:colOff>311900</xdr:colOff>
      <xdr:row>53</xdr:row>
      <xdr:rowOff>912907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00000000-0008-0000-0E00-00000C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2158"/>
        <a:stretch/>
      </xdr:blipFill>
      <xdr:spPr bwMode="auto">
        <a:xfrm>
          <a:off x="2750300" y="66209583"/>
          <a:ext cx="0" cy="7687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308819</xdr:colOff>
      <xdr:row>54</xdr:row>
      <xdr:rowOff>192182</xdr:rowOff>
    </xdr:from>
    <xdr:to>
      <xdr:col>4</xdr:col>
      <xdr:colOff>314981</xdr:colOff>
      <xdr:row>54</xdr:row>
      <xdr:rowOff>1039346</xdr:rowOff>
    </xdr:to>
    <xdr:pic>
      <xdr:nvPicPr>
        <xdr:cNvPr id="13" name="Imagem 12">
          <a:extLst>
            <a:ext uri="{FF2B5EF4-FFF2-40B4-BE49-F238E27FC236}">
              <a16:creationId xmlns:a16="http://schemas.microsoft.com/office/drawing/2014/main" id="{00000000-0008-0000-0E00-00000D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5385"/>
        <a:stretch/>
      </xdr:blipFill>
      <xdr:spPr bwMode="auto">
        <a:xfrm>
          <a:off x="2747219" y="67524407"/>
          <a:ext cx="6162" cy="8471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310588</xdr:colOff>
      <xdr:row>55</xdr:row>
      <xdr:rowOff>202080</xdr:rowOff>
    </xdr:from>
    <xdr:to>
      <xdr:col>4</xdr:col>
      <xdr:colOff>313213</xdr:colOff>
      <xdr:row>55</xdr:row>
      <xdr:rowOff>1031315</xdr:rowOff>
    </xdr:to>
    <xdr:pic>
      <xdr:nvPicPr>
        <xdr:cNvPr id="14" name="Imagem 13">
          <a:extLst>
            <a:ext uri="{FF2B5EF4-FFF2-40B4-BE49-F238E27FC236}">
              <a16:creationId xmlns:a16="http://schemas.microsoft.com/office/drawing/2014/main" id="{00000000-0008-0000-0E00-00000E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18" t="-2941" r="73420" b="2941"/>
        <a:stretch/>
      </xdr:blipFill>
      <xdr:spPr bwMode="auto">
        <a:xfrm>
          <a:off x="2748988" y="68801130"/>
          <a:ext cx="2625" cy="8292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309469</xdr:colOff>
      <xdr:row>56</xdr:row>
      <xdr:rowOff>222624</xdr:rowOff>
    </xdr:from>
    <xdr:to>
      <xdr:col>4</xdr:col>
      <xdr:colOff>314332</xdr:colOff>
      <xdr:row>56</xdr:row>
      <xdr:rowOff>1000872</xdr:rowOff>
    </xdr:to>
    <xdr:pic>
      <xdr:nvPicPr>
        <xdr:cNvPr id="15" name="Imagem 14">
          <a:extLst>
            <a:ext uri="{FF2B5EF4-FFF2-40B4-BE49-F238E27FC236}">
              <a16:creationId xmlns:a16="http://schemas.microsoft.com/office/drawing/2014/main" id="{00000000-0008-0000-0E00-00000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5166"/>
        <a:stretch/>
      </xdr:blipFill>
      <xdr:spPr bwMode="auto">
        <a:xfrm>
          <a:off x="2747869" y="70088499"/>
          <a:ext cx="4863" cy="7782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309692</xdr:colOff>
      <xdr:row>57</xdr:row>
      <xdr:rowOff>174812</xdr:rowOff>
    </xdr:from>
    <xdr:to>
      <xdr:col>4</xdr:col>
      <xdr:colOff>314108</xdr:colOff>
      <xdr:row>57</xdr:row>
      <xdr:rowOff>983317</xdr:rowOff>
    </xdr:to>
    <xdr:pic>
      <xdr:nvPicPr>
        <xdr:cNvPr id="16" name="Imagem 15">
          <a:extLst>
            <a:ext uri="{FF2B5EF4-FFF2-40B4-BE49-F238E27FC236}">
              <a16:creationId xmlns:a16="http://schemas.microsoft.com/office/drawing/2014/main" id="{00000000-0008-0000-0E00-000010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4728"/>
        <a:stretch/>
      </xdr:blipFill>
      <xdr:spPr bwMode="auto">
        <a:xfrm>
          <a:off x="2748092" y="71307512"/>
          <a:ext cx="4416" cy="8085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311811</xdr:colOff>
      <xdr:row>58</xdr:row>
      <xdr:rowOff>144183</xdr:rowOff>
    </xdr:from>
    <xdr:to>
      <xdr:col>4</xdr:col>
      <xdr:colOff>311990</xdr:colOff>
      <xdr:row>58</xdr:row>
      <xdr:rowOff>968936</xdr:rowOff>
    </xdr:to>
    <xdr:pic>
      <xdr:nvPicPr>
        <xdr:cNvPr id="17" name="Imagem 16">
          <a:extLst>
            <a:ext uri="{FF2B5EF4-FFF2-40B4-BE49-F238E27FC236}">
              <a16:creationId xmlns:a16="http://schemas.microsoft.com/office/drawing/2014/main" id="{00000000-0008-0000-0E00-00001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5163"/>
        <a:stretch/>
      </xdr:blipFill>
      <xdr:spPr bwMode="auto">
        <a:xfrm>
          <a:off x="2750211" y="72543708"/>
          <a:ext cx="179" cy="8247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309527</xdr:colOff>
      <xdr:row>59</xdr:row>
      <xdr:rowOff>144183</xdr:rowOff>
    </xdr:from>
    <xdr:to>
      <xdr:col>4</xdr:col>
      <xdr:colOff>314273</xdr:colOff>
      <xdr:row>59</xdr:row>
      <xdr:rowOff>944844</xdr:rowOff>
    </xdr:to>
    <xdr:pic>
      <xdr:nvPicPr>
        <xdr:cNvPr id="18" name="Imagem 17">
          <a:extLst>
            <a:ext uri="{FF2B5EF4-FFF2-40B4-BE49-F238E27FC236}">
              <a16:creationId xmlns:a16="http://schemas.microsoft.com/office/drawing/2014/main" id="{00000000-0008-0000-0E00-00001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4049"/>
        <a:stretch/>
      </xdr:blipFill>
      <xdr:spPr bwMode="auto">
        <a:xfrm>
          <a:off x="2747927" y="73810533"/>
          <a:ext cx="4746" cy="800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308683</xdr:colOff>
      <xdr:row>60</xdr:row>
      <xdr:rowOff>125133</xdr:rowOff>
    </xdr:from>
    <xdr:to>
      <xdr:col>4</xdr:col>
      <xdr:colOff>315118</xdr:colOff>
      <xdr:row>60</xdr:row>
      <xdr:rowOff>924112</xdr:rowOff>
    </xdr:to>
    <xdr:pic>
      <xdr:nvPicPr>
        <xdr:cNvPr id="19" name="Imagem 18">
          <a:extLst>
            <a:ext uri="{FF2B5EF4-FFF2-40B4-BE49-F238E27FC236}">
              <a16:creationId xmlns:a16="http://schemas.microsoft.com/office/drawing/2014/main" id="{00000000-0008-0000-0E00-00001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3856"/>
        <a:stretch/>
      </xdr:blipFill>
      <xdr:spPr bwMode="auto">
        <a:xfrm>
          <a:off x="2747083" y="75058308"/>
          <a:ext cx="6435" cy="7989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310720</xdr:colOff>
      <xdr:row>61</xdr:row>
      <xdr:rowOff>144183</xdr:rowOff>
    </xdr:from>
    <xdr:to>
      <xdr:col>4</xdr:col>
      <xdr:colOff>313081</xdr:colOff>
      <xdr:row>61</xdr:row>
      <xdr:rowOff>944844</xdr:rowOff>
    </xdr:to>
    <xdr:pic>
      <xdr:nvPicPr>
        <xdr:cNvPr id="20" name="Imagem 19">
          <a:extLst>
            <a:ext uri="{FF2B5EF4-FFF2-40B4-BE49-F238E27FC236}">
              <a16:creationId xmlns:a16="http://schemas.microsoft.com/office/drawing/2014/main" id="{00000000-0008-0000-0E00-00001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5388"/>
        <a:stretch/>
      </xdr:blipFill>
      <xdr:spPr bwMode="auto">
        <a:xfrm>
          <a:off x="2749120" y="76344183"/>
          <a:ext cx="2361" cy="800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311720</xdr:colOff>
      <xdr:row>62</xdr:row>
      <xdr:rowOff>125133</xdr:rowOff>
    </xdr:from>
    <xdr:to>
      <xdr:col>4</xdr:col>
      <xdr:colOff>312080</xdr:colOff>
      <xdr:row>62</xdr:row>
      <xdr:rowOff>935318</xdr:rowOff>
    </xdr:to>
    <xdr:pic>
      <xdr:nvPicPr>
        <xdr:cNvPr id="21" name="Imagem 20">
          <a:extLst>
            <a:ext uri="{FF2B5EF4-FFF2-40B4-BE49-F238E27FC236}">
              <a16:creationId xmlns:a16="http://schemas.microsoft.com/office/drawing/2014/main" id="{00000000-0008-0000-0E00-00001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3187"/>
        <a:stretch/>
      </xdr:blipFill>
      <xdr:spPr bwMode="auto">
        <a:xfrm>
          <a:off x="2750120" y="77591958"/>
          <a:ext cx="360" cy="8101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308967</xdr:colOff>
      <xdr:row>63</xdr:row>
      <xdr:rowOff>259604</xdr:rowOff>
    </xdr:from>
    <xdr:to>
      <xdr:col>4</xdr:col>
      <xdr:colOff>314833</xdr:colOff>
      <xdr:row>63</xdr:row>
      <xdr:rowOff>1034491</xdr:rowOff>
    </xdr:to>
    <xdr:pic>
      <xdr:nvPicPr>
        <xdr:cNvPr id="22" name="Imagem 21">
          <a:extLst>
            <a:ext uri="{FF2B5EF4-FFF2-40B4-BE49-F238E27FC236}">
              <a16:creationId xmlns:a16="http://schemas.microsoft.com/office/drawing/2014/main" id="{00000000-0008-0000-0E00-00001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3393"/>
        <a:stretch/>
      </xdr:blipFill>
      <xdr:spPr bwMode="auto">
        <a:xfrm>
          <a:off x="2747367" y="78993254"/>
          <a:ext cx="5866" cy="7748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311717</xdr:colOff>
      <xdr:row>64</xdr:row>
      <xdr:rowOff>144183</xdr:rowOff>
    </xdr:from>
    <xdr:to>
      <xdr:col>4</xdr:col>
      <xdr:colOff>312083</xdr:colOff>
      <xdr:row>64</xdr:row>
      <xdr:rowOff>978461</xdr:rowOff>
    </xdr:to>
    <xdr:pic>
      <xdr:nvPicPr>
        <xdr:cNvPr id="23" name="Imagem 22">
          <a:extLst>
            <a:ext uri="{FF2B5EF4-FFF2-40B4-BE49-F238E27FC236}">
              <a16:creationId xmlns:a16="http://schemas.microsoft.com/office/drawing/2014/main" id="{00000000-0008-0000-0E00-00001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3421"/>
        <a:stretch/>
      </xdr:blipFill>
      <xdr:spPr bwMode="auto">
        <a:xfrm>
          <a:off x="2750117" y="80144658"/>
          <a:ext cx="366" cy="8342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311317</xdr:colOff>
      <xdr:row>65</xdr:row>
      <xdr:rowOff>106082</xdr:rowOff>
    </xdr:from>
    <xdr:to>
      <xdr:col>4</xdr:col>
      <xdr:colOff>312484</xdr:colOff>
      <xdr:row>65</xdr:row>
      <xdr:rowOff>998071</xdr:rowOff>
    </xdr:to>
    <xdr:pic>
      <xdr:nvPicPr>
        <xdr:cNvPr id="24" name="Imagem 23">
          <a:extLst>
            <a:ext uri="{FF2B5EF4-FFF2-40B4-BE49-F238E27FC236}">
              <a16:creationId xmlns:a16="http://schemas.microsoft.com/office/drawing/2014/main" id="{00000000-0008-0000-0E00-00001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2506"/>
        <a:stretch/>
      </xdr:blipFill>
      <xdr:spPr bwMode="auto">
        <a:xfrm>
          <a:off x="2749717" y="81373382"/>
          <a:ext cx="1167" cy="8919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309954</xdr:colOff>
      <xdr:row>66</xdr:row>
      <xdr:rowOff>106084</xdr:rowOff>
    </xdr:from>
    <xdr:to>
      <xdr:col>4</xdr:col>
      <xdr:colOff>313847</xdr:colOff>
      <xdr:row>66</xdr:row>
      <xdr:rowOff>921312</xdr:rowOff>
    </xdr:to>
    <xdr:pic>
      <xdr:nvPicPr>
        <xdr:cNvPr id="25" name="Imagem 24">
          <a:extLst>
            <a:ext uri="{FF2B5EF4-FFF2-40B4-BE49-F238E27FC236}">
              <a16:creationId xmlns:a16="http://schemas.microsoft.com/office/drawing/2014/main" id="{00000000-0008-0000-0E00-000019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3103"/>
        <a:stretch/>
      </xdr:blipFill>
      <xdr:spPr bwMode="auto">
        <a:xfrm>
          <a:off x="2748354" y="82640209"/>
          <a:ext cx="3893" cy="8152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310363</xdr:colOff>
      <xdr:row>67</xdr:row>
      <xdr:rowOff>123825</xdr:rowOff>
    </xdr:from>
    <xdr:to>
      <xdr:col>4</xdr:col>
      <xdr:colOff>313437</xdr:colOff>
      <xdr:row>67</xdr:row>
      <xdr:rowOff>959784</xdr:rowOff>
    </xdr:to>
    <xdr:pic>
      <xdr:nvPicPr>
        <xdr:cNvPr id="26" name="Imagem 25">
          <a:extLst>
            <a:ext uri="{FF2B5EF4-FFF2-40B4-BE49-F238E27FC236}">
              <a16:creationId xmlns:a16="http://schemas.microsoft.com/office/drawing/2014/main" id="{00000000-0008-0000-0E00-00001A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2" t="-1923" r="74279" b="1923"/>
        <a:stretch/>
      </xdr:blipFill>
      <xdr:spPr bwMode="auto">
        <a:xfrm>
          <a:off x="2748763" y="83924775"/>
          <a:ext cx="3074" cy="8359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310540</xdr:colOff>
      <xdr:row>68</xdr:row>
      <xdr:rowOff>179855</xdr:rowOff>
    </xdr:from>
    <xdr:to>
      <xdr:col>4</xdr:col>
      <xdr:colOff>313261</xdr:colOff>
      <xdr:row>68</xdr:row>
      <xdr:rowOff>982196</xdr:rowOff>
    </xdr:to>
    <xdr:pic>
      <xdr:nvPicPr>
        <xdr:cNvPr id="27" name="Imagem 26">
          <a:extLst>
            <a:ext uri="{FF2B5EF4-FFF2-40B4-BE49-F238E27FC236}">
              <a16:creationId xmlns:a16="http://schemas.microsoft.com/office/drawing/2014/main" id="{00000000-0008-0000-0E00-00001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4074"/>
        <a:stretch/>
      </xdr:blipFill>
      <xdr:spPr bwMode="auto">
        <a:xfrm>
          <a:off x="2748940" y="85247630"/>
          <a:ext cx="2721" cy="8023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310500</xdr:colOff>
      <xdr:row>69</xdr:row>
      <xdr:rowOff>106084</xdr:rowOff>
    </xdr:from>
    <xdr:to>
      <xdr:col>4</xdr:col>
      <xdr:colOff>313300</xdr:colOff>
      <xdr:row>69</xdr:row>
      <xdr:rowOff>931538</xdr:rowOff>
    </xdr:to>
    <xdr:pic>
      <xdr:nvPicPr>
        <xdr:cNvPr id="28" name="Imagem 27">
          <a:extLst>
            <a:ext uri="{FF2B5EF4-FFF2-40B4-BE49-F238E27FC236}">
              <a16:creationId xmlns:a16="http://schemas.microsoft.com/office/drawing/2014/main" id="{00000000-0008-0000-0E00-00001C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4292"/>
        <a:stretch/>
      </xdr:blipFill>
      <xdr:spPr bwMode="auto">
        <a:xfrm>
          <a:off x="2748900" y="86440684"/>
          <a:ext cx="2800" cy="82545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311900</xdr:colOff>
      <xdr:row>70</xdr:row>
      <xdr:rowOff>146425</xdr:rowOff>
    </xdr:from>
    <xdr:to>
      <xdr:col>4</xdr:col>
      <xdr:colOff>311900</xdr:colOff>
      <xdr:row>70</xdr:row>
      <xdr:rowOff>977341</xdr:rowOff>
    </xdr:to>
    <xdr:pic>
      <xdr:nvPicPr>
        <xdr:cNvPr id="29" name="Imagem 28">
          <a:extLst>
            <a:ext uri="{FF2B5EF4-FFF2-40B4-BE49-F238E27FC236}">
              <a16:creationId xmlns:a16="http://schemas.microsoft.com/office/drawing/2014/main" id="{00000000-0008-0000-0E00-00001D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2747"/>
        <a:stretch/>
      </xdr:blipFill>
      <xdr:spPr bwMode="auto">
        <a:xfrm>
          <a:off x="2750300" y="87747850"/>
          <a:ext cx="0" cy="8309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311900</xdr:colOff>
      <xdr:row>71</xdr:row>
      <xdr:rowOff>143062</xdr:rowOff>
    </xdr:from>
    <xdr:to>
      <xdr:col>4</xdr:col>
      <xdr:colOff>311900</xdr:colOff>
      <xdr:row>71</xdr:row>
      <xdr:rowOff>948661</xdr:rowOff>
    </xdr:to>
    <xdr:pic>
      <xdr:nvPicPr>
        <xdr:cNvPr id="30" name="Imagem 29">
          <a:extLst>
            <a:ext uri="{FF2B5EF4-FFF2-40B4-BE49-F238E27FC236}">
              <a16:creationId xmlns:a16="http://schemas.microsoft.com/office/drawing/2014/main" id="{00000000-0008-0000-0E00-00001E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3378"/>
        <a:stretch/>
      </xdr:blipFill>
      <xdr:spPr bwMode="auto">
        <a:xfrm>
          <a:off x="2750300" y="89011312"/>
          <a:ext cx="0" cy="8055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310317</xdr:colOff>
      <xdr:row>72</xdr:row>
      <xdr:rowOff>135033</xdr:rowOff>
    </xdr:from>
    <xdr:to>
      <xdr:col>4</xdr:col>
      <xdr:colOff>313484</xdr:colOff>
      <xdr:row>72</xdr:row>
      <xdr:rowOff>958105</xdr:rowOff>
    </xdr:to>
    <xdr:pic>
      <xdr:nvPicPr>
        <xdr:cNvPr id="31" name="Imagem 30">
          <a:extLst>
            <a:ext uri="{FF2B5EF4-FFF2-40B4-BE49-F238E27FC236}">
              <a16:creationId xmlns:a16="http://schemas.microsoft.com/office/drawing/2014/main" id="{00000000-0008-0000-0E00-00001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4066"/>
        <a:stretch/>
      </xdr:blipFill>
      <xdr:spPr bwMode="auto">
        <a:xfrm>
          <a:off x="2748717" y="90270108"/>
          <a:ext cx="3167" cy="8230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311900</xdr:colOff>
      <xdr:row>72</xdr:row>
      <xdr:rowOff>1084356</xdr:rowOff>
    </xdr:from>
    <xdr:to>
      <xdr:col>4</xdr:col>
      <xdr:colOff>311900</xdr:colOff>
      <xdr:row>73</xdr:row>
      <xdr:rowOff>908424</xdr:rowOff>
    </xdr:to>
    <xdr:pic>
      <xdr:nvPicPr>
        <xdr:cNvPr id="32" name="Imagem 31">
          <a:extLst>
            <a:ext uri="{FF2B5EF4-FFF2-40B4-BE49-F238E27FC236}">
              <a16:creationId xmlns:a16="http://schemas.microsoft.com/office/drawing/2014/main" id="{00000000-0008-0000-0E00-000020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4730"/>
        <a:stretch/>
      </xdr:blipFill>
      <xdr:spPr bwMode="auto">
        <a:xfrm>
          <a:off x="2750300" y="91219431"/>
          <a:ext cx="0" cy="109089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311900</xdr:colOff>
      <xdr:row>74</xdr:row>
      <xdr:rowOff>181537</xdr:rowOff>
    </xdr:from>
    <xdr:to>
      <xdr:col>4</xdr:col>
      <xdr:colOff>311900</xdr:colOff>
      <xdr:row>74</xdr:row>
      <xdr:rowOff>915241</xdr:rowOff>
    </xdr:to>
    <xdr:pic>
      <xdr:nvPicPr>
        <xdr:cNvPr id="33" name="Imagem 32">
          <a:extLst>
            <a:ext uri="{FF2B5EF4-FFF2-40B4-BE49-F238E27FC236}">
              <a16:creationId xmlns:a16="http://schemas.microsoft.com/office/drawing/2014/main" id="{00000000-0008-0000-0E00-00002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4066"/>
        <a:stretch/>
      </xdr:blipFill>
      <xdr:spPr bwMode="auto">
        <a:xfrm>
          <a:off x="2750300" y="92850262"/>
          <a:ext cx="0" cy="7337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309380</xdr:colOff>
      <xdr:row>75</xdr:row>
      <xdr:rowOff>106083</xdr:rowOff>
    </xdr:from>
    <xdr:to>
      <xdr:col>4</xdr:col>
      <xdr:colOff>314421</xdr:colOff>
      <xdr:row>75</xdr:row>
      <xdr:rowOff>885384</xdr:rowOff>
    </xdr:to>
    <xdr:pic>
      <xdr:nvPicPr>
        <xdr:cNvPr id="34" name="Imagem 33">
          <a:extLst>
            <a:ext uri="{FF2B5EF4-FFF2-40B4-BE49-F238E27FC236}">
              <a16:creationId xmlns:a16="http://schemas.microsoft.com/office/drawing/2014/main" id="{00000000-0008-0000-0E00-00002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4066"/>
        <a:stretch/>
      </xdr:blipFill>
      <xdr:spPr bwMode="auto">
        <a:xfrm>
          <a:off x="2747780" y="94041633"/>
          <a:ext cx="5041" cy="7793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311258</xdr:colOff>
      <xdr:row>75</xdr:row>
      <xdr:rowOff>1084357</xdr:rowOff>
    </xdr:from>
    <xdr:to>
      <xdr:col>4</xdr:col>
      <xdr:colOff>312542</xdr:colOff>
      <xdr:row>76</xdr:row>
      <xdr:rowOff>921311</xdr:rowOff>
    </xdr:to>
    <xdr:pic>
      <xdr:nvPicPr>
        <xdr:cNvPr id="35" name="Imagem 34">
          <a:extLst>
            <a:ext uri="{FF2B5EF4-FFF2-40B4-BE49-F238E27FC236}">
              <a16:creationId xmlns:a16="http://schemas.microsoft.com/office/drawing/2014/main" id="{00000000-0008-0000-0E00-00002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3218"/>
        <a:stretch/>
      </xdr:blipFill>
      <xdr:spPr bwMode="auto">
        <a:xfrm>
          <a:off x="2749658" y="95019907"/>
          <a:ext cx="1284" cy="11037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309380</xdr:colOff>
      <xdr:row>77</xdr:row>
      <xdr:rowOff>106083</xdr:rowOff>
    </xdr:from>
    <xdr:to>
      <xdr:col>4</xdr:col>
      <xdr:colOff>314421</xdr:colOff>
      <xdr:row>77</xdr:row>
      <xdr:rowOff>908347</xdr:rowOff>
    </xdr:to>
    <xdr:pic>
      <xdr:nvPicPr>
        <xdr:cNvPr id="36" name="Imagem 35">
          <a:extLst>
            <a:ext uri="{FF2B5EF4-FFF2-40B4-BE49-F238E27FC236}">
              <a16:creationId xmlns:a16="http://schemas.microsoft.com/office/drawing/2014/main" id="{00000000-0008-0000-0E00-00002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4292"/>
        <a:stretch/>
      </xdr:blipFill>
      <xdr:spPr bwMode="auto">
        <a:xfrm>
          <a:off x="2747780" y="96575283"/>
          <a:ext cx="5041" cy="8022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309380</xdr:colOff>
      <xdr:row>78</xdr:row>
      <xdr:rowOff>106083</xdr:rowOff>
    </xdr:from>
    <xdr:to>
      <xdr:col>4</xdr:col>
      <xdr:colOff>314421</xdr:colOff>
      <xdr:row>78</xdr:row>
      <xdr:rowOff>906993</xdr:rowOff>
    </xdr:to>
    <xdr:pic>
      <xdr:nvPicPr>
        <xdr:cNvPr id="37" name="Imagem 36">
          <a:extLst>
            <a:ext uri="{FF2B5EF4-FFF2-40B4-BE49-F238E27FC236}">
              <a16:creationId xmlns:a16="http://schemas.microsoft.com/office/drawing/2014/main" id="{00000000-0008-0000-0E00-00002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4728"/>
        <a:stretch/>
      </xdr:blipFill>
      <xdr:spPr bwMode="auto">
        <a:xfrm>
          <a:off x="2747780" y="97842108"/>
          <a:ext cx="5041" cy="8009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311900</xdr:colOff>
      <xdr:row>78</xdr:row>
      <xdr:rowOff>1084356</xdr:rowOff>
    </xdr:from>
    <xdr:to>
      <xdr:col>4</xdr:col>
      <xdr:colOff>311900</xdr:colOff>
      <xdr:row>79</xdr:row>
      <xdr:rowOff>1039533</xdr:rowOff>
    </xdr:to>
    <xdr:pic>
      <xdr:nvPicPr>
        <xdr:cNvPr id="38" name="Imagem 37">
          <a:extLst>
            <a:ext uri="{FF2B5EF4-FFF2-40B4-BE49-F238E27FC236}">
              <a16:creationId xmlns:a16="http://schemas.microsoft.com/office/drawing/2014/main" id="{00000000-0008-0000-0E00-00002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2967"/>
        <a:stretch/>
      </xdr:blipFill>
      <xdr:spPr bwMode="auto">
        <a:xfrm>
          <a:off x="2750300" y="98820381"/>
          <a:ext cx="0" cy="12220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311900</xdr:colOff>
      <xdr:row>79</xdr:row>
      <xdr:rowOff>1084357</xdr:rowOff>
    </xdr:from>
    <xdr:to>
      <xdr:col>4</xdr:col>
      <xdr:colOff>311900</xdr:colOff>
      <xdr:row>80</xdr:row>
      <xdr:rowOff>1030008</xdr:rowOff>
    </xdr:to>
    <xdr:pic>
      <xdr:nvPicPr>
        <xdr:cNvPr id="39" name="Imagem 38">
          <a:extLst>
            <a:ext uri="{FF2B5EF4-FFF2-40B4-BE49-F238E27FC236}">
              <a16:creationId xmlns:a16="http://schemas.microsoft.com/office/drawing/2014/main" id="{00000000-0008-0000-0E00-00002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3434"/>
        <a:stretch/>
      </xdr:blipFill>
      <xdr:spPr bwMode="auto">
        <a:xfrm>
          <a:off x="2750300" y="100087207"/>
          <a:ext cx="0" cy="12124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311900</xdr:colOff>
      <xdr:row>80</xdr:row>
      <xdr:rowOff>1065307</xdr:rowOff>
    </xdr:from>
    <xdr:to>
      <xdr:col>4</xdr:col>
      <xdr:colOff>311900</xdr:colOff>
      <xdr:row>81</xdr:row>
      <xdr:rowOff>1020483</xdr:rowOff>
    </xdr:to>
    <xdr:pic>
      <xdr:nvPicPr>
        <xdr:cNvPr id="40" name="Imagem 39">
          <a:extLst>
            <a:ext uri="{FF2B5EF4-FFF2-40B4-BE49-F238E27FC236}">
              <a16:creationId xmlns:a16="http://schemas.microsoft.com/office/drawing/2014/main" id="{00000000-0008-0000-0E00-00002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4556"/>
        <a:stretch/>
      </xdr:blipFill>
      <xdr:spPr bwMode="auto">
        <a:xfrm>
          <a:off x="2750300" y="101334982"/>
          <a:ext cx="0" cy="12220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311900</xdr:colOff>
      <xdr:row>82</xdr:row>
      <xdr:rowOff>125133</xdr:rowOff>
    </xdr:from>
    <xdr:to>
      <xdr:col>4</xdr:col>
      <xdr:colOff>311900</xdr:colOff>
      <xdr:row>82</xdr:row>
      <xdr:rowOff>1049058</xdr:rowOff>
    </xdr:to>
    <xdr:pic>
      <xdr:nvPicPr>
        <xdr:cNvPr id="41" name="Imagem 40">
          <a:extLst>
            <a:ext uri="{FF2B5EF4-FFF2-40B4-BE49-F238E27FC236}">
              <a16:creationId xmlns:a16="http://schemas.microsoft.com/office/drawing/2014/main" id="{00000000-0008-0000-0E00-000029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3349"/>
        <a:stretch/>
      </xdr:blipFill>
      <xdr:spPr bwMode="auto">
        <a:xfrm>
          <a:off x="2750300" y="102928458"/>
          <a:ext cx="0" cy="923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311900</xdr:colOff>
      <xdr:row>82</xdr:row>
      <xdr:rowOff>1084357</xdr:rowOff>
    </xdr:from>
    <xdr:to>
      <xdr:col>4</xdr:col>
      <xdr:colOff>311900</xdr:colOff>
      <xdr:row>83</xdr:row>
      <xdr:rowOff>1001433</xdr:rowOff>
    </xdr:to>
    <xdr:pic>
      <xdr:nvPicPr>
        <xdr:cNvPr id="42" name="Imagem 41">
          <a:extLst>
            <a:ext uri="{FF2B5EF4-FFF2-40B4-BE49-F238E27FC236}">
              <a16:creationId xmlns:a16="http://schemas.microsoft.com/office/drawing/2014/main" id="{00000000-0008-0000-0E00-00002A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3826"/>
        <a:stretch/>
      </xdr:blipFill>
      <xdr:spPr bwMode="auto">
        <a:xfrm>
          <a:off x="2750300" y="103887682"/>
          <a:ext cx="0" cy="11839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311900</xdr:colOff>
      <xdr:row>84</xdr:row>
      <xdr:rowOff>106083</xdr:rowOff>
    </xdr:from>
    <xdr:to>
      <xdr:col>4</xdr:col>
      <xdr:colOff>311900</xdr:colOff>
      <xdr:row>84</xdr:row>
      <xdr:rowOff>1030008</xdr:rowOff>
    </xdr:to>
    <xdr:pic>
      <xdr:nvPicPr>
        <xdr:cNvPr id="43" name="Imagem 42">
          <a:extLst>
            <a:ext uri="{FF2B5EF4-FFF2-40B4-BE49-F238E27FC236}">
              <a16:creationId xmlns:a16="http://schemas.microsoft.com/office/drawing/2014/main" id="{00000000-0008-0000-0E00-00002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4286"/>
        <a:stretch/>
      </xdr:blipFill>
      <xdr:spPr bwMode="auto">
        <a:xfrm>
          <a:off x="2750300" y="105443058"/>
          <a:ext cx="0" cy="923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311900</xdr:colOff>
      <xdr:row>85</xdr:row>
      <xdr:rowOff>106083</xdr:rowOff>
    </xdr:from>
    <xdr:to>
      <xdr:col>4</xdr:col>
      <xdr:colOff>311900</xdr:colOff>
      <xdr:row>85</xdr:row>
      <xdr:rowOff>1001433</xdr:rowOff>
    </xdr:to>
    <xdr:pic>
      <xdr:nvPicPr>
        <xdr:cNvPr id="44" name="Imagem 43">
          <a:extLst>
            <a:ext uri="{FF2B5EF4-FFF2-40B4-BE49-F238E27FC236}">
              <a16:creationId xmlns:a16="http://schemas.microsoft.com/office/drawing/2014/main" id="{00000000-0008-0000-0E00-00002C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3187"/>
        <a:stretch/>
      </xdr:blipFill>
      <xdr:spPr bwMode="auto">
        <a:xfrm>
          <a:off x="2750300" y="106709883"/>
          <a:ext cx="0" cy="895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311900</xdr:colOff>
      <xdr:row>86</xdr:row>
      <xdr:rowOff>125133</xdr:rowOff>
    </xdr:from>
    <xdr:to>
      <xdr:col>4</xdr:col>
      <xdr:colOff>311900</xdr:colOff>
      <xdr:row>86</xdr:row>
      <xdr:rowOff>1030008</xdr:rowOff>
    </xdr:to>
    <xdr:pic>
      <xdr:nvPicPr>
        <xdr:cNvPr id="45" name="Imagem 44">
          <a:extLst>
            <a:ext uri="{FF2B5EF4-FFF2-40B4-BE49-F238E27FC236}">
              <a16:creationId xmlns:a16="http://schemas.microsoft.com/office/drawing/2014/main" id="{00000000-0008-0000-0E00-00002D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4501"/>
        <a:stretch/>
      </xdr:blipFill>
      <xdr:spPr bwMode="auto">
        <a:xfrm>
          <a:off x="2750300" y="107995758"/>
          <a:ext cx="0" cy="904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311900</xdr:colOff>
      <xdr:row>87</xdr:row>
      <xdr:rowOff>106083</xdr:rowOff>
    </xdr:from>
    <xdr:to>
      <xdr:col>4</xdr:col>
      <xdr:colOff>311900</xdr:colOff>
      <xdr:row>87</xdr:row>
      <xdr:rowOff>1001433</xdr:rowOff>
    </xdr:to>
    <xdr:pic>
      <xdr:nvPicPr>
        <xdr:cNvPr id="46" name="Imagem 45">
          <a:extLst>
            <a:ext uri="{FF2B5EF4-FFF2-40B4-BE49-F238E27FC236}">
              <a16:creationId xmlns:a16="http://schemas.microsoft.com/office/drawing/2014/main" id="{00000000-0008-0000-0E00-00002E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3393"/>
        <a:stretch/>
      </xdr:blipFill>
      <xdr:spPr bwMode="auto">
        <a:xfrm>
          <a:off x="2750300" y="109243533"/>
          <a:ext cx="0" cy="895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311900</xdr:colOff>
      <xdr:row>87</xdr:row>
      <xdr:rowOff>1084356</xdr:rowOff>
    </xdr:from>
    <xdr:to>
      <xdr:col>4</xdr:col>
      <xdr:colOff>311900</xdr:colOff>
      <xdr:row>88</xdr:row>
      <xdr:rowOff>1049058</xdr:rowOff>
    </xdr:to>
    <xdr:pic>
      <xdr:nvPicPr>
        <xdr:cNvPr id="47" name="Imagem 46">
          <a:extLst>
            <a:ext uri="{FF2B5EF4-FFF2-40B4-BE49-F238E27FC236}">
              <a16:creationId xmlns:a16="http://schemas.microsoft.com/office/drawing/2014/main" id="{00000000-0008-0000-0E00-00002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3650"/>
        <a:stretch/>
      </xdr:blipFill>
      <xdr:spPr bwMode="auto">
        <a:xfrm>
          <a:off x="2750300" y="110221806"/>
          <a:ext cx="0" cy="12315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311900</xdr:colOff>
      <xdr:row>89</xdr:row>
      <xdr:rowOff>106083</xdr:rowOff>
    </xdr:from>
    <xdr:to>
      <xdr:col>4</xdr:col>
      <xdr:colOff>311900</xdr:colOff>
      <xdr:row>89</xdr:row>
      <xdr:rowOff>1039533</xdr:rowOff>
    </xdr:to>
    <xdr:pic>
      <xdr:nvPicPr>
        <xdr:cNvPr id="48" name="Imagem 47">
          <a:extLst>
            <a:ext uri="{FF2B5EF4-FFF2-40B4-BE49-F238E27FC236}">
              <a16:creationId xmlns:a16="http://schemas.microsoft.com/office/drawing/2014/main" id="{00000000-0008-0000-0E00-000030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4945"/>
        <a:stretch/>
      </xdr:blipFill>
      <xdr:spPr bwMode="auto">
        <a:xfrm>
          <a:off x="2750300" y="111777183"/>
          <a:ext cx="0" cy="933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309270</xdr:colOff>
      <xdr:row>90</xdr:row>
      <xdr:rowOff>163793</xdr:rowOff>
    </xdr:from>
    <xdr:to>
      <xdr:col>4</xdr:col>
      <xdr:colOff>314530</xdr:colOff>
      <xdr:row>90</xdr:row>
      <xdr:rowOff>954928</xdr:rowOff>
    </xdr:to>
    <xdr:pic>
      <xdr:nvPicPr>
        <xdr:cNvPr id="49" name="Imagem 48">
          <a:extLst>
            <a:ext uri="{FF2B5EF4-FFF2-40B4-BE49-F238E27FC236}">
              <a16:creationId xmlns:a16="http://schemas.microsoft.com/office/drawing/2014/main" id="{00000000-0008-0000-0E00-00003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3866"/>
        <a:stretch/>
      </xdr:blipFill>
      <xdr:spPr bwMode="auto">
        <a:xfrm>
          <a:off x="2747670" y="113101718"/>
          <a:ext cx="5260" cy="7911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311900</xdr:colOff>
      <xdr:row>91</xdr:row>
      <xdr:rowOff>221504</xdr:rowOff>
    </xdr:from>
    <xdr:to>
      <xdr:col>4</xdr:col>
      <xdr:colOff>311900</xdr:colOff>
      <xdr:row>91</xdr:row>
      <xdr:rowOff>1020484</xdr:rowOff>
    </xdr:to>
    <xdr:pic>
      <xdr:nvPicPr>
        <xdr:cNvPr id="50" name="Imagem 49">
          <a:extLst>
            <a:ext uri="{FF2B5EF4-FFF2-40B4-BE49-F238E27FC236}">
              <a16:creationId xmlns:a16="http://schemas.microsoft.com/office/drawing/2014/main" id="{00000000-0008-0000-0E00-00003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2912"/>
        <a:stretch/>
      </xdr:blipFill>
      <xdr:spPr bwMode="auto">
        <a:xfrm>
          <a:off x="2750300" y="114426254"/>
          <a:ext cx="0" cy="7989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311900</xdr:colOff>
      <xdr:row>92</xdr:row>
      <xdr:rowOff>221504</xdr:rowOff>
    </xdr:from>
    <xdr:to>
      <xdr:col>4</xdr:col>
      <xdr:colOff>311900</xdr:colOff>
      <xdr:row>92</xdr:row>
      <xdr:rowOff>961808</xdr:rowOff>
    </xdr:to>
    <xdr:pic>
      <xdr:nvPicPr>
        <xdr:cNvPr id="51" name="Imagem 50">
          <a:extLst>
            <a:ext uri="{FF2B5EF4-FFF2-40B4-BE49-F238E27FC236}">
              <a16:creationId xmlns:a16="http://schemas.microsoft.com/office/drawing/2014/main" id="{00000000-0008-0000-0E00-00003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2949"/>
        <a:stretch/>
      </xdr:blipFill>
      <xdr:spPr bwMode="auto">
        <a:xfrm>
          <a:off x="2750300" y="115693079"/>
          <a:ext cx="0" cy="7403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309099</xdr:colOff>
      <xdr:row>93</xdr:row>
      <xdr:rowOff>194424</xdr:rowOff>
    </xdr:from>
    <xdr:to>
      <xdr:col>4</xdr:col>
      <xdr:colOff>314702</xdr:colOff>
      <xdr:row>93</xdr:row>
      <xdr:rowOff>974160</xdr:rowOff>
    </xdr:to>
    <xdr:pic>
      <xdr:nvPicPr>
        <xdr:cNvPr id="52" name="Imagem 51">
          <a:extLst>
            <a:ext uri="{FF2B5EF4-FFF2-40B4-BE49-F238E27FC236}">
              <a16:creationId xmlns:a16="http://schemas.microsoft.com/office/drawing/2014/main" id="{00000000-0008-0000-0E00-00003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5381"/>
        <a:stretch/>
      </xdr:blipFill>
      <xdr:spPr bwMode="auto">
        <a:xfrm>
          <a:off x="2747499" y="116932824"/>
          <a:ext cx="5603" cy="7797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310116</xdr:colOff>
      <xdr:row>93</xdr:row>
      <xdr:rowOff>1065306</xdr:rowOff>
    </xdr:from>
    <xdr:to>
      <xdr:col>4</xdr:col>
      <xdr:colOff>313684</xdr:colOff>
      <xdr:row>94</xdr:row>
      <xdr:rowOff>1074911</xdr:rowOff>
    </xdr:to>
    <xdr:pic>
      <xdr:nvPicPr>
        <xdr:cNvPr id="53" name="Imagem 52">
          <a:extLst>
            <a:ext uri="{FF2B5EF4-FFF2-40B4-BE49-F238E27FC236}">
              <a16:creationId xmlns:a16="http://schemas.microsoft.com/office/drawing/2014/main" id="{00000000-0008-0000-0E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8516" y="117803706"/>
          <a:ext cx="3568" cy="12764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311900</xdr:colOff>
      <xdr:row>95</xdr:row>
      <xdr:rowOff>179392</xdr:rowOff>
    </xdr:from>
    <xdr:to>
      <xdr:col>4</xdr:col>
      <xdr:colOff>311900</xdr:colOff>
      <xdr:row>95</xdr:row>
      <xdr:rowOff>928408</xdr:rowOff>
    </xdr:to>
    <xdr:pic>
      <xdr:nvPicPr>
        <xdr:cNvPr id="54" name="Imagem 53">
          <a:extLst>
            <a:ext uri="{FF2B5EF4-FFF2-40B4-BE49-F238E27FC236}">
              <a16:creationId xmlns:a16="http://schemas.microsoft.com/office/drawing/2014/main" id="{00000000-0008-0000-0E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0300" y="119451442"/>
          <a:ext cx="0" cy="7490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311900</xdr:colOff>
      <xdr:row>96</xdr:row>
      <xdr:rowOff>186082</xdr:rowOff>
    </xdr:from>
    <xdr:to>
      <xdr:col>4</xdr:col>
      <xdr:colOff>311900</xdr:colOff>
      <xdr:row>96</xdr:row>
      <xdr:rowOff>1065680</xdr:rowOff>
    </xdr:to>
    <xdr:pic>
      <xdr:nvPicPr>
        <xdr:cNvPr id="55" name="Imagem 54">
          <a:extLst>
            <a:ext uri="{FF2B5EF4-FFF2-40B4-BE49-F238E27FC236}">
              <a16:creationId xmlns:a16="http://schemas.microsoft.com/office/drawing/2014/main" id="{00000000-0008-0000-0E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0300" y="120724957"/>
          <a:ext cx="0" cy="87959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311900</xdr:colOff>
      <xdr:row>97</xdr:row>
      <xdr:rowOff>143063</xdr:rowOff>
    </xdr:from>
    <xdr:to>
      <xdr:col>4</xdr:col>
      <xdr:colOff>311900</xdr:colOff>
      <xdr:row>98</xdr:row>
      <xdr:rowOff>133618</xdr:rowOff>
    </xdr:to>
    <xdr:pic>
      <xdr:nvPicPr>
        <xdr:cNvPr id="56" name="Imagem 55">
          <a:extLst>
            <a:ext uri="{FF2B5EF4-FFF2-40B4-BE49-F238E27FC236}">
              <a16:creationId xmlns:a16="http://schemas.microsoft.com/office/drawing/2014/main" id="{00000000-0008-0000-0E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0300" y="121948763"/>
          <a:ext cx="0" cy="12573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311900</xdr:colOff>
      <xdr:row>98</xdr:row>
      <xdr:rowOff>170144</xdr:rowOff>
    </xdr:from>
    <xdr:to>
      <xdr:col>4</xdr:col>
      <xdr:colOff>311900</xdr:colOff>
      <xdr:row>98</xdr:row>
      <xdr:rowOff>1069494</xdr:rowOff>
    </xdr:to>
    <xdr:pic>
      <xdr:nvPicPr>
        <xdr:cNvPr id="57" name="Imagem 56">
          <a:extLst>
            <a:ext uri="{FF2B5EF4-FFF2-40B4-BE49-F238E27FC236}">
              <a16:creationId xmlns:a16="http://schemas.microsoft.com/office/drawing/2014/main" id="{00000000-0008-0000-0E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0300" y="123242669"/>
          <a:ext cx="0" cy="899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311458</xdr:colOff>
      <xdr:row>8</xdr:row>
      <xdr:rowOff>265620</xdr:rowOff>
    </xdr:from>
    <xdr:to>
      <xdr:col>4</xdr:col>
      <xdr:colOff>312343</xdr:colOff>
      <xdr:row>14</xdr:row>
      <xdr:rowOff>250955</xdr:rowOff>
    </xdr:to>
    <xdr:pic>
      <xdr:nvPicPr>
        <xdr:cNvPr id="58" name="Imagem 58">
          <a:extLst>
            <a:ext uri="{FF2B5EF4-FFF2-40B4-BE49-F238E27FC236}">
              <a16:creationId xmlns:a16="http://schemas.microsoft.com/office/drawing/2014/main" id="{00000000-0008-0000-0E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9858" y="9323895"/>
          <a:ext cx="885" cy="75862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311900</xdr:colOff>
      <xdr:row>18</xdr:row>
      <xdr:rowOff>164353</xdr:rowOff>
    </xdr:from>
    <xdr:to>
      <xdr:col>4</xdr:col>
      <xdr:colOff>311900</xdr:colOff>
      <xdr:row>22</xdr:row>
      <xdr:rowOff>205334</xdr:rowOff>
    </xdr:to>
    <xdr:pic>
      <xdr:nvPicPr>
        <xdr:cNvPr id="59" name="Imagem 59">
          <a:extLst>
            <a:ext uri="{FF2B5EF4-FFF2-40B4-BE49-F238E27FC236}">
              <a16:creationId xmlns:a16="http://schemas.microsoft.com/office/drawing/2014/main" id="{00000000-0008-0000-0E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0300" y="21890878"/>
          <a:ext cx="0" cy="51082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311900</xdr:colOff>
      <xdr:row>24</xdr:row>
      <xdr:rowOff>160527</xdr:rowOff>
    </xdr:from>
    <xdr:to>
      <xdr:col>4</xdr:col>
      <xdr:colOff>311900</xdr:colOff>
      <xdr:row>24</xdr:row>
      <xdr:rowOff>865377</xdr:rowOff>
    </xdr:to>
    <xdr:pic>
      <xdr:nvPicPr>
        <xdr:cNvPr id="60" name="Imagem 61">
          <a:extLst>
            <a:ext uri="{FF2B5EF4-FFF2-40B4-BE49-F238E27FC236}">
              <a16:creationId xmlns:a16="http://schemas.microsoft.com/office/drawing/2014/main" id="{00000000-0008-0000-0E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0300" y="29488002"/>
          <a:ext cx="0" cy="704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311900</xdr:colOff>
      <xdr:row>25</xdr:row>
      <xdr:rowOff>127641</xdr:rowOff>
    </xdr:from>
    <xdr:to>
      <xdr:col>4</xdr:col>
      <xdr:colOff>311900</xdr:colOff>
      <xdr:row>29</xdr:row>
      <xdr:rowOff>254348</xdr:rowOff>
    </xdr:to>
    <xdr:pic>
      <xdr:nvPicPr>
        <xdr:cNvPr id="61" name="Imagem 64">
          <a:extLst>
            <a:ext uri="{FF2B5EF4-FFF2-40B4-BE49-F238E27FC236}">
              <a16:creationId xmlns:a16="http://schemas.microsoft.com/office/drawing/2014/main" id="{00000000-0008-0000-0E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0300" y="30721941"/>
          <a:ext cx="0" cy="51940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311900</xdr:colOff>
      <xdr:row>31</xdr:row>
      <xdr:rowOff>270386</xdr:rowOff>
    </xdr:from>
    <xdr:to>
      <xdr:col>4</xdr:col>
      <xdr:colOff>311900</xdr:colOff>
      <xdr:row>36</xdr:row>
      <xdr:rowOff>172393</xdr:rowOff>
    </xdr:to>
    <xdr:pic>
      <xdr:nvPicPr>
        <xdr:cNvPr id="62" name="Imagem 65">
          <a:extLst>
            <a:ext uri="{FF2B5EF4-FFF2-40B4-BE49-F238E27FC236}">
              <a16:creationId xmlns:a16="http://schemas.microsoft.com/office/drawing/2014/main" id="{00000000-0008-0000-0E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0300" y="38465636"/>
          <a:ext cx="0" cy="62361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308805</xdr:colOff>
      <xdr:row>41</xdr:row>
      <xdr:rowOff>229908</xdr:rowOff>
    </xdr:from>
    <xdr:to>
      <xdr:col>4</xdr:col>
      <xdr:colOff>314995</xdr:colOff>
      <xdr:row>41</xdr:row>
      <xdr:rowOff>1134782</xdr:rowOff>
    </xdr:to>
    <xdr:pic>
      <xdr:nvPicPr>
        <xdr:cNvPr id="63" name="Imagem 67">
          <a:extLst>
            <a:ext uri="{FF2B5EF4-FFF2-40B4-BE49-F238E27FC236}">
              <a16:creationId xmlns:a16="http://schemas.microsoft.com/office/drawing/2014/main" id="{00000000-0008-0000-0E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7205" y="51093408"/>
          <a:ext cx="6190" cy="9048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311900</xdr:colOff>
      <xdr:row>100</xdr:row>
      <xdr:rowOff>182283</xdr:rowOff>
    </xdr:from>
    <xdr:to>
      <xdr:col>4</xdr:col>
      <xdr:colOff>311900</xdr:colOff>
      <xdr:row>100</xdr:row>
      <xdr:rowOff>930676</xdr:rowOff>
    </xdr:to>
    <xdr:pic>
      <xdr:nvPicPr>
        <xdr:cNvPr id="64" name="Imagem 68">
          <a:extLst>
            <a:ext uri="{FF2B5EF4-FFF2-40B4-BE49-F238E27FC236}">
              <a16:creationId xmlns:a16="http://schemas.microsoft.com/office/drawing/2014/main" id="{00000000-0008-0000-0E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0300" y="125788458"/>
          <a:ext cx="0" cy="74839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311900</xdr:colOff>
      <xdr:row>101</xdr:row>
      <xdr:rowOff>182283</xdr:rowOff>
    </xdr:from>
    <xdr:to>
      <xdr:col>4</xdr:col>
      <xdr:colOff>311900</xdr:colOff>
      <xdr:row>101</xdr:row>
      <xdr:rowOff>982383</xdr:rowOff>
    </xdr:to>
    <xdr:pic>
      <xdr:nvPicPr>
        <xdr:cNvPr id="65" name="Imagem 69">
          <a:extLst>
            <a:ext uri="{FF2B5EF4-FFF2-40B4-BE49-F238E27FC236}">
              <a16:creationId xmlns:a16="http://schemas.microsoft.com/office/drawing/2014/main" id="{00000000-0008-0000-0E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0300" y="127055283"/>
          <a:ext cx="0" cy="800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311900</xdr:colOff>
      <xdr:row>102</xdr:row>
      <xdr:rowOff>182283</xdr:rowOff>
    </xdr:from>
    <xdr:to>
      <xdr:col>4</xdr:col>
      <xdr:colOff>311900</xdr:colOff>
      <xdr:row>102</xdr:row>
      <xdr:rowOff>953808</xdr:rowOff>
    </xdr:to>
    <xdr:pic>
      <xdr:nvPicPr>
        <xdr:cNvPr id="66" name="Imagem 70">
          <a:extLst>
            <a:ext uri="{FF2B5EF4-FFF2-40B4-BE49-F238E27FC236}">
              <a16:creationId xmlns:a16="http://schemas.microsoft.com/office/drawing/2014/main" id="{00000000-0008-0000-0E00-00004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5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410"/>
        <a:stretch/>
      </xdr:blipFill>
      <xdr:spPr bwMode="auto">
        <a:xfrm>
          <a:off x="2750300" y="128322108"/>
          <a:ext cx="0" cy="771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311900</xdr:colOff>
      <xdr:row>103</xdr:row>
      <xdr:rowOff>106083</xdr:rowOff>
    </xdr:from>
    <xdr:to>
      <xdr:col>4</xdr:col>
      <xdr:colOff>311900</xdr:colOff>
      <xdr:row>103</xdr:row>
      <xdr:rowOff>1010958</xdr:rowOff>
    </xdr:to>
    <xdr:pic>
      <xdr:nvPicPr>
        <xdr:cNvPr id="67" name="Imagem 66">
          <a:extLst>
            <a:ext uri="{FF2B5EF4-FFF2-40B4-BE49-F238E27FC236}">
              <a16:creationId xmlns:a16="http://schemas.microsoft.com/office/drawing/2014/main" id="{00000000-0008-0000-0E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0300" y="129512733"/>
          <a:ext cx="0" cy="904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311900</xdr:colOff>
      <xdr:row>104</xdr:row>
      <xdr:rowOff>150532</xdr:rowOff>
    </xdr:from>
    <xdr:to>
      <xdr:col>4</xdr:col>
      <xdr:colOff>311900</xdr:colOff>
      <xdr:row>104</xdr:row>
      <xdr:rowOff>1017307</xdr:rowOff>
    </xdr:to>
    <xdr:pic>
      <xdr:nvPicPr>
        <xdr:cNvPr id="68" name="Imagem 71">
          <a:extLst>
            <a:ext uri="{FF2B5EF4-FFF2-40B4-BE49-F238E27FC236}">
              <a16:creationId xmlns:a16="http://schemas.microsoft.com/office/drawing/2014/main" id="{00000000-0008-0000-0E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0300" y="130824007"/>
          <a:ext cx="0" cy="866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311900</xdr:colOff>
      <xdr:row>104</xdr:row>
      <xdr:rowOff>1085737</xdr:rowOff>
    </xdr:from>
    <xdr:to>
      <xdr:col>4</xdr:col>
      <xdr:colOff>311900</xdr:colOff>
      <xdr:row>105</xdr:row>
      <xdr:rowOff>934758</xdr:rowOff>
    </xdr:to>
    <xdr:pic>
      <xdr:nvPicPr>
        <xdr:cNvPr id="69" name="Imagem 72">
          <a:extLst>
            <a:ext uri="{FF2B5EF4-FFF2-40B4-BE49-F238E27FC236}">
              <a16:creationId xmlns:a16="http://schemas.microsoft.com/office/drawing/2014/main" id="{00000000-0008-0000-0E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0300" y="131759212"/>
          <a:ext cx="0" cy="11158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311900</xdr:colOff>
      <xdr:row>106</xdr:row>
      <xdr:rowOff>144183</xdr:rowOff>
    </xdr:from>
    <xdr:to>
      <xdr:col>4</xdr:col>
      <xdr:colOff>311900</xdr:colOff>
      <xdr:row>106</xdr:row>
      <xdr:rowOff>982383</xdr:rowOff>
    </xdr:to>
    <xdr:pic>
      <xdr:nvPicPr>
        <xdr:cNvPr id="70" name="Imagem 73">
          <a:extLst>
            <a:ext uri="{FF2B5EF4-FFF2-40B4-BE49-F238E27FC236}">
              <a16:creationId xmlns:a16="http://schemas.microsoft.com/office/drawing/2014/main" id="{00000000-0008-0000-0E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0300" y="133351308"/>
          <a:ext cx="0" cy="838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311900</xdr:colOff>
      <xdr:row>107</xdr:row>
      <xdr:rowOff>144183</xdr:rowOff>
    </xdr:from>
    <xdr:to>
      <xdr:col>4</xdr:col>
      <xdr:colOff>311900</xdr:colOff>
      <xdr:row>107</xdr:row>
      <xdr:rowOff>991908</xdr:rowOff>
    </xdr:to>
    <xdr:pic>
      <xdr:nvPicPr>
        <xdr:cNvPr id="71" name="Imagem 74">
          <a:extLst>
            <a:ext uri="{FF2B5EF4-FFF2-40B4-BE49-F238E27FC236}">
              <a16:creationId xmlns:a16="http://schemas.microsoft.com/office/drawing/2014/main" id="{00000000-0008-0000-0E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0300" y="134618133"/>
          <a:ext cx="0" cy="847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311900</xdr:colOff>
      <xdr:row>108</xdr:row>
      <xdr:rowOff>144183</xdr:rowOff>
    </xdr:from>
    <xdr:to>
      <xdr:col>4</xdr:col>
      <xdr:colOff>311900</xdr:colOff>
      <xdr:row>108</xdr:row>
      <xdr:rowOff>963333</xdr:rowOff>
    </xdr:to>
    <xdr:pic>
      <xdr:nvPicPr>
        <xdr:cNvPr id="72" name="Imagem 75">
          <a:extLst>
            <a:ext uri="{FF2B5EF4-FFF2-40B4-BE49-F238E27FC236}">
              <a16:creationId xmlns:a16="http://schemas.microsoft.com/office/drawing/2014/main" id="{00000000-0008-0000-0E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0300" y="135884958"/>
          <a:ext cx="0" cy="819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311900</xdr:colOff>
      <xdr:row>109</xdr:row>
      <xdr:rowOff>144183</xdr:rowOff>
    </xdr:from>
    <xdr:to>
      <xdr:col>4</xdr:col>
      <xdr:colOff>311900</xdr:colOff>
      <xdr:row>109</xdr:row>
      <xdr:rowOff>1039533</xdr:rowOff>
    </xdr:to>
    <xdr:pic>
      <xdr:nvPicPr>
        <xdr:cNvPr id="73" name="Imagem 76">
          <a:extLst>
            <a:ext uri="{FF2B5EF4-FFF2-40B4-BE49-F238E27FC236}">
              <a16:creationId xmlns:a16="http://schemas.microsoft.com/office/drawing/2014/main" id="{00000000-0008-0000-0E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0300" y="137151783"/>
          <a:ext cx="0" cy="895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311900</xdr:colOff>
      <xdr:row>109</xdr:row>
      <xdr:rowOff>1083879</xdr:rowOff>
    </xdr:from>
    <xdr:to>
      <xdr:col>4</xdr:col>
      <xdr:colOff>311900</xdr:colOff>
      <xdr:row>110</xdr:row>
      <xdr:rowOff>1031128</xdr:rowOff>
    </xdr:to>
    <xdr:pic>
      <xdr:nvPicPr>
        <xdr:cNvPr id="74" name="Imagem 77">
          <a:extLst>
            <a:ext uri="{FF2B5EF4-FFF2-40B4-BE49-F238E27FC236}">
              <a16:creationId xmlns:a16="http://schemas.microsoft.com/office/drawing/2014/main" id="{00000000-0008-0000-0E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0300" y="138091479"/>
          <a:ext cx="0" cy="1214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311900</xdr:colOff>
      <xdr:row>111</xdr:row>
      <xdr:rowOff>141755</xdr:rowOff>
    </xdr:from>
    <xdr:to>
      <xdr:col>4</xdr:col>
      <xdr:colOff>311900</xdr:colOff>
      <xdr:row>111</xdr:row>
      <xdr:rowOff>941855</xdr:rowOff>
    </xdr:to>
    <xdr:pic>
      <xdr:nvPicPr>
        <xdr:cNvPr id="75" name="Imagem 78">
          <a:extLst>
            <a:ext uri="{FF2B5EF4-FFF2-40B4-BE49-F238E27FC236}">
              <a16:creationId xmlns:a16="http://schemas.microsoft.com/office/drawing/2014/main" id="{00000000-0008-0000-0E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0300" y="139683005"/>
          <a:ext cx="0" cy="800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311900</xdr:colOff>
      <xdr:row>112</xdr:row>
      <xdr:rowOff>103282</xdr:rowOff>
    </xdr:from>
    <xdr:to>
      <xdr:col>4</xdr:col>
      <xdr:colOff>311900</xdr:colOff>
      <xdr:row>112</xdr:row>
      <xdr:rowOff>989107</xdr:rowOff>
    </xdr:to>
    <xdr:pic>
      <xdr:nvPicPr>
        <xdr:cNvPr id="76" name="Imagem 79">
          <a:extLst>
            <a:ext uri="{FF2B5EF4-FFF2-40B4-BE49-F238E27FC236}">
              <a16:creationId xmlns:a16="http://schemas.microsoft.com/office/drawing/2014/main" id="{00000000-0008-0000-0E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0300" y="140911357"/>
          <a:ext cx="0" cy="885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311900</xdr:colOff>
      <xdr:row>112</xdr:row>
      <xdr:rowOff>1083049</xdr:rowOff>
    </xdr:from>
    <xdr:to>
      <xdr:col>4</xdr:col>
      <xdr:colOff>311900</xdr:colOff>
      <xdr:row>113</xdr:row>
      <xdr:rowOff>990601</xdr:rowOff>
    </xdr:to>
    <xdr:pic>
      <xdr:nvPicPr>
        <xdr:cNvPr id="77" name="Imagem 80">
          <a:extLst>
            <a:ext uri="{FF2B5EF4-FFF2-40B4-BE49-F238E27FC236}">
              <a16:creationId xmlns:a16="http://schemas.microsoft.com/office/drawing/2014/main" id="{00000000-0008-0000-0E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0300" y="141891124"/>
          <a:ext cx="0" cy="11743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311900</xdr:colOff>
      <xdr:row>114</xdr:row>
      <xdr:rowOff>103282</xdr:rowOff>
    </xdr:from>
    <xdr:to>
      <xdr:col>4</xdr:col>
      <xdr:colOff>311900</xdr:colOff>
      <xdr:row>114</xdr:row>
      <xdr:rowOff>1008157</xdr:rowOff>
    </xdr:to>
    <xdr:pic>
      <xdr:nvPicPr>
        <xdr:cNvPr id="78" name="Imagem 81">
          <a:extLst>
            <a:ext uri="{FF2B5EF4-FFF2-40B4-BE49-F238E27FC236}">
              <a16:creationId xmlns:a16="http://schemas.microsoft.com/office/drawing/2014/main" id="{00000000-0008-0000-0E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0300" y="143445007"/>
          <a:ext cx="0" cy="904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311900</xdr:colOff>
      <xdr:row>115</xdr:row>
      <xdr:rowOff>103281</xdr:rowOff>
    </xdr:from>
    <xdr:to>
      <xdr:col>4</xdr:col>
      <xdr:colOff>311900</xdr:colOff>
      <xdr:row>115</xdr:row>
      <xdr:rowOff>979581</xdr:rowOff>
    </xdr:to>
    <xdr:pic>
      <xdr:nvPicPr>
        <xdr:cNvPr id="79" name="Imagem 82">
          <a:extLst>
            <a:ext uri="{FF2B5EF4-FFF2-40B4-BE49-F238E27FC236}">
              <a16:creationId xmlns:a16="http://schemas.microsoft.com/office/drawing/2014/main" id="{00000000-0008-0000-0E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0300" y="144711831"/>
          <a:ext cx="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311900</xdr:colOff>
      <xdr:row>116</xdr:row>
      <xdr:rowOff>125693</xdr:rowOff>
    </xdr:from>
    <xdr:to>
      <xdr:col>4</xdr:col>
      <xdr:colOff>311900</xdr:colOff>
      <xdr:row>116</xdr:row>
      <xdr:rowOff>1021043</xdr:rowOff>
    </xdr:to>
    <xdr:pic>
      <xdr:nvPicPr>
        <xdr:cNvPr id="80" name="Imagem 83">
          <a:extLst>
            <a:ext uri="{FF2B5EF4-FFF2-40B4-BE49-F238E27FC236}">
              <a16:creationId xmlns:a16="http://schemas.microsoft.com/office/drawing/2014/main" id="{00000000-0008-0000-0E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0300" y="146001068"/>
          <a:ext cx="0" cy="895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311900</xdr:colOff>
      <xdr:row>117</xdr:row>
      <xdr:rowOff>141755</xdr:rowOff>
    </xdr:from>
    <xdr:to>
      <xdr:col>4</xdr:col>
      <xdr:colOff>311900</xdr:colOff>
      <xdr:row>117</xdr:row>
      <xdr:rowOff>999005</xdr:rowOff>
    </xdr:to>
    <xdr:pic>
      <xdr:nvPicPr>
        <xdr:cNvPr id="81" name="Imagem 84">
          <a:extLst>
            <a:ext uri="{FF2B5EF4-FFF2-40B4-BE49-F238E27FC236}">
              <a16:creationId xmlns:a16="http://schemas.microsoft.com/office/drawing/2014/main" id="{00000000-0008-0000-0E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0300" y="147283955"/>
          <a:ext cx="0" cy="857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311900</xdr:colOff>
      <xdr:row>118</xdr:row>
      <xdr:rowOff>103281</xdr:rowOff>
    </xdr:from>
    <xdr:to>
      <xdr:col>4</xdr:col>
      <xdr:colOff>311900</xdr:colOff>
      <xdr:row>118</xdr:row>
      <xdr:rowOff>998631</xdr:rowOff>
    </xdr:to>
    <xdr:pic>
      <xdr:nvPicPr>
        <xdr:cNvPr id="82" name="Imagem 85">
          <a:extLst>
            <a:ext uri="{FF2B5EF4-FFF2-40B4-BE49-F238E27FC236}">
              <a16:creationId xmlns:a16="http://schemas.microsoft.com/office/drawing/2014/main" id="{00000000-0008-0000-0E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0300" y="148512306"/>
          <a:ext cx="0" cy="895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311900</xdr:colOff>
      <xdr:row>119</xdr:row>
      <xdr:rowOff>125693</xdr:rowOff>
    </xdr:from>
    <xdr:to>
      <xdr:col>4</xdr:col>
      <xdr:colOff>311900</xdr:colOff>
      <xdr:row>119</xdr:row>
      <xdr:rowOff>992468</xdr:rowOff>
    </xdr:to>
    <xdr:pic>
      <xdr:nvPicPr>
        <xdr:cNvPr id="83" name="Imagem 86">
          <a:extLst>
            <a:ext uri="{FF2B5EF4-FFF2-40B4-BE49-F238E27FC236}">
              <a16:creationId xmlns:a16="http://schemas.microsoft.com/office/drawing/2014/main" id="{00000000-0008-0000-0E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0300" y="149801543"/>
          <a:ext cx="0" cy="866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311900</xdr:colOff>
      <xdr:row>120</xdr:row>
      <xdr:rowOff>141755</xdr:rowOff>
    </xdr:from>
    <xdr:to>
      <xdr:col>4</xdr:col>
      <xdr:colOff>311900</xdr:colOff>
      <xdr:row>120</xdr:row>
      <xdr:rowOff>989480</xdr:rowOff>
    </xdr:to>
    <xdr:pic>
      <xdr:nvPicPr>
        <xdr:cNvPr id="84" name="Imagem 87">
          <a:extLst>
            <a:ext uri="{FF2B5EF4-FFF2-40B4-BE49-F238E27FC236}">
              <a16:creationId xmlns:a16="http://schemas.microsoft.com/office/drawing/2014/main" id="{00000000-0008-0000-0E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0300" y="151084430"/>
          <a:ext cx="0" cy="847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311900</xdr:colOff>
      <xdr:row>121</xdr:row>
      <xdr:rowOff>146424</xdr:rowOff>
    </xdr:from>
    <xdr:to>
      <xdr:col>4</xdr:col>
      <xdr:colOff>311900</xdr:colOff>
      <xdr:row>121</xdr:row>
      <xdr:rowOff>1013199</xdr:rowOff>
    </xdr:to>
    <xdr:pic>
      <xdr:nvPicPr>
        <xdr:cNvPr id="85" name="Imagem 88">
          <a:extLst>
            <a:ext uri="{FF2B5EF4-FFF2-40B4-BE49-F238E27FC236}">
              <a16:creationId xmlns:a16="http://schemas.microsoft.com/office/drawing/2014/main" id="{00000000-0008-0000-0E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0300" y="152355924"/>
          <a:ext cx="0" cy="866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311900</xdr:colOff>
      <xdr:row>121</xdr:row>
      <xdr:rowOff>1084543</xdr:rowOff>
    </xdr:from>
    <xdr:to>
      <xdr:col>4</xdr:col>
      <xdr:colOff>311900</xdr:colOff>
      <xdr:row>122</xdr:row>
      <xdr:rowOff>1011145</xdr:rowOff>
    </xdr:to>
    <xdr:pic>
      <xdr:nvPicPr>
        <xdr:cNvPr id="86" name="Imagem 89">
          <a:extLst>
            <a:ext uri="{FF2B5EF4-FFF2-40B4-BE49-F238E27FC236}">
              <a16:creationId xmlns:a16="http://schemas.microsoft.com/office/drawing/2014/main" id="{00000000-0008-0000-0E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0300" y="153294043"/>
          <a:ext cx="0" cy="11934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311900</xdr:colOff>
      <xdr:row>122</xdr:row>
      <xdr:rowOff>1083049</xdr:rowOff>
    </xdr:from>
    <xdr:to>
      <xdr:col>4</xdr:col>
      <xdr:colOff>311900</xdr:colOff>
      <xdr:row>123</xdr:row>
      <xdr:rowOff>952500</xdr:rowOff>
    </xdr:to>
    <xdr:pic>
      <xdr:nvPicPr>
        <xdr:cNvPr id="87" name="Imagem 90">
          <a:extLst>
            <a:ext uri="{FF2B5EF4-FFF2-40B4-BE49-F238E27FC236}">
              <a16:creationId xmlns:a16="http://schemas.microsoft.com/office/drawing/2014/main" id="{00000000-0008-0000-0E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0300" y="154559374"/>
          <a:ext cx="0" cy="11362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311900</xdr:colOff>
      <xdr:row>124</xdr:row>
      <xdr:rowOff>117663</xdr:rowOff>
    </xdr:from>
    <xdr:to>
      <xdr:col>4</xdr:col>
      <xdr:colOff>311900</xdr:colOff>
      <xdr:row>124</xdr:row>
      <xdr:rowOff>965388</xdr:rowOff>
    </xdr:to>
    <xdr:pic>
      <xdr:nvPicPr>
        <xdr:cNvPr id="88" name="Imagem 91">
          <a:extLst>
            <a:ext uri="{FF2B5EF4-FFF2-40B4-BE49-F238E27FC236}">
              <a16:creationId xmlns:a16="http://schemas.microsoft.com/office/drawing/2014/main" id="{00000000-0008-0000-0E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0300" y="156127638"/>
          <a:ext cx="0" cy="847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311900</xdr:colOff>
      <xdr:row>125</xdr:row>
      <xdr:rowOff>125693</xdr:rowOff>
    </xdr:from>
    <xdr:to>
      <xdr:col>4</xdr:col>
      <xdr:colOff>311900</xdr:colOff>
      <xdr:row>125</xdr:row>
      <xdr:rowOff>1011518</xdr:rowOff>
    </xdr:to>
    <xdr:pic>
      <xdr:nvPicPr>
        <xdr:cNvPr id="89" name="Imagem 92">
          <a:extLst>
            <a:ext uri="{FF2B5EF4-FFF2-40B4-BE49-F238E27FC236}">
              <a16:creationId xmlns:a16="http://schemas.microsoft.com/office/drawing/2014/main" id="{00000000-0008-0000-0E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0300" y="157402493"/>
          <a:ext cx="0" cy="885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311900</xdr:colOff>
      <xdr:row>125</xdr:row>
      <xdr:rowOff>1084542</xdr:rowOff>
    </xdr:from>
    <xdr:to>
      <xdr:col>4</xdr:col>
      <xdr:colOff>311900</xdr:colOff>
      <xdr:row>126</xdr:row>
      <xdr:rowOff>953994</xdr:rowOff>
    </xdr:to>
    <xdr:pic>
      <xdr:nvPicPr>
        <xdr:cNvPr id="90" name="Imagem 93">
          <a:extLst>
            <a:ext uri="{FF2B5EF4-FFF2-40B4-BE49-F238E27FC236}">
              <a16:creationId xmlns:a16="http://schemas.microsoft.com/office/drawing/2014/main" id="{00000000-0008-0000-0E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0300" y="158361342"/>
          <a:ext cx="0" cy="11362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311900</xdr:colOff>
      <xdr:row>126</xdr:row>
      <xdr:rowOff>1083050</xdr:rowOff>
    </xdr:from>
    <xdr:to>
      <xdr:col>4</xdr:col>
      <xdr:colOff>311900</xdr:colOff>
      <xdr:row>127</xdr:row>
      <xdr:rowOff>952501</xdr:rowOff>
    </xdr:to>
    <xdr:pic>
      <xdr:nvPicPr>
        <xdr:cNvPr id="91" name="Imagem 94">
          <a:extLst>
            <a:ext uri="{FF2B5EF4-FFF2-40B4-BE49-F238E27FC236}">
              <a16:creationId xmlns:a16="http://schemas.microsoft.com/office/drawing/2014/main" id="{00000000-0008-0000-0E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0300" y="159626675"/>
          <a:ext cx="0" cy="11362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311900</xdr:colOff>
      <xdr:row>128</xdr:row>
      <xdr:rowOff>117662</xdr:rowOff>
    </xdr:from>
    <xdr:to>
      <xdr:col>4</xdr:col>
      <xdr:colOff>311900</xdr:colOff>
      <xdr:row>128</xdr:row>
      <xdr:rowOff>993962</xdr:rowOff>
    </xdr:to>
    <xdr:pic>
      <xdr:nvPicPr>
        <xdr:cNvPr id="92" name="Imagem 95">
          <a:extLst>
            <a:ext uri="{FF2B5EF4-FFF2-40B4-BE49-F238E27FC236}">
              <a16:creationId xmlns:a16="http://schemas.microsoft.com/office/drawing/2014/main" id="{00000000-0008-0000-0E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0300" y="161194937"/>
          <a:ext cx="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311900</xdr:colOff>
      <xdr:row>129</xdr:row>
      <xdr:rowOff>103281</xdr:rowOff>
    </xdr:from>
    <xdr:to>
      <xdr:col>4</xdr:col>
      <xdr:colOff>311900</xdr:colOff>
      <xdr:row>129</xdr:row>
      <xdr:rowOff>1036731</xdr:rowOff>
    </xdr:to>
    <xdr:pic>
      <xdr:nvPicPr>
        <xdr:cNvPr id="93" name="Imagem 96">
          <a:extLst>
            <a:ext uri="{FF2B5EF4-FFF2-40B4-BE49-F238E27FC236}">
              <a16:creationId xmlns:a16="http://schemas.microsoft.com/office/drawing/2014/main" id="{00000000-0008-0000-0E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0300" y="162447381"/>
          <a:ext cx="0" cy="933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311900</xdr:colOff>
      <xdr:row>130</xdr:row>
      <xdr:rowOff>103282</xdr:rowOff>
    </xdr:from>
    <xdr:to>
      <xdr:col>4</xdr:col>
      <xdr:colOff>311900</xdr:colOff>
      <xdr:row>130</xdr:row>
      <xdr:rowOff>989107</xdr:rowOff>
    </xdr:to>
    <xdr:pic>
      <xdr:nvPicPr>
        <xdr:cNvPr id="94" name="Imagem 97">
          <a:extLst>
            <a:ext uri="{FF2B5EF4-FFF2-40B4-BE49-F238E27FC236}">
              <a16:creationId xmlns:a16="http://schemas.microsoft.com/office/drawing/2014/main" id="{00000000-0008-0000-0E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0300" y="163714207"/>
          <a:ext cx="0" cy="885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311900</xdr:colOff>
      <xdr:row>130</xdr:row>
      <xdr:rowOff>1084543</xdr:rowOff>
    </xdr:from>
    <xdr:to>
      <xdr:col>4</xdr:col>
      <xdr:colOff>311900</xdr:colOff>
      <xdr:row>131</xdr:row>
      <xdr:rowOff>992094</xdr:rowOff>
    </xdr:to>
    <xdr:pic>
      <xdr:nvPicPr>
        <xdr:cNvPr id="95" name="Imagem 98">
          <a:extLst>
            <a:ext uri="{FF2B5EF4-FFF2-40B4-BE49-F238E27FC236}">
              <a16:creationId xmlns:a16="http://schemas.microsoft.com/office/drawing/2014/main" id="{00000000-0008-0000-0E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0300" y="164695468"/>
          <a:ext cx="0" cy="11743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311900</xdr:colOff>
      <xdr:row>131</xdr:row>
      <xdr:rowOff>1083049</xdr:rowOff>
    </xdr:from>
    <xdr:to>
      <xdr:col>4</xdr:col>
      <xdr:colOff>311900</xdr:colOff>
      <xdr:row>132</xdr:row>
      <xdr:rowOff>1009651</xdr:rowOff>
    </xdr:to>
    <xdr:pic>
      <xdr:nvPicPr>
        <xdr:cNvPr id="96" name="Imagem 99">
          <a:extLst>
            <a:ext uri="{FF2B5EF4-FFF2-40B4-BE49-F238E27FC236}">
              <a16:creationId xmlns:a16="http://schemas.microsoft.com/office/drawing/2014/main" id="{00000000-0008-0000-0E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0300" y="165960799"/>
          <a:ext cx="0" cy="11934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311900</xdr:colOff>
      <xdr:row>132</xdr:row>
      <xdr:rowOff>1066988</xdr:rowOff>
    </xdr:from>
    <xdr:to>
      <xdr:col>4</xdr:col>
      <xdr:colOff>311900</xdr:colOff>
      <xdr:row>133</xdr:row>
      <xdr:rowOff>974539</xdr:rowOff>
    </xdr:to>
    <xdr:pic>
      <xdr:nvPicPr>
        <xdr:cNvPr id="97" name="Imagem 100">
          <a:extLst>
            <a:ext uri="{FF2B5EF4-FFF2-40B4-BE49-F238E27FC236}">
              <a16:creationId xmlns:a16="http://schemas.microsoft.com/office/drawing/2014/main" id="{00000000-0008-0000-0E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0300" y="167211563"/>
          <a:ext cx="0" cy="11743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311900</xdr:colOff>
      <xdr:row>134</xdr:row>
      <xdr:rowOff>117663</xdr:rowOff>
    </xdr:from>
    <xdr:to>
      <xdr:col>4</xdr:col>
      <xdr:colOff>311900</xdr:colOff>
      <xdr:row>134</xdr:row>
      <xdr:rowOff>993963</xdr:rowOff>
    </xdr:to>
    <xdr:pic>
      <xdr:nvPicPr>
        <xdr:cNvPr id="98" name="Imagem 101">
          <a:extLst>
            <a:ext uri="{FF2B5EF4-FFF2-40B4-BE49-F238E27FC236}">
              <a16:creationId xmlns:a16="http://schemas.microsoft.com/office/drawing/2014/main" id="{00000000-0008-0000-0E00-00006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0300" y="168795888"/>
          <a:ext cx="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311900</xdr:colOff>
      <xdr:row>134</xdr:row>
      <xdr:rowOff>1083050</xdr:rowOff>
    </xdr:from>
    <xdr:to>
      <xdr:col>4</xdr:col>
      <xdr:colOff>311900</xdr:colOff>
      <xdr:row>135</xdr:row>
      <xdr:rowOff>981076</xdr:rowOff>
    </xdr:to>
    <xdr:pic>
      <xdr:nvPicPr>
        <xdr:cNvPr id="99" name="Imagem 102">
          <a:extLst>
            <a:ext uri="{FF2B5EF4-FFF2-40B4-BE49-F238E27FC236}">
              <a16:creationId xmlns:a16="http://schemas.microsoft.com/office/drawing/2014/main" id="{00000000-0008-0000-0E00-00006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0300" y="169761275"/>
          <a:ext cx="0" cy="11648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311900</xdr:colOff>
      <xdr:row>136</xdr:row>
      <xdr:rowOff>141755</xdr:rowOff>
    </xdr:from>
    <xdr:to>
      <xdr:col>4</xdr:col>
      <xdr:colOff>311900</xdr:colOff>
      <xdr:row>136</xdr:row>
      <xdr:rowOff>1027580</xdr:rowOff>
    </xdr:to>
    <xdr:pic>
      <xdr:nvPicPr>
        <xdr:cNvPr id="100" name="Imagem 103">
          <a:extLst>
            <a:ext uri="{FF2B5EF4-FFF2-40B4-BE49-F238E27FC236}">
              <a16:creationId xmlns:a16="http://schemas.microsoft.com/office/drawing/2014/main" id="{00000000-0008-0000-0E00-00006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0300" y="171353630"/>
          <a:ext cx="0" cy="885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311900</xdr:colOff>
      <xdr:row>137</xdr:row>
      <xdr:rowOff>103282</xdr:rowOff>
    </xdr:from>
    <xdr:to>
      <xdr:col>4</xdr:col>
      <xdr:colOff>311900</xdr:colOff>
      <xdr:row>137</xdr:row>
      <xdr:rowOff>989107</xdr:rowOff>
    </xdr:to>
    <xdr:pic>
      <xdr:nvPicPr>
        <xdr:cNvPr id="101" name="Imagem 104">
          <a:extLst>
            <a:ext uri="{FF2B5EF4-FFF2-40B4-BE49-F238E27FC236}">
              <a16:creationId xmlns:a16="http://schemas.microsoft.com/office/drawing/2014/main" id="{00000000-0008-0000-0E00-00006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0300" y="172581982"/>
          <a:ext cx="0" cy="885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311900</xdr:colOff>
      <xdr:row>137</xdr:row>
      <xdr:rowOff>1083049</xdr:rowOff>
    </xdr:from>
    <xdr:to>
      <xdr:col>4</xdr:col>
      <xdr:colOff>311900</xdr:colOff>
      <xdr:row>138</xdr:row>
      <xdr:rowOff>971550</xdr:rowOff>
    </xdr:to>
    <xdr:pic>
      <xdr:nvPicPr>
        <xdr:cNvPr id="102" name="Imagem 105">
          <a:extLst>
            <a:ext uri="{FF2B5EF4-FFF2-40B4-BE49-F238E27FC236}">
              <a16:creationId xmlns:a16="http://schemas.microsoft.com/office/drawing/2014/main" id="{00000000-0008-0000-0E00-00006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0300" y="173561749"/>
          <a:ext cx="0" cy="11553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311900</xdr:colOff>
      <xdr:row>139</xdr:row>
      <xdr:rowOff>364192</xdr:rowOff>
    </xdr:from>
    <xdr:to>
      <xdr:col>4</xdr:col>
      <xdr:colOff>311900</xdr:colOff>
      <xdr:row>139</xdr:row>
      <xdr:rowOff>783292</xdr:rowOff>
    </xdr:to>
    <xdr:pic>
      <xdr:nvPicPr>
        <xdr:cNvPr id="103" name="Imagem 106">
          <a:extLst>
            <a:ext uri="{FF2B5EF4-FFF2-40B4-BE49-F238E27FC236}">
              <a16:creationId xmlns:a16="http://schemas.microsoft.com/office/drawing/2014/main" id="{00000000-0008-0000-0E00-00006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0300" y="175376542"/>
          <a:ext cx="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311900</xdr:colOff>
      <xdr:row>140</xdr:row>
      <xdr:rowOff>372223</xdr:rowOff>
    </xdr:from>
    <xdr:to>
      <xdr:col>4</xdr:col>
      <xdr:colOff>311900</xdr:colOff>
      <xdr:row>140</xdr:row>
      <xdr:rowOff>800848</xdr:rowOff>
    </xdr:to>
    <xdr:pic>
      <xdr:nvPicPr>
        <xdr:cNvPr id="104" name="Imagem 107">
          <a:extLst>
            <a:ext uri="{FF2B5EF4-FFF2-40B4-BE49-F238E27FC236}">
              <a16:creationId xmlns:a16="http://schemas.microsoft.com/office/drawing/2014/main" id="{00000000-0008-0000-0E00-00006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0300" y="176651398"/>
          <a:ext cx="0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311900</xdr:colOff>
      <xdr:row>140</xdr:row>
      <xdr:rowOff>1083049</xdr:rowOff>
    </xdr:from>
    <xdr:to>
      <xdr:col>4</xdr:col>
      <xdr:colOff>311900</xdr:colOff>
      <xdr:row>141</xdr:row>
      <xdr:rowOff>1000126</xdr:rowOff>
    </xdr:to>
    <xdr:pic>
      <xdr:nvPicPr>
        <xdr:cNvPr id="105" name="Imagem 108">
          <a:extLst>
            <a:ext uri="{FF2B5EF4-FFF2-40B4-BE49-F238E27FC236}">
              <a16:creationId xmlns:a16="http://schemas.microsoft.com/office/drawing/2014/main" id="{00000000-0008-0000-0E00-00006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0300" y="177362224"/>
          <a:ext cx="0" cy="11839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311900</xdr:colOff>
      <xdr:row>141</xdr:row>
      <xdr:rowOff>1083050</xdr:rowOff>
    </xdr:from>
    <xdr:to>
      <xdr:col>4</xdr:col>
      <xdr:colOff>311900</xdr:colOff>
      <xdr:row>142</xdr:row>
      <xdr:rowOff>981076</xdr:rowOff>
    </xdr:to>
    <xdr:pic>
      <xdr:nvPicPr>
        <xdr:cNvPr id="106" name="Imagem 109">
          <a:extLst>
            <a:ext uri="{FF2B5EF4-FFF2-40B4-BE49-F238E27FC236}">
              <a16:creationId xmlns:a16="http://schemas.microsoft.com/office/drawing/2014/main" id="{00000000-0008-0000-0E00-00006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0300" y="178629050"/>
          <a:ext cx="0" cy="11648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311900</xdr:colOff>
      <xdr:row>142</xdr:row>
      <xdr:rowOff>1083049</xdr:rowOff>
    </xdr:from>
    <xdr:to>
      <xdr:col>4</xdr:col>
      <xdr:colOff>311900</xdr:colOff>
      <xdr:row>143</xdr:row>
      <xdr:rowOff>1009651</xdr:rowOff>
    </xdr:to>
    <xdr:pic>
      <xdr:nvPicPr>
        <xdr:cNvPr id="107" name="Imagem 110">
          <a:extLst>
            <a:ext uri="{FF2B5EF4-FFF2-40B4-BE49-F238E27FC236}">
              <a16:creationId xmlns:a16="http://schemas.microsoft.com/office/drawing/2014/main" id="{00000000-0008-0000-0E00-00006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0300" y="179895874"/>
          <a:ext cx="0" cy="11934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311900</xdr:colOff>
      <xdr:row>143</xdr:row>
      <xdr:rowOff>1083049</xdr:rowOff>
    </xdr:from>
    <xdr:to>
      <xdr:col>4</xdr:col>
      <xdr:colOff>311900</xdr:colOff>
      <xdr:row>144</xdr:row>
      <xdr:rowOff>1009650</xdr:rowOff>
    </xdr:to>
    <xdr:pic>
      <xdr:nvPicPr>
        <xdr:cNvPr id="108" name="Imagem 111">
          <a:extLst>
            <a:ext uri="{FF2B5EF4-FFF2-40B4-BE49-F238E27FC236}">
              <a16:creationId xmlns:a16="http://schemas.microsoft.com/office/drawing/2014/main" id="{00000000-0008-0000-0E00-00006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0300" y="181162699"/>
          <a:ext cx="0" cy="11934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311900</xdr:colOff>
      <xdr:row>145</xdr:row>
      <xdr:rowOff>103281</xdr:rowOff>
    </xdr:from>
    <xdr:to>
      <xdr:col>4</xdr:col>
      <xdr:colOff>311900</xdr:colOff>
      <xdr:row>145</xdr:row>
      <xdr:rowOff>979581</xdr:rowOff>
    </xdr:to>
    <xdr:pic>
      <xdr:nvPicPr>
        <xdr:cNvPr id="109" name="Imagem 112">
          <a:extLst>
            <a:ext uri="{FF2B5EF4-FFF2-40B4-BE49-F238E27FC236}">
              <a16:creationId xmlns:a16="http://schemas.microsoft.com/office/drawing/2014/main" id="{00000000-0008-0000-0E00-00006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0300" y="182716581"/>
          <a:ext cx="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311900</xdr:colOff>
      <xdr:row>146</xdr:row>
      <xdr:rowOff>103281</xdr:rowOff>
    </xdr:from>
    <xdr:to>
      <xdr:col>4</xdr:col>
      <xdr:colOff>311900</xdr:colOff>
      <xdr:row>146</xdr:row>
      <xdr:rowOff>951006</xdr:rowOff>
    </xdr:to>
    <xdr:pic>
      <xdr:nvPicPr>
        <xdr:cNvPr id="110" name="Imagem 113">
          <a:extLst>
            <a:ext uri="{FF2B5EF4-FFF2-40B4-BE49-F238E27FC236}">
              <a16:creationId xmlns:a16="http://schemas.microsoft.com/office/drawing/2014/main" id="{00000000-0008-0000-0E00-00006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0300" y="183983406"/>
          <a:ext cx="0" cy="847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311900</xdr:colOff>
      <xdr:row>147</xdr:row>
      <xdr:rowOff>103281</xdr:rowOff>
    </xdr:from>
    <xdr:to>
      <xdr:col>4</xdr:col>
      <xdr:colOff>311900</xdr:colOff>
      <xdr:row>147</xdr:row>
      <xdr:rowOff>979581</xdr:rowOff>
    </xdr:to>
    <xdr:pic>
      <xdr:nvPicPr>
        <xdr:cNvPr id="111" name="Imagem 114">
          <a:extLst>
            <a:ext uri="{FF2B5EF4-FFF2-40B4-BE49-F238E27FC236}">
              <a16:creationId xmlns:a16="http://schemas.microsoft.com/office/drawing/2014/main" id="{00000000-0008-0000-0E00-00006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0300" y="185250231"/>
          <a:ext cx="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311900</xdr:colOff>
      <xdr:row>147</xdr:row>
      <xdr:rowOff>1084544</xdr:rowOff>
    </xdr:from>
    <xdr:to>
      <xdr:col>4</xdr:col>
      <xdr:colOff>311900</xdr:colOff>
      <xdr:row>148</xdr:row>
      <xdr:rowOff>973045</xdr:rowOff>
    </xdr:to>
    <xdr:pic>
      <xdr:nvPicPr>
        <xdr:cNvPr id="112" name="Imagem 115">
          <a:extLst>
            <a:ext uri="{FF2B5EF4-FFF2-40B4-BE49-F238E27FC236}">
              <a16:creationId xmlns:a16="http://schemas.microsoft.com/office/drawing/2014/main" id="{00000000-0008-0000-0E00-00007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0300" y="186231494"/>
          <a:ext cx="0" cy="11553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311900</xdr:colOff>
      <xdr:row>148</xdr:row>
      <xdr:rowOff>1083048</xdr:rowOff>
    </xdr:from>
    <xdr:to>
      <xdr:col>4</xdr:col>
      <xdr:colOff>311900</xdr:colOff>
      <xdr:row>149</xdr:row>
      <xdr:rowOff>971550</xdr:rowOff>
    </xdr:to>
    <xdr:pic>
      <xdr:nvPicPr>
        <xdr:cNvPr id="113" name="Imagem 116">
          <a:extLst>
            <a:ext uri="{FF2B5EF4-FFF2-40B4-BE49-F238E27FC236}">
              <a16:creationId xmlns:a16="http://schemas.microsoft.com/office/drawing/2014/main" id="{00000000-0008-0000-0E00-00007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0300" y="187496823"/>
          <a:ext cx="0" cy="11553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311900</xdr:colOff>
      <xdr:row>150</xdr:row>
      <xdr:rowOff>141755</xdr:rowOff>
    </xdr:from>
    <xdr:to>
      <xdr:col>4</xdr:col>
      <xdr:colOff>311900</xdr:colOff>
      <xdr:row>150</xdr:row>
      <xdr:rowOff>1018055</xdr:rowOff>
    </xdr:to>
    <xdr:pic>
      <xdr:nvPicPr>
        <xdr:cNvPr id="114" name="Imagem 117">
          <a:extLst>
            <a:ext uri="{FF2B5EF4-FFF2-40B4-BE49-F238E27FC236}">
              <a16:creationId xmlns:a16="http://schemas.microsoft.com/office/drawing/2014/main" id="{00000000-0008-0000-0E00-00007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0300" y="189089180"/>
          <a:ext cx="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311900</xdr:colOff>
      <xdr:row>151</xdr:row>
      <xdr:rowOff>146425</xdr:rowOff>
    </xdr:from>
    <xdr:to>
      <xdr:col>4</xdr:col>
      <xdr:colOff>311900</xdr:colOff>
      <xdr:row>151</xdr:row>
      <xdr:rowOff>1051300</xdr:rowOff>
    </xdr:to>
    <xdr:pic>
      <xdr:nvPicPr>
        <xdr:cNvPr id="115" name="Imagem 118">
          <a:extLst>
            <a:ext uri="{FF2B5EF4-FFF2-40B4-BE49-F238E27FC236}">
              <a16:creationId xmlns:a16="http://schemas.microsoft.com/office/drawing/2014/main" id="{00000000-0008-0000-0E00-00007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0300" y="190360675"/>
          <a:ext cx="0" cy="904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311900</xdr:colOff>
      <xdr:row>152</xdr:row>
      <xdr:rowOff>103282</xdr:rowOff>
    </xdr:from>
    <xdr:to>
      <xdr:col>4</xdr:col>
      <xdr:colOff>311900</xdr:colOff>
      <xdr:row>152</xdr:row>
      <xdr:rowOff>960532</xdr:rowOff>
    </xdr:to>
    <xdr:pic>
      <xdr:nvPicPr>
        <xdr:cNvPr id="116" name="Imagem 119">
          <a:extLst>
            <a:ext uri="{FF2B5EF4-FFF2-40B4-BE49-F238E27FC236}">
              <a16:creationId xmlns:a16="http://schemas.microsoft.com/office/drawing/2014/main" id="{00000000-0008-0000-0E00-00007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0300" y="191584357"/>
          <a:ext cx="0" cy="857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311900</xdr:colOff>
      <xdr:row>153</xdr:row>
      <xdr:rowOff>125694</xdr:rowOff>
    </xdr:from>
    <xdr:to>
      <xdr:col>4</xdr:col>
      <xdr:colOff>311900</xdr:colOff>
      <xdr:row>153</xdr:row>
      <xdr:rowOff>992469</xdr:rowOff>
    </xdr:to>
    <xdr:pic>
      <xdr:nvPicPr>
        <xdr:cNvPr id="117" name="Imagem 120">
          <a:extLst>
            <a:ext uri="{FF2B5EF4-FFF2-40B4-BE49-F238E27FC236}">
              <a16:creationId xmlns:a16="http://schemas.microsoft.com/office/drawing/2014/main" id="{00000000-0008-0000-0E00-00007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0300" y="192873594"/>
          <a:ext cx="0" cy="866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311900</xdr:colOff>
      <xdr:row>154</xdr:row>
      <xdr:rowOff>103282</xdr:rowOff>
    </xdr:from>
    <xdr:to>
      <xdr:col>4</xdr:col>
      <xdr:colOff>311900</xdr:colOff>
      <xdr:row>154</xdr:row>
      <xdr:rowOff>998632</xdr:rowOff>
    </xdr:to>
    <xdr:pic>
      <xdr:nvPicPr>
        <xdr:cNvPr id="118" name="Imagem 121">
          <a:extLst>
            <a:ext uri="{FF2B5EF4-FFF2-40B4-BE49-F238E27FC236}">
              <a16:creationId xmlns:a16="http://schemas.microsoft.com/office/drawing/2014/main" id="{00000000-0008-0000-0E00-00007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0300" y="194118007"/>
          <a:ext cx="0" cy="895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311900</xdr:colOff>
      <xdr:row>156</xdr:row>
      <xdr:rowOff>103283</xdr:rowOff>
    </xdr:from>
    <xdr:to>
      <xdr:col>4</xdr:col>
      <xdr:colOff>311900</xdr:colOff>
      <xdr:row>156</xdr:row>
      <xdr:rowOff>998633</xdr:rowOff>
    </xdr:to>
    <xdr:pic>
      <xdr:nvPicPr>
        <xdr:cNvPr id="119" name="Imagem 122">
          <a:extLst>
            <a:ext uri="{FF2B5EF4-FFF2-40B4-BE49-F238E27FC236}">
              <a16:creationId xmlns:a16="http://schemas.microsoft.com/office/drawing/2014/main" id="{00000000-0008-0000-0E00-00007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0300" y="196651658"/>
          <a:ext cx="0" cy="895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311900</xdr:colOff>
      <xdr:row>157</xdr:row>
      <xdr:rowOff>103281</xdr:rowOff>
    </xdr:from>
    <xdr:to>
      <xdr:col>4</xdr:col>
      <xdr:colOff>311900</xdr:colOff>
      <xdr:row>157</xdr:row>
      <xdr:rowOff>989106</xdr:rowOff>
    </xdr:to>
    <xdr:pic>
      <xdr:nvPicPr>
        <xdr:cNvPr id="120" name="Imagem 123">
          <a:extLst>
            <a:ext uri="{FF2B5EF4-FFF2-40B4-BE49-F238E27FC236}">
              <a16:creationId xmlns:a16="http://schemas.microsoft.com/office/drawing/2014/main" id="{00000000-0008-0000-0E00-00007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0300" y="197918481"/>
          <a:ext cx="0" cy="885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311900</xdr:colOff>
      <xdr:row>158</xdr:row>
      <xdr:rowOff>165660</xdr:rowOff>
    </xdr:from>
    <xdr:to>
      <xdr:col>4</xdr:col>
      <xdr:colOff>311900</xdr:colOff>
      <xdr:row>158</xdr:row>
      <xdr:rowOff>1061010</xdr:rowOff>
    </xdr:to>
    <xdr:pic>
      <xdr:nvPicPr>
        <xdr:cNvPr id="121" name="Imagem 124">
          <a:extLst>
            <a:ext uri="{FF2B5EF4-FFF2-40B4-BE49-F238E27FC236}">
              <a16:creationId xmlns:a16="http://schemas.microsoft.com/office/drawing/2014/main" id="{00000000-0008-0000-0E00-00007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0300" y="199247685"/>
          <a:ext cx="0" cy="895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311900</xdr:colOff>
      <xdr:row>159</xdr:row>
      <xdr:rowOff>103281</xdr:rowOff>
    </xdr:from>
    <xdr:to>
      <xdr:col>4</xdr:col>
      <xdr:colOff>311900</xdr:colOff>
      <xdr:row>159</xdr:row>
      <xdr:rowOff>931956</xdr:rowOff>
    </xdr:to>
    <xdr:pic>
      <xdr:nvPicPr>
        <xdr:cNvPr id="122" name="Imagem 125">
          <a:extLst>
            <a:ext uri="{FF2B5EF4-FFF2-40B4-BE49-F238E27FC236}">
              <a16:creationId xmlns:a16="http://schemas.microsoft.com/office/drawing/2014/main" id="{00000000-0008-0000-0E00-00007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0300" y="200452131"/>
          <a:ext cx="0" cy="828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311900</xdr:colOff>
      <xdr:row>160</xdr:row>
      <xdr:rowOff>125693</xdr:rowOff>
    </xdr:from>
    <xdr:to>
      <xdr:col>4</xdr:col>
      <xdr:colOff>311900</xdr:colOff>
      <xdr:row>160</xdr:row>
      <xdr:rowOff>963893</xdr:rowOff>
    </xdr:to>
    <xdr:pic>
      <xdr:nvPicPr>
        <xdr:cNvPr id="123" name="Imagem 126">
          <a:extLst>
            <a:ext uri="{FF2B5EF4-FFF2-40B4-BE49-F238E27FC236}">
              <a16:creationId xmlns:a16="http://schemas.microsoft.com/office/drawing/2014/main" id="{00000000-0008-0000-0E00-00007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0300" y="201741368"/>
          <a:ext cx="0" cy="838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311900</xdr:colOff>
      <xdr:row>154</xdr:row>
      <xdr:rowOff>1084544</xdr:rowOff>
    </xdr:from>
    <xdr:to>
      <xdr:col>4</xdr:col>
      <xdr:colOff>311900</xdr:colOff>
      <xdr:row>155</xdr:row>
      <xdr:rowOff>1001620</xdr:rowOff>
    </xdr:to>
    <xdr:pic>
      <xdr:nvPicPr>
        <xdr:cNvPr id="124" name="Imagem 127">
          <a:extLst>
            <a:ext uri="{FF2B5EF4-FFF2-40B4-BE49-F238E27FC236}">
              <a16:creationId xmlns:a16="http://schemas.microsoft.com/office/drawing/2014/main" id="{00000000-0008-0000-0E00-00007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0300" y="195099269"/>
          <a:ext cx="0" cy="11839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311900</xdr:colOff>
      <xdr:row>161</xdr:row>
      <xdr:rowOff>125694</xdr:rowOff>
    </xdr:from>
    <xdr:to>
      <xdr:col>4</xdr:col>
      <xdr:colOff>311900</xdr:colOff>
      <xdr:row>161</xdr:row>
      <xdr:rowOff>982944</xdr:rowOff>
    </xdr:to>
    <xdr:pic>
      <xdr:nvPicPr>
        <xdr:cNvPr id="125" name="Imagem 128">
          <a:extLst>
            <a:ext uri="{FF2B5EF4-FFF2-40B4-BE49-F238E27FC236}">
              <a16:creationId xmlns:a16="http://schemas.microsoft.com/office/drawing/2014/main" id="{00000000-0008-0000-0E00-00007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0300" y="203008194"/>
          <a:ext cx="0" cy="857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311900</xdr:colOff>
      <xdr:row>162</xdr:row>
      <xdr:rowOff>103281</xdr:rowOff>
    </xdr:from>
    <xdr:to>
      <xdr:col>4</xdr:col>
      <xdr:colOff>311900</xdr:colOff>
      <xdr:row>162</xdr:row>
      <xdr:rowOff>998631</xdr:rowOff>
    </xdr:to>
    <xdr:pic>
      <xdr:nvPicPr>
        <xdr:cNvPr id="126" name="Imagem 129">
          <a:extLst>
            <a:ext uri="{FF2B5EF4-FFF2-40B4-BE49-F238E27FC236}">
              <a16:creationId xmlns:a16="http://schemas.microsoft.com/office/drawing/2014/main" id="{00000000-0008-0000-0E00-00007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0300" y="204252606"/>
          <a:ext cx="0" cy="895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311900</xdr:colOff>
      <xdr:row>163</xdr:row>
      <xdr:rowOff>125693</xdr:rowOff>
    </xdr:from>
    <xdr:to>
      <xdr:col>4</xdr:col>
      <xdr:colOff>311900</xdr:colOff>
      <xdr:row>163</xdr:row>
      <xdr:rowOff>982943</xdr:rowOff>
    </xdr:to>
    <xdr:pic>
      <xdr:nvPicPr>
        <xdr:cNvPr id="127" name="Imagem 130">
          <a:extLst>
            <a:ext uri="{FF2B5EF4-FFF2-40B4-BE49-F238E27FC236}">
              <a16:creationId xmlns:a16="http://schemas.microsoft.com/office/drawing/2014/main" id="{00000000-0008-0000-0E00-00007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0300" y="205541843"/>
          <a:ext cx="0" cy="857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311900</xdr:colOff>
      <xdr:row>164</xdr:row>
      <xdr:rowOff>117662</xdr:rowOff>
    </xdr:from>
    <xdr:to>
      <xdr:col>4</xdr:col>
      <xdr:colOff>311900</xdr:colOff>
      <xdr:row>164</xdr:row>
      <xdr:rowOff>993962</xdr:rowOff>
    </xdr:to>
    <xdr:pic>
      <xdr:nvPicPr>
        <xdr:cNvPr id="128" name="Imagem 131">
          <a:extLst>
            <a:ext uri="{FF2B5EF4-FFF2-40B4-BE49-F238E27FC236}">
              <a16:creationId xmlns:a16="http://schemas.microsoft.com/office/drawing/2014/main" id="{00000000-0008-0000-0E00-00008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0300" y="206800637"/>
          <a:ext cx="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311900</xdr:colOff>
      <xdr:row>165</xdr:row>
      <xdr:rowOff>146425</xdr:rowOff>
    </xdr:from>
    <xdr:to>
      <xdr:col>4</xdr:col>
      <xdr:colOff>311900</xdr:colOff>
      <xdr:row>165</xdr:row>
      <xdr:rowOff>984625</xdr:rowOff>
    </xdr:to>
    <xdr:pic>
      <xdr:nvPicPr>
        <xdr:cNvPr id="129" name="Imagem 133">
          <a:extLst>
            <a:ext uri="{FF2B5EF4-FFF2-40B4-BE49-F238E27FC236}">
              <a16:creationId xmlns:a16="http://schemas.microsoft.com/office/drawing/2014/main" id="{00000000-0008-0000-0E00-00008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0300" y="208096225"/>
          <a:ext cx="0" cy="838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311900</xdr:colOff>
      <xdr:row>166</xdr:row>
      <xdr:rowOff>117663</xdr:rowOff>
    </xdr:from>
    <xdr:to>
      <xdr:col>4</xdr:col>
      <xdr:colOff>311900</xdr:colOff>
      <xdr:row>166</xdr:row>
      <xdr:rowOff>1003488</xdr:rowOff>
    </xdr:to>
    <xdr:pic>
      <xdr:nvPicPr>
        <xdr:cNvPr id="130" name="Imagem 134">
          <a:extLst>
            <a:ext uri="{FF2B5EF4-FFF2-40B4-BE49-F238E27FC236}">
              <a16:creationId xmlns:a16="http://schemas.microsoft.com/office/drawing/2014/main" id="{00000000-0008-0000-0E00-00008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0300" y="209334288"/>
          <a:ext cx="0" cy="885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311900</xdr:colOff>
      <xdr:row>166</xdr:row>
      <xdr:rowOff>1083049</xdr:rowOff>
    </xdr:from>
    <xdr:to>
      <xdr:col>4</xdr:col>
      <xdr:colOff>311900</xdr:colOff>
      <xdr:row>167</xdr:row>
      <xdr:rowOff>952500</xdr:rowOff>
    </xdr:to>
    <xdr:pic>
      <xdr:nvPicPr>
        <xdr:cNvPr id="131" name="Imagem 135">
          <a:extLst>
            <a:ext uri="{FF2B5EF4-FFF2-40B4-BE49-F238E27FC236}">
              <a16:creationId xmlns:a16="http://schemas.microsoft.com/office/drawing/2014/main" id="{00000000-0008-0000-0E00-00008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0300" y="210299674"/>
          <a:ext cx="0" cy="11362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311900</xdr:colOff>
      <xdr:row>168</xdr:row>
      <xdr:rowOff>146425</xdr:rowOff>
    </xdr:from>
    <xdr:to>
      <xdr:col>4</xdr:col>
      <xdr:colOff>311900</xdr:colOff>
      <xdr:row>168</xdr:row>
      <xdr:rowOff>1022725</xdr:rowOff>
    </xdr:to>
    <xdr:pic>
      <xdr:nvPicPr>
        <xdr:cNvPr id="132" name="Imagem 136">
          <a:extLst>
            <a:ext uri="{FF2B5EF4-FFF2-40B4-BE49-F238E27FC236}">
              <a16:creationId xmlns:a16="http://schemas.microsoft.com/office/drawing/2014/main" id="{00000000-0008-0000-0E00-00008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0300" y="211896700"/>
          <a:ext cx="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309939</xdr:colOff>
      <xdr:row>169</xdr:row>
      <xdr:rowOff>164228</xdr:rowOff>
    </xdr:from>
    <xdr:to>
      <xdr:col>4</xdr:col>
      <xdr:colOff>313861</xdr:colOff>
      <xdr:row>169</xdr:row>
      <xdr:rowOff>987052</xdr:rowOff>
    </xdr:to>
    <xdr:pic>
      <xdr:nvPicPr>
        <xdr:cNvPr id="133" name="Imagem 137">
          <a:extLst>
            <a:ext uri="{FF2B5EF4-FFF2-40B4-BE49-F238E27FC236}">
              <a16:creationId xmlns:a16="http://schemas.microsoft.com/office/drawing/2014/main" id="{00000000-0008-0000-0E00-00008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8339" y="213181328"/>
          <a:ext cx="3922" cy="822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310780</xdr:colOff>
      <xdr:row>170</xdr:row>
      <xdr:rowOff>123978</xdr:rowOff>
    </xdr:from>
    <xdr:to>
      <xdr:col>4</xdr:col>
      <xdr:colOff>313020</xdr:colOff>
      <xdr:row>170</xdr:row>
      <xdr:rowOff>975657</xdr:rowOff>
    </xdr:to>
    <xdr:pic>
      <xdr:nvPicPr>
        <xdr:cNvPr id="134" name="Imagem 138">
          <a:extLst>
            <a:ext uri="{FF2B5EF4-FFF2-40B4-BE49-F238E27FC236}">
              <a16:creationId xmlns:a16="http://schemas.microsoft.com/office/drawing/2014/main" id="{00000000-0008-0000-0E00-00008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9180" y="214407903"/>
          <a:ext cx="2240" cy="8516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310780</xdr:colOff>
      <xdr:row>171</xdr:row>
      <xdr:rowOff>317007</xdr:rowOff>
    </xdr:from>
    <xdr:to>
      <xdr:col>4</xdr:col>
      <xdr:colOff>313021</xdr:colOff>
      <xdr:row>171</xdr:row>
      <xdr:rowOff>992469</xdr:rowOff>
    </xdr:to>
    <xdr:pic>
      <xdr:nvPicPr>
        <xdr:cNvPr id="135" name="Imagem 139">
          <a:extLst>
            <a:ext uri="{FF2B5EF4-FFF2-40B4-BE49-F238E27FC236}">
              <a16:creationId xmlns:a16="http://schemas.microsoft.com/office/drawing/2014/main" id="{00000000-0008-0000-0E00-00008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9180" y="215867757"/>
          <a:ext cx="2241" cy="6754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307655</xdr:colOff>
      <xdr:row>172</xdr:row>
      <xdr:rowOff>237751</xdr:rowOff>
    </xdr:from>
    <xdr:to>
      <xdr:col>4</xdr:col>
      <xdr:colOff>316146</xdr:colOff>
      <xdr:row>172</xdr:row>
      <xdr:rowOff>938678</xdr:rowOff>
    </xdr:to>
    <xdr:pic>
      <xdr:nvPicPr>
        <xdr:cNvPr id="136" name="Imagem 140">
          <a:extLst>
            <a:ext uri="{FF2B5EF4-FFF2-40B4-BE49-F238E27FC236}">
              <a16:creationId xmlns:a16="http://schemas.microsoft.com/office/drawing/2014/main" id="{00000000-0008-0000-0E00-00008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6055" y="217055326"/>
          <a:ext cx="8491" cy="7009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307978</xdr:colOff>
      <xdr:row>173</xdr:row>
      <xdr:rowOff>433108</xdr:rowOff>
    </xdr:from>
    <xdr:to>
      <xdr:col>4</xdr:col>
      <xdr:colOff>315822</xdr:colOff>
      <xdr:row>174</xdr:row>
      <xdr:rowOff>1025161</xdr:rowOff>
    </xdr:to>
    <xdr:pic>
      <xdr:nvPicPr>
        <xdr:cNvPr id="137" name="Imagem 141">
          <a:extLst>
            <a:ext uri="{FF2B5EF4-FFF2-40B4-BE49-F238E27FC236}">
              <a16:creationId xmlns:a16="http://schemas.microsoft.com/office/drawing/2014/main" id="{00000000-0008-0000-0E00-00008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6378" y="218517508"/>
          <a:ext cx="7844" cy="18588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309099</xdr:colOff>
      <xdr:row>175</xdr:row>
      <xdr:rowOff>103282</xdr:rowOff>
    </xdr:from>
    <xdr:to>
      <xdr:col>4</xdr:col>
      <xdr:colOff>314701</xdr:colOff>
      <xdr:row>175</xdr:row>
      <xdr:rowOff>997622</xdr:rowOff>
    </xdr:to>
    <xdr:pic>
      <xdr:nvPicPr>
        <xdr:cNvPr id="138" name="Imagem 143">
          <a:extLst>
            <a:ext uri="{FF2B5EF4-FFF2-40B4-BE49-F238E27FC236}">
              <a16:creationId xmlns:a16="http://schemas.microsoft.com/office/drawing/2014/main" id="{00000000-0008-0000-0E00-00008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7499" y="220721332"/>
          <a:ext cx="5602" cy="8943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311900</xdr:colOff>
      <xdr:row>176</xdr:row>
      <xdr:rowOff>226546</xdr:rowOff>
    </xdr:from>
    <xdr:to>
      <xdr:col>4</xdr:col>
      <xdr:colOff>311900</xdr:colOff>
      <xdr:row>176</xdr:row>
      <xdr:rowOff>931396</xdr:rowOff>
    </xdr:to>
    <xdr:pic>
      <xdr:nvPicPr>
        <xdr:cNvPr id="139" name="Imagem 144">
          <a:extLst>
            <a:ext uri="{FF2B5EF4-FFF2-40B4-BE49-F238E27FC236}">
              <a16:creationId xmlns:a16="http://schemas.microsoft.com/office/drawing/2014/main" id="{00000000-0008-0000-0E00-00008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0300" y="222111421"/>
          <a:ext cx="0" cy="704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307979</xdr:colOff>
      <xdr:row>178</xdr:row>
      <xdr:rowOff>103281</xdr:rowOff>
    </xdr:from>
    <xdr:to>
      <xdr:col>4</xdr:col>
      <xdr:colOff>315822</xdr:colOff>
      <xdr:row>178</xdr:row>
      <xdr:rowOff>984333</xdr:rowOff>
    </xdr:to>
    <xdr:pic>
      <xdr:nvPicPr>
        <xdr:cNvPr id="140" name="Imagem 142">
          <a:extLst>
            <a:ext uri="{FF2B5EF4-FFF2-40B4-BE49-F238E27FC236}">
              <a16:creationId xmlns:a16="http://schemas.microsoft.com/office/drawing/2014/main" id="{00000000-0008-0000-0E00-00008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>
          <a:duotone>
            <a:prstClr val="black"/>
            <a:schemeClr val="accent6">
              <a:tint val="45000"/>
              <a:satMod val="400000"/>
            </a:scheme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6379" y="224521806"/>
          <a:ext cx="7843" cy="8810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309028</xdr:colOff>
      <xdr:row>179</xdr:row>
      <xdr:rowOff>141756</xdr:rowOff>
    </xdr:from>
    <xdr:to>
      <xdr:col>4</xdr:col>
      <xdr:colOff>314773</xdr:colOff>
      <xdr:row>179</xdr:row>
      <xdr:rowOff>1015817</xdr:rowOff>
    </xdr:to>
    <xdr:pic>
      <xdr:nvPicPr>
        <xdr:cNvPr id="141" name="Imagem 145">
          <a:extLst>
            <a:ext uri="{FF2B5EF4-FFF2-40B4-BE49-F238E27FC236}">
              <a16:creationId xmlns:a16="http://schemas.microsoft.com/office/drawing/2014/main" id="{00000000-0008-0000-0E00-00008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>
          <a:duotone>
            <a:prstClr val="black"/>
            <a:srgbClr val="FFC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5400000">
          <a:off x="2313270" y="226261264"/>
          <a:ext cx="874061" cy="5745"/>
        </a:xfrm>
        <a:prstGeom prst="rect">
          <a:avLst/>
        </a:prstGeom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309099</xdr:colOff>
      <xdr:row>181</xdr:row>
      <xdr:rowOff>125694</xdr:rowOff>
    </xdr:from>
    <xdr:to>
      <xdr:col>4</xdr:col>
      <xdr:colOff>314702</xdr:colOff>
      <xdr:row>181</xdr:row>
      <xdr:rowOff>988547</xdr:rowOff>
    </xdr:to>
    <xdr:pic>
      <xdr:nvPicPr>
        <xdr:cNvPr id="142" name="Imagem 60">
          <a:extLst>
            <a:ext uri="{FF2B5EF4-FFF2-40B4-BE49-F238E27FC236}">
              <a16:creationId xmlns:a16="http://schemas.microsoft.com/office/drawing/2014/main" id="{00000000-0008-0000-0E00-00008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47499" y="228344694"/>
          <a:ext cx="5603" cy="862853"/>
        </a:xfrm>
        <a:prstGeom prst="rect">
          <a:avLst/>
        </a:prstGeom>
      </xdr:spPr>
    </xdr:pic>
    <xdr:clientData/>
  </xdr:twoCellAnchor>
  <xdr:twoCellAnchor>
    <xdr:from>
      <xdr:col>4</xdr:col>
      <xdr:colOff>309031</xdr:colOff>
      <xdr:row>180</xdr:row>
      <xdr:rowOff>256216</xdr:rowOff>
    </xdr:from>
    <xdr:to>
      <xdr:col>4</xdr:col>
      <xdr:colOff>314769</xdr:colOff>
      <xdr:row>180</xdr:row>
      <xdr:rowOff>887980</xdr:rowOff>
    </xdr:to>
    <xdr:pic>
      <xdr:nvPicPr>
        <xdr:cNvPr id="143" name="Imagem 146">
          <a:extLst>
            <a:ext uri="{FF2B5EF4-FFF2-40B4-BE49-F238E27FC236}">
              <a16:creationId xmlns:a16="http://schemas.microsoft.com/office/drawing/2014/main" id="{00000000-0008-0000-0E00-00008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>
          <a:duotone>
            <a:prstClr val="black"/>
            <a:srgbClr val="FFC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7431" y="227208391"/>
          <a:ext cx="5738" cy="631764"/>
        </a:xfrm>
        <a:prstGeom prst="rect">
          <a:avLst/>
        </a:prstGeom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309028</xdr:colOff>
      <xdr:row>182</xdr:row>
      <xdr:rowOff>108805</xdr:rowOff>
    </xdr:from>
    <xdr:to>
      <xdr:col>4</xdr:col>
      <xdr:colOff>314773</xdr:colOff>
      <xdr:row>182</xdr:row>
      <xdr:rowOff>982866</xdr:rowOff>
    </xdr:to>
    <xdr:pic>
      <xdr:nvPicPr>
        <xdr:cNvPr id="144" name="Imagem 149">
          <a:extLst>
            <a:ext uri="{FF2B5EF4-FFF2-40B4-BE49-F238E27FC236}">
              <a16:creationId xmlns:a16="http://schemas.microsoft.com/office/drawing/2014/main" id="{00000000-0008-0000-0E00-00009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5400000">
          <a:off x="2313270" y="230028788"/>
          <a:ext cx="874061" cy="5745"/>
        </a:xfrm>
        <a:prstGeom prst="rect">
          <a:avLst/>
        </a:prstGeom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311900</xdr:colOff>
      <xdr:row>183</xdr:row>
      <xdr:rowOff>126413</xdr:rowOff>
    </xdr:from>
    <xdr:to>
      <xdr:col>4</xdr:col>
      <xdr:colOff>311900</xdr:colOff>
      <xdr:row>183</xdr:row>
      <xdr:rowOff>1014810</xdr:rowOff>
    </xdr:to>
    <xdr:pic>
      <xdr:nvPicPr>
        <xdr:cNvPr id="145" name="Imagem 150">
          <a:extLst>
            <a:ext uri="{FF2B5EF4-FFF2-40B4-BE49-F238E27FC236}">
              <a16:creationId xmlns:a16="http://schemas.microsoft.com/office/drawing/2014/main" id="{00000000-0008-0000-0E00-00009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>
          <a:duotone>
            <a:prstClr val="black"/>
            <a:schemeClr val="accent6">
              <a:tint val="45000"/>
              <a:satMod val="400000"/>
            </a:scheme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0300" y="230879063"/>
          <a:ext cx="0" cy="8883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309814</xdr:colOff>
      <xdr:row>184</xdr:row>
      <xdr:rowOff>123862</xdr:rowOff>
    </xdr:from>
    <xdr:to>
      <xdr:col>4</xdr:col>
      <xdr:colOff>313986</xdr:colOff>
      <xdr:row>184</xdr:row>
      <xdr:rowOff>972509</xdr:rowOff>
    </xdr:to>
    <xdr:pic>
      <xdr:nvPicPr>
        <xdr:cNvPr id="146" name="Imagem 151">
          <a:extLst>
            <a:ext uri="{FF2B5EF4-FFF2-40B4-BE49-F238E27FC236}">
              <a16:creationId xmlns:a16="http://schemas.microsoft.com/office/drawing/2014/main" id="{00000000-0008-0000-0E00-00009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8214" y="232143337"/>
          <a:ext cx="4172" cy="848647"/>
        </a:xfrm>
        <a:prstGeom prst="rect">
          <a:avLst/>
        </a:prstGeom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309859</xdr:colOff>
      <xdr:row>185</xdr:row>
      <xdr:rowOff>394555</xdr:rowOff>
    </xdr:from>
    <xdr:to>
      <xdr:col>4</xdr:col>
      <xdr:colOff>313941</xdr:colOff>
      <xdr:row>185</xdr:row>
      <xdr:rowOff>783989</xdr:rowOff>
    </xdr:to>
    <xdr:pic>
      <xdr:nvPicPr>
        <xdr:cNvPr id="147" name="Imagem 152">
          <a:extLst>
            <a:ext uri="{FF2B5EF4-FFF2-40B4-BE49-F238E27FC236}">
              <a16:creationId xmlns:a16="http://schemas.microsoft.com/office/drawing/2014/main" id="{00000000-0008-0000-0E00-00009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>
          <a:duotone>
            <a:prstClr val="black"/>
            <a:schemeClr val="accent6">
              <a:tint val="45000"/>
              <a:satMod val="400000"/>
            </a:scheme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8259" y="233680855"/>
          <a:ext cx="4082" cy="3894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311077</xdr:colOff>
      <xdr:row>186</xdr:row>
      <xdr:rowOff>241700</xdr:rowOff>
    </xdr:from>
    <xdr:to>
      <xdr:col>4</xdr:col>
      <xdr:colOff>312723</xdr:colOff>
      <xdr:row>186</xdr:row>
      <xdr:rowOff>813200</xdr:rowOff>
    </xdr:to>
    <xdr:pic>
      <xdr:nvPicPr>
        <xdr:cNvPr id="148" name="Imagem 153">
          <a:extLst>
            <a:ext uri="{FF2B5EF4-FFF2-40B4-BE49-F238E27FC236}">
              <a16:creationId xmlns:a16="http://schemas.microsoft.com/office/drawing/2014/main" id="{00000000-0008-0000-0E00-00009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>
          <a:duotone>
            <a:prstClr val="black"/>
            <a:srgbClr val="FF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9477" y="234794825"/>
          <a:ext cx="1646" cy="571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311900</xdr:colOff>
      <xdr:row>187</xdr:row>
      <xdr:rowOff>126494</xdr:rowOff>
    </xdr:from>
    <xdr:to>
      <xdr:col>4</xdr:col>
      <xdr:colOff>311900</xdr:colOff>
      <xdr:row>187</xdr:row>
      <xdr:rowOff>1065388</xdr:rowOff>
    </xdr:to>
    <xdr:pic>
      <xdr:nvPicPr>
        <xdr:cNvPr id="149" name="Imagem 154">
          <a:extLst>
            <a:ext uri="{FF2B5EF4-FFF2-40B4-BE49-F238E27FC236}">
              <a16:creationId xmlns:a16="http://schemas.microsoft.com/office/drawing/2014/main" id="{00000000-0008-0000-0E00-00009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0300" y="235946444"/>
          <a:ext cx="0" cy="938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311440</xdr:colOff>
      <xdr:row>188</xdr:row>
      <xdr:rowOff>164331</xdr:rowOff>
    </xdr:from>
    <xdr:to>
      <xdr:col>4</xdr:col>
      <xdr:colOff>312362</xdr:colOff>
      <xdr:row>189</xdr:row>
      <xdr:rowOff>92303</xdr:rowOff>
    </xdr:to>
    <xdr:pic>
      <xdr:nvPicPr>
        <xdr:cNvPr id="150" name="Imagem 155">
          <a:extLst>
            <a:ext uri="{FF2B5EF4-FFF2-40B4-BE49-F238E27FC236}">
              <a16:creationId xmlns:a16="http://schemas.microsoft.com/office/drawing/2014/main" id="{00000000-0008-0000-0E00-00009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>
          <a:duotone>
            <a:prstClr val="black"/>
            <a:srgbClr val="FFFF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5400000">
          <a:off x="2152902" y="237848044"/>
          <a:ext cx="1194797" cy="922"/>
        </a:xfrm>
        <a:prstGeom prst="rect">
          <a:avLst/>
        </a:prstGeom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311087</xdr:colOff>
      <xdr:row>189</xdr:row>
      <xdr:rowOff>564908</xdr:rowOff>
    </xdr:from>
    <xdr:to>
      <xdr:col>4</xdr:col>
      <xdr:colOff>312713</xdr:colOff>
      <xdr:row>190</xdr:row>
      <xdr:rowOff>91130</xdr:rowOff>
    </xdr:to>
    <xdr:pic>
      <xdr:nvPicPr>
        <xdr:cNvPr id="151" name="Imagem 156">
          <a:extLst>
            <a:ext uri="{FF2B5EF4-FFF2-40B4-BE49-F238E27FC236}">
              <a16:creationId xmlns:a16="http://schemas.microsoft.com/office/drawing/2014/main" id="{00000000-0008-0000-0E00-00009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>
          <a:duotone>
            <a:prstClr val="black"/>
            <a:srgbClr val="FFFF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9487" y="238918508"/>
          <a:ext cx="1626" cy="793047"/>
        </a:xfrm>
        <a:prstGeom prst="rect">
          <a:avLst/>
        </a:prstGeom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311900</xdr:colOff>
      <xdr:row>190</xdr:row>
      <xdr:rowOff>640831</xdr:rowOff>
    </xdr:from>
    <xdr:to>
      <xdr:col>4</xdr:col>
      <xdr:colOff>311900</xdr:colOff>
      <xdr:row>191</xdr:row>
      <xdr:rowOff>67968</xdr:rowOff>
    </xdr:to>
    <xdr:pic>
      <xdr:nvPicPr>
        <xdr:cNvPr id="152" name="Imagem 157">
          <a:extLst>
            <a:ext uri="{FF2B5EF4-FFF2-40B4-BE49-F238E27FC236}">
              <a16:creationId xmlns:a16="http://schemas.microsoft.com/office/drawing/2014/main" id="{00000000-0008-0000-0E00-00009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>
          <a:duotone>
            <a:prstClr val="black"/>
            <a:srgbClr val="FFFF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5400000">
          <a:off x="2403319" y="240608237"/>
          <a:ext cx="693962" cy="0"/>
        </a:xfrm>
        <a:prstGeom prst="rect">
          <a:avLst/>
        </a:prstGeom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309099</xdr:colOff>
      <xdr:row>191</xdr:row>
      <xdr:rowOff>125694</xdr:rowOff>
    </xdr:from>
    <xdr:to>
      <xdr:col>4</xdr:col>
      <xdr:colOff>314702</xdr:colOff>
      <xdr:row>191</xdr:row>
      <xdr:rowOff>988547</xdr:rowOff>
    </xdr:to>
    <xdr:pic>
      <xdr:nvPicPr>
        <xdr:cNvPr id="153" name="Imagem 158">
          <a:extLst>
            <a:ext uri="{FF2B5EF4-FFF2-40B4-BE49-F238E27FC236}">
              <a16:creationId xmlns:a16="http://schemas.microsoft.com/office/drawing/2014/main" id="{00000000-0008-0000-0E00-00009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0">
          <a:extLst>
            <a:ext uri="{BEBA8EAE-BF5A-486C-A8C5-ECC9F3942E4B}">
              <a14:imgProps xmlns:a14="http://schemas.microsoft.com/office/drawing/2010/main">
                <a14:imgLayer r:embed="rId141">
                  <a14:imgEffect>
                    <a14:saturation sat="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47499" y="241012944"/>
          <a:ext cx="5603" cy="862853"/>
        </a:xfrm>
        <a:prstGeom prst="rect">
          <a:avLst/>
        </a:prstGeom>
      </xdr:spPr>
    </xdr:pic>
    <xdr:clientData/>
  </xdr:twoCellAnchor>
  <xdr:twoCellAnchor>
    <xdr:from>
      <xdr:col>4</xdr:col>
      <xdr:colOff>311900</xdr:colOff>
      <xdr:row>194</xdr:row>
      <xdr:rowOff>126494</xdr:rowOff>
    </xdr:from>
    <xdr:to>
      <xdr:col>4</xdr:col>
      <xdr:colOff>311900</xdr:colOff>
      <xdr:row>194</xdr:row>
      <xdr:rowOff>1065388</xdr:rowOff>
    </xdr:to>
    <xdr:pic>
      <xdr:nvPicPr>
        <xdr:cNvPr id="154" name="Imagem 159">
          <a:extLst>
            <a:ext uri="{FF2B5EF4-FFF2-40B4-BE49-F238E27FC236}">
              <a16:creationId xmlns:a16="http://schemas.microsoft.com/office/drawing/2014/main" id="{00000000-0008-0000-0E00-00009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0300" y="244814219"/>
          <a:ext cx="0" cy="938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311900</xdr:colOff>
      <xdr:row>195</xdr:row>
      <xdr:rowOff>204056</xdr:rowOff>
    </xdr:from>
    <xdr:to>
      <xdr:col>4</xdr:col>
      <xdr:colOff>311900</xdr:colOff>
      <xdr:row>195</xdr:row>
      <xdr:rowOff>829984</xdr:rowOff>
    </xdr:to>
    <xdr:pic>
      <xdr:nvPicPr>
        <xdr:cNvPr id="155" name="Imagem 160">
          <a:extLst>
            <a:ext uri="{FF2B5EF4-FFF2-40B4-BE49-F238E27FC236}">
              <a16:creationId xmlns:a16="http://schemas.microsoft.com/office/drawing/2014/main" id="{00000000-0008-0000-0E00-00009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0300" y="246158606"/>
          <a:ext cx="0" cy="6259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311900</xdr:colOff>
      <xdr:row>195</xdr:row>
      <xdr:rowOff>126494</xdr:rowOff>
    </xdr:from>
    <xdr:to>
      <xdr:col>4</xdr:col>
      <xdr:colOff>311900</xdr:colOff>
      <xdr:row>195</xdr:row>
      <xdr:rowOff>1065388</xdr:rowOff>
    </xdr:to>
    <xdr:pic>
      <xdr:nvPicPr>
        <xdr:cNvPr id="156" name="Imagem 161">
          <a:extLst>
            <a:ext uri="{FF2B5EF4-FFF2-40B4-BE49-F238E27FC236}">
              <a16:creationId xmlns:a16="http://schemas.microsoft.com/office/drawing/2014/main" id="{00000000-0008-0000-0E00-00009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0300" y="246081044"/>
          <a:ext cx="0" cy="938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311900</xdr:colOff>
      <xdr:row>196</xdr:row>
      <xdr:rowOff>204056</xdr:rowOff>
    </xdr:from>
    <xdr:to>
      <xdr:col>4</xdr:col>
      <xdr:colOff>311900</xdr:colOff>
      <xdr:row>196</xdr:row>
      <xdr:rowOff>829984</xdr:rowOff>
    </xdr:to>
    <xdr:pic>
      <xdr:nvPicPr>
        <xdr:cNvPr id="157" name="Imagem 162">
          <a:extLst>
            <a:ext uri="{FF2B5EF4-FFF2-40B4-BE49-F238E27FC236}">
              <a16:creationId xmlns:a16="http://schemas.microsoft.com/office/drawing/2014/main" id="{00000000-0008-0000-0E00-00009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">
          <a:duotone>
            <a:schemeClr val="accent6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0300" y="247425431"/>
          <a:ext cx="0" cy="6259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311900</xdr:colOff>
      <xdr:row>197</xdr:row>
      <xdr:rowOff>146451</xdr:rowOff>
    </xdr:from>
    <xdr:to>
      <xdr:col>4</xdr:col>
      <xdr:colOff>311900</xdr:colOff>
      <xdr:row>198</xdr:row>
      <xdr:rowOff>91873</xdr:rowOff>
    </xdr:to>
    <xdr:pic>
      <xdr:nvPicPr>
        <xdr:cNvPr id="158" name="Imagem 163">
          <a:extLst>
            <a:ext uri="{FF2B5EF4-FFF2-40B4-BE49-F238E27FC236}">
              <a16:creationId xmlns:a16="http://schemas.microsoft.com/office/drawing/2014/main" id="{00000000-0008-0000-0E00-00009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>
          <a:duotone>
            <a:prstClr val="black"/>
            <a:schemeClr val="accent3">
              <a:tint val="45000"/>
              <a:satMod val="400000"/>
            </a:scheme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0300" y="248634651"/>
          <a:ext cx="0" cy="1454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307979</xdr:colOff>
      <xdr:row>198</xdr:row>
      <xdr:rowOff>160965</xdr:rowOff>
    </xdr:from>
    <xdr:to>
      <xdr:col>4</xdr:col>
      <xdr:colOff>315822</xdr:colOff>
      <xdr:row>199</xdr:row>
      <xdr:rowOff>99042</xdr:rowOff>
    </xdr:to>
    <xdr:pic>
      <xdr:nvPicPr>
        <xdr:cNvPr id="159" name="Imagem 165">
          <a:extLst>
            <a:ext uri="{FF2B5EF4-FFF2-40B4-BE49-F238E27FC236}">
              <a16:creationId xmlns:a16="http://schemas.microsoft.com/office/drawing/2014/main" id="{00000000-0008-0000-0E00-00009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 cstate="print">
          <a:duotone>
            <a:prstClr val="black"/>
            <a:schemeClr val="accent1">
              <a:tint val="45000"/>
              <a:satMod val="400000"/>
            </a:scheme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6379" y="248849190"/>
          <a:ext cx="7843" cy="1381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310627</xdr:colOff>
      <xdr:row>199</xdr:row>
      <xdr:rowOff>107269</xdr:rowOff>
    </xdr:from>
    <xdr:to>
      <xdr:col>4</xdr:col>
      <xdr:colOff>313174</xdr:colOff>
      <xdr:row>200</xdr:row>
      <xdr:rowOff>92391</xdr:rowOff>
    </xdr:to>
    <xdr:pic>
      <xdr:nvPicPr>
        <xdr:cNvPr id="160" name="Imagem 166">
          <a:extLst>
            <a:ext uri="{FF2B5EF4-FFF2-40B4-BE49-F238E27FC236}">
              <a16:creationId xmlns:a16="http://schemas.microsoft.com/office/drawing/2014/main" id="{00000000-0008-0000-0E00-0000A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5400000">
          <a:off x="2657727" y="249086819"/>
          <a:ext cx="185147" cy="2547"/>
        </a:xfrm>
        <a:prstGeom prst="rect">
          <a:avLst/>
        </a:prstGeom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311900</xdr:colOff>
      <xdr:row>200</xdr:row>
      <xdr:rowOff>118105</xdr:rowOff>
    </xdr:from>
    <xdr:to>
      <xdr:col>4</xdr:col>
      <xdr:colOff>311900</xdr:colOff>
      <xdr:row>201</xdr:row>
      <xdr:rowOff>93702</xdr:rowOff>
    </xdr:to>
    <xdr:pic>
      <xdr:nvPicPr>
        <xdr:cNvPr id="161" name="Imagem 168">
          <a:extLst>
            <a:ext uri="{FF2B5EF4-FFF2-40B4-BE49-F238E27FC236}">
              <a16:creationId xmlns:a16="http://schemas.microsoft.com/office/drawing/2014/main" id="{00000000-0008-0000-0E00-0000A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5400000">
          <a:off x="2662489" y="249294191"/>
          <a:ext cx="175622" cy="0"/>
        </a:xfrm>
        <a:prstGeom prst="rect">
          <a:avLst/>
        </a:prstGeom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311900</xdr:colOff>
      <xdr:row>201</xdr:row>
      <xdr:rowOff>98826</xdr:rowOff>
    </xdr:from>
    <xdr:to>
      <xdr:col>4</xdr:col>
      <xdr:colOff>311900</xdr:colOff>
      <xdr:row>201</xdr:row>
      <xdr:rowOff>98826</xdr:rowOff>
    </xdr:to>
    <xdr:pic>
      <xdr:nvPicPr>
        <xdr:cNvPr id="162" name="Imagem 169">
          <a:extLst>
            <a:ext uri="{FF2B5EF4-FFF2-40B4-BE49-F238E27FC236}">
              <a16:creationId xmlns:a16="http://schemas.microsoft.com/office/drawing/2014/main" id="{00000000-0008-0000-0E00-0000A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7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8681" t="7407" r="37071" b="59259"/>
        <a:stretch/>
      </xdr:blipFill>
      <xdr:spPr bwMode="auto">
        <a:xfrm>
          <a:off x="2750300" y="249387126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308870</xdr:colOff>
      <xdr:row>201</xdr:row>
      <xdr:rowOff>162368</xdr:rowOff>
    </xdr:from>
    <xdr:to>
      <xdr:col>4</xdr:col>
      <xdr:colOff>314931</xdr:colOff>
      <xdr:row>202</xdr:row>
      <xdr:rowOff>90920</xdr:rowOff>
    </xdr:to>
    <xdr:pic>
      <xdr:nvPicPr>
        <xdr:cNvPr id="163" name="Imagem 171">
          <a:extLst>
            <a:ext uri="{FF2B5EF4-FFF2-40B4-BE49-F238E27FC236}">
              <a16:creationId xmlns:a16="http://schemas.microsoft.com/office/drawing/2014/main" id="{00000000-0008-0000-0E00-0000A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>
          <a:duotone>
            <a:prstClr val="black"/>
            <a:schemeClr val="accent6">
              <a:tint val="45000"/>
              <a:satMod val="400000"/>
            </a:scheme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7270" y="249450668"/>
          <a:ext cx="6061" cy="1285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309736</xdr:colOff>
      <xdr:row>203</xdr:row>
      <xdr:rowOff>69432</xdr:rowOff>
    </xdr:from>
    <xdr:to>
      <xdr:col>4</xdr:col>
      <xdr:colOff>314066</xdr:colOff>
      <xdr:row>203</xdr:row>
      <xdr:rowOff>96275</xdr:rowOff>
    </xdr:to>
    <xdr:pic>
      <xdr:nvPicPr>
        <xdr:cNvPr id="164" name="Imagem 172">
          <a:extLst>
            <a:ext uri="{FF2B5EF4-FFF2-40B4-BE49-F238E27FC236}">
              <a16:creationId xmlns:a16="http://schemas.microsoft.com/office/drawing/2014/main" id="{00000000-0008-0000-0E00-0000A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>
          <a:duotone>
            <a:prstClr val="black"/>
            <a:srgbClr val="FFFF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5400000">
          <a:off x="2736879" y="249769039"/>
          <a:ext cx="26843" cy="4330"/>
        </a:xfrm>
        <a:prstGeom prst="rect">
          <a:avLst/>
        </a:prstGeom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311900</xdr:colOff>
      <xdr:row>203</xdr:row>
      <xdr:rowOff>126495</xdr:rowOff>
    </xdr:from>
    <xdr:to>
      <xdr:col>4</xdr:col>
      <xdr:colOff>311900</xdr:colOff>
      <xdr:row>204</xdr:row>
      <xdr:rowOff>96559</xdr:rowOff>
    </xdr:to>
    <xdr:pic>
      <xdr:nvPicPr>
        <xdr:cNvPr id="165" name="Imagem 164">
          <a:extLst>
            <a:ext uri="{FF2B5EF4-FFF2-40B4-BE49-F238E27FC236}">
              <a16:creationId xmlns:a16="http://schemas.microsoft.com/office/drawing/2014/main" id="{00000000-0008-0000-0E00-0000A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0300" y="249814845"/>
          <a:ext cx="0" cy="1700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311900</xdr:colOff>
      <xdr:row>205</xdr:row>
      <xdr:rowOff>96558</xdr:rowOff>
    </xdr:from>
    <xdr:to>
      <xdr:col>4</xdr:col>
      <xdr:colOff>311900</xdr:colOff>
      <xdr:row>205</xdr:row>
      <xdr:rowOff>96558</xdr:rowOff>
    </xdr:to>
    <xdr:pic>
      <xdr:nvPicPr>
        <xdr:cNvPr id="166" name="Imagem 170">
          <a:extLst>
            <a:ext uri="{FF2B5EF4-FFF2-40B4-BE49-F238E27FC236}">
              <a16:creationId xmlns:a16="http://schemas.microsoft.com/office/drawing/2014/main" id="{00000000-0008-0000-0E00-0000A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5400000">
          <a:off x="2750300" y="250184958"/>
          <a:ext cx="0" cy="0"/>
        </a:xfrm>
        <a:prstGeom prst="rect">
          <a:avLst/>
        </a:prstGeom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311900</xdr:colOff>
      <xdr:row>206</xdr:row>
      <xdr:rowOff>98565</xdr:rowOff>
    </xdr:from>
    <xdr:to>
      <xdr:col>4</xdr:col>
      <xdr:colOff>311900</xdr:colOff>
      <xdr:row>206</xdr:row>
      <xdr:rowOff>98565</xdr:rowOff>
    </xdr:to>
    <xdr:pic>
      <xdr:nvPicPr>
        <xdr:cNvPr id="167" name="Imagem 167">
          <a:extLst>
            <a:ext uri="{FF2B5EF4-FFF2-40B4-BE49-F238E27FC236}">
              <a16:creationId xmlns:a16="http://schemas.microsoft.com/office/drawing/2014/main" id="{00000000-0008-0000-0E00-0000A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0300" y="250386990"/>
          <a:ext cx="0" cy="0"/>
        </a:xfrm>
        <a:prstGeom prst="rect">
          <a:avLst/>
        </a:prstGeom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311900</xdr:colOff>
      <xdr:row>192</xdr:row>
      <xdr:rowOff>126494</xdr:rowOff>
    </xdr:from>
    <xdr:to>
      <xdr:col>4</xdr:col>
      <xdr:colOff>311900</xdr:colOff>
      <xdr:row>192</xdr:row>
      <xdr:rowOff>1065388</xdr:rowOff>
    </xdr:to>
    <xdr:pic>
      <xdr:nvPicPr>
        <xdr:cNvPr id="168" name="Imagem 173">
          <a:extLst>
            <a:ext uri="{FF2B5EF4-FFF2-40B4-BE49-F238E27FC236}">
              <a16:creationId xmlns:a16="http://schemas.microsoft.com/office/drawing/2014/main" id="{00000000-0008-0000-0E00-0000A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0300" y="242280569"/>
          <a:ext cx="0" cy="938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309736</xdr:colOff>
      <xdr:row>207</xdr:row>
      <xdr:rowOff>69432</xdr:rowOff>
    </xdr:from>
    <xdr:to>
      <xdr:col>4</xdr:col>
      <xdr:colOff>314066</xdr:colOff>
      <xdr:row>207</xdr:row>
      <xdr:rowOff>96275</xdr:rowOff>
    </xdr:to>
    <xdr:pic>
      <xdr:nvPicPr>
        <xdr:cNvPr id="169" name="Imagem 174">
          <a:extLst>
            <a:ext uri="{FF2B5EF4-FFF2-40B4-BE49-F238E27FC236}">
              <a16:creationId xmlns:a16="http://schemas.microsoft.com/office/drawing/2014/main" id="{00000000-0008-0000-0E00-0000A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>
          <a:duotone>
            <a:prstClr val="black"/>
            <a:srgbClr val="FFFF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5400000">
          <a:off x="2736879" y="250569139"/>
          <a:ext cx="26843" cy="4330"/>
        </a:xfrm>
        <a:prstGeom prst="rect">
          <a:avLst/>
        </a:prstGeom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311900</xdr:colOff>
      <xdr:row>193</xdr:row>
      <xdr:rowOff>126494</xdr:rowOff>
    </xdr:from>
    <xdr:to>
      <xdr:col>4</xdr:col>
      <xdr:colOff>311900</xdr:colOff>
      <xdr:row>193</xdr:row>
      <xdr:rowOff>1065388</xdr:rowOff>
    </xdr:to>
    <xdr:pic>
      <xdr:nvPicPr>
        <xdr:cNvPr id="170" name="Imagem 175">
          <a:extLst>
            <a:ext uri="{FF2B5EF4-FFF2-40B4-BE49-F238E27FC236}">
              <a16:creationId xmlns:a16="http://schemas.microsoft.com/office/drawing/2014/main" id="{00000000-0008-0000-0E00-0000A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0300" y="243547394"/>
          <a:ext cx="0" cy="938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311900</xdr:colOff>
      <xdr:row>23</xdr:row>
      <xdr:rowOff>160527</xdr:rowOff>
    </xdr:from>
    <xdr:to>
      <xdr:col>4</xdr:col>
      <xdr:colOff>311900</xdr:colOff>
      <xdr:row>23</xdr:row>
      <xdr:rowOff>865377</xdr:rowOff>
    </xdr:to>
    <xdr:pic>
      <xdr:nvPicPr>
        <xdr:cNvPr id="171" name="Imagem 61">
          <a:extLst>
            <a:ext uri="{FF2B5EF4-FFF2-40B4-BE49-F238E27FC236}">
              <a16:creationId xmlns:a16="http://schemas.microsoft.com/office/drawing/2014/main" id="{00000000-0008-0000-0E00-0000A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0300" y="28221177"/>
          <a:ext cx="0" cy="704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129509</xdr:colOff>
      <xdr:row>1</xdr:row>
      <xdr:rowOff>265620</xdr:rowOff>
    </xdr:from>
    <xdr:to>
      <xdr:col>5</xdr:col>
      <xdr:colOff>386683</xdr:colOff>
      <xdr:row>1</xdr:row>
      <xdr:rowOff>1018641</xdr:rowOff>
    </xdr:to>
    <xdr:pic>
      <xdr:nvPicPr>
        <xdr:cNvPr id="172" name="Imagem 58">
          <a:extLst>
            <a:ext uri="{FF2B5EF4-FFF2-40B4-BE49-F238E27FC236}">
              <a16:creationId xmlns:a16="http://schemas.microsoft.com/office/drawing/2014/main" id="{00000000-0008-0000-0E00-0000A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1809" y="449770"/>
          <a:ext cx="1476374" cy="75302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148559</xdr:colOff>
      <xdr:row>2</xdr:row>
      <xdr:rowOff>258217</xdr:rowOff>
    </xdr:from>
    <xdr:to>
      <xdr:col>5</xdr:col>
      <xdr:colOff>405733</xdr:colOff>
      <xdr:row>2</xdr:row>
      <xdr:rowOff>1011238</xdr:rowOff>
    </xdr:to>
    <xdr:pic>
      <xdr:nvPicPr>
        <xdr:cNvPr id="173" name="Imagem 58">
          <a:extLst>
            <a:ext uri="{FF2B5EF4-FFF2-40B4-BE49-F238E27FC236}">
              <a16:creationId xmlns:a16="http://schemas.microsoft.com/office/drawing/2014/main" id="{00000000-0008-0000-0E00-0000A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7359" y="1715542"/>
          <a:ext cx="1476374" cy="75302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148559</xdr:colOff>
      <xdr:row>3</xdr:row>
      <xdr:rowOff>250814</xdr:rowOff>
    </xdr:from>
    <xdr:to>
      <xdr:col>5</xdr:col>
      <xdr:colOff>405733</xdr:colOff>
      <xdr:row>3</xdr:row>
      <xdr:rowOff>1003835</xdr:rowOff>
    </xdr:to>
    <xdr:pic>
      <xdr:nvPicPr>
        <xdr:cNvPr id="174" name="Imagem 58">
          <a:extLst>
            <a:ext uri="{FF2B5EF4-FFF2-40B4-BE49-F238E27FC236}">
              <a16:creationId xmlns:a16="http://schemas.microsoft.com/office/drawing/2014/main" id="{00000000-0008-0000-0E00-0000A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7359" y="2974964"/>
          <a:ext cx="1476374" cy="75302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148559</xdr:colOff>
      <xdr:row>4</xdr:row>
      <xdr:rowOff>243411</xdr:rowOff>
    </xdr:from>
    <xdr:to>
      <xdr:col>5</xdr:col>
      <xdr:colOff>405733</xdr:colOff>
      <xdr:row>4</xdr:row>
      <xdr:rowOff>996432</xdr:rowOff>
    </xdr:to>
    <xdr:pic>
      <xdr:nvPicPr>
        <xdr:cNvPr id="175" name="Imagem 58">
          <a:extLst>
            <a:ext uri="{FF2B5EF4-FFF2-40B4-BE49-F238E27FC236}">
              <a16:creationId xmlns:a16="http://schemas.microsoft.com/office/drawing/2014/main" id="{00000000-0008-0000-0E00-0000A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7359" y="4234386"/>
          <a:ext cx="1476374" cy="75302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148559</xdr:colOff>
      <xdr:row>5</xdr:row>
      <xdr:rowOff>236008</xdr:rowOff>
    </xdr:from>
    <xdr:to>
      <xdr:col>5</xdr:col>
      <xdr:colOff>405733</xdr:colOff>
      <xdr:row>5</xdr:row>
      <xdr:rowOff>989029</xdr:rowOff>
    </xdr:to>
    <xdr:pic>
      <xdr:nvPicPr>
        <xdr:cNvPr id="176" name="Imagem 58">
          <a:extLst>
            <a:ext uri="{FF2B5EF4-FFF2-40B4-BE49-F238E27FC236}">
              <a16:creationId xmlns:a16="http://schemas.microsoft.com/office/drawing/2014/main" id="{00000000-0008-0000-0E00-0000B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7359" y="5493808"/>
          <a:ext cx="1476374" cy="75302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148559</xdr:colOff>
      <xdr:row>6</xdr:row>
      <xdr:rowOff>228605</xdr:rowOff>
    </xdr:from>
    <xdr:to>
      <xdr:col>5</xdr:col>
      <xdr:colOff>405733</xdr:colOff>
      <xdr:row>6</xdr:row>
      <xdr:rowOff>981626</xdr:rowOff>
    </xdr:to>
    <xdr:pic>
      <xdr:nvPicPr>
        <xdr:cNvPr id="177" name="Imagem 58">
          <a:extLst>
            <a:ext uri="{FF2B5EF4-FFF2-40B4-BE49-F238E27FC236}">
              <a16:creationId xmlns:a16="http://schemas.microsoft.com/office/drawing/2014/main" id="{00000000-0008-0000-0E00-0000B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7359" y="6753230"/>
          <a:ext cx="1476374" cy="75302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148559</xdr:colOff>
      <xdr:row>7</xdr:row>
      <xdr:rowOff>221202</xdr:rowOff>
    </xdr:from>
    <xdr:to>
      <xdr:col>5</xdr:col>
      <xdr:colOff>405733</xdr:colOff>
      <xdr:row>7</xdr:row>
      <xdr:rowOff>974223</xdr:rowOff>
    </xdr:to>
    <xdr:pic>
      <xdr:nvPicPr>
        <xdr:cNvPr id="178" name="Imagem 58">
          <a:extLst>
            <a:ext uri="{FF2B5EF4-FFF2-40B4-BE49-F238E27FC236}">
              <a16:creationId xmlns:a16="http://schemas.microsoft.com/office/drawing/2014/main" id="{00000000-0008-0000-0E00-0000B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7359" y="8012652"/>
          <a:ext cx="1476374" cy="75302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148559</xdr:colOff>
      <xdr:row>11</xdr:row>
      <xdr:rowOff>191592</xdr:rowOff>
    </xdr:from>
    <xdr:to>
      <xdr:col>5</xdr:col>
      <xdr:colOff>405733</xdr:colOff>
      <xdr:row>11</xdr:row>
      <xdr:rowOff>944613</xdr:rowOff>
    </xdr:to>
    <xdr:pic>
      <xdr:nvPicPr>
        <xdr:cNvPr id="179" name="Imagem 58">
          <a:extLst>
            <a:ext uri="{FF2B5EF4-FFF2-40B4-BE49-F238E27FC236}">
              <a16:creationId xmlns:a16="http://schemas.microsoft.com/office/drawing/2014/main" id="{00000000-0008-0000-0E00-0000B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7359" y="13050342"/>
          <a:ext cx="1476374" cy="75302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148559</xdr:colOff>
      <xdr:row>10</xdr:row>
      <xdr:rowOff>198993</xdr:rowOff>
    </xdr:from>
    <xdr:to>
      <xdr:col>5</xdr:col>
      <xdr:colOff>405733</xdr:colOff>
      <xdr:row>10</xdr:row>
      <xdr:rowOff>952014</xdr:rowOff>
    </xdr:to>
    <xdr:pic>
      <xdr:nvPicPr>
        <xdr:cNvPr id="180" name="Imagem 58">
          <a:extLst>
            <a:ext uri="{FF2B5EF4-FFF2-40B4-BE49-F238E27FC236}">
              <a16:creationId xmlns:a16="http://schemas.microsoft.com/office/drawing/2014/main" id="{00000000-0008-0000-0E00-0000B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7359" y="11790918"/>
          <a:ext cx="1476374" cy="75302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148559</xdr:colOff>
      <xdr:row>9</xdr:row>
      <xdr:rowOff>206396</xdr:rowOff>
    </xdr:from>
    <xdr:to>
      <xdr:col>5</xdr:col>
      <xdr:colOff>405733</xdr:colOff>
      <xdr:row>9</xdr:row>
      <xdr:rowOff>959417</xdr:rowOff>
    </xdr:to>
    <xdr:pic>
      <xdr:nvPicPr>
        <xdr:cNvPr id="181" name="Imagem 58">
          <a:extLst>
            <a:ext uri="{FF2B5EF4-FFF2-40B4-BE49-F238E27FC236}">
              <a16:creationId xmlns:a16="http://schemas.microsoft.com/office/drawing/2014/main" id="{00000000-0008-0000-0E00-0000B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7359" y="10531496"/>
          <a:ext cx="1476374" cy="75302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148559</xdr:colOff>
      <xdr:row>8</xdr:row>
      <xdr:rowOff>213799</xdr:rowOff>
    </xdr:from>
    <xdr:to>
      <xdr:col>5</xdr:col>
      <xdr:colOff>405733</xdr:colOff>
      <xdr:row>8</xdr:row>
      <xdr:rowOff>966820</xdr:rowOff>
    </xdr:to>
    <xdr:pic>
      <xdr:nvPicPr>
        <xdr:cNvPr id="183" name="Imagem 58">
          <a:extLst>
            <a:ext uri="{FF2B5EF4-FFF2-40B4-BE49-F238E27FC236}">
              <a16:creationId xmlns:a16="http://schemas.microsoft.com/office/drawing/2014/main" id="{00000000-0008-0000-0E00-0000B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7359" y="9272074"/>
          <a:ext cx="1476374" cy="75302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96262</xdr:colOff>
      <xdr:row>12</xdr:row>
      <xdr:rowOff>171450</xdr:rowOff>
    </xdr:from>
    <xdr:to>
      <xdr:col>5</xdr:col>
      <xdr:colOff>527538</xdr:colOff>
      <xdr:row>12</xdr:row>
      <xdr:rowOff>1019255</xdr:rowOff>
    </xdr:to>
    <xdr:pic>
      <xdr:nvPicPr>
        <xdr:cNvPr id="184" name="Imagem 59">
          <a:extLst>
            <a:ext uri="{FF2B5EF4-FFF2-40B4-BE49-F238E27FC236}">
              <a16:creationId xmlns:a16="http://schemas.microsoft.com/office/drawing/2014/main" id="{00000000-0008-0000-0E00-0000B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25062" y="14297025"/>
          <a:ext cx="1650476" cy="8478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96262</xdr:colOff>
      <xdr:row>13</xdr:row>
      <xdr:rowOff>133350</xdr:rowOff>
    </xdr:from>
    <xdr:to>
      <xdr:col>5</xdr:col>
      <xdr:colOff>527538</xdr:colOff>
      <xdr:row>13</xdr:row>
      <xdr:rowOff>981155</xdr:rowOff>
    </xdr:to>
    <xdr:pic>
      <xdr:nvPicPr>
        <xdr:cNvPr id="185" name="Imagem 59">
          <a:extLst>
            <a:ext uri="{FF2B5EF4-FFF2-40B4-BE49-F238E27FC236}">
              <a16:creationId xmlns:a16="http://schemas.microsoft.com/office/drawing/2014/main" id="{00000000-0008-0000-0E00-0000B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25062" y="15525750"/>
          <a:ext cx="1650476" cy="8478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96262</xdr:colOff>
      <xdr:row>14</xdr:row>
      <xdr:rowOff>209550</xdr:rowOff>
    </xdr:from>
    <xdr:to>
      <xdr:col>5</xdr:col>
      <xdr:colOff>527538</xdr:colOff>
      <xdr:row>14</xdr:row>
      <xdr:rowOff>1057355</xdr:rowOff>
    </xdr:to>
    <xdr:pic>
      <xdr:nvPicPr>
        <xdr:cNvPr id="186" name="Imagem 59">
          <a:extLst>
            <a:ext uri="{FF2B5EF4-FFF2-40B4-BE49-F238E27FC236}">
              <a16:creationId xmlns:a16="http://schemas.microsoft.com/office/drawing/2014/main" id="{00000000-0008-0000-0E00-0000B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25062" y="16868775"/>
          <a:ext cx="1650476" cy="8478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96262</xdr:colOff>
      <xdr:row>15</xdr:row>
      <xdr:rowOff>238125</xdr:rowOff>
    </xdr:from>
    <xdr:to>
      <xdr:col>5</xdr:col>
      <xdr:colOff>527538</xdr:colOff>
      <xdr:row>15</xdr:row>
      <xdr:rowOff>1085930</xdr:rowOff>
    </xdr:to>
    <xdr:pic>
      <xdr:nvPicPr>
        <xdr:cNvPr id="187" name="Imagem 59">
          <a:extLst>
            <a:ext uri="{FF2B5EF4-FFF2-40B4-BE49-F238E27FC236}">
              <a16:creationId xmlns:a16="http://schemas.microsoft.com/office/drawing/2014/main" id="{00000000-0008-0000-0E00-0000B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25062" y="18164175"/>
          <a:ext cx="1650476" cy="8478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96262</xdr:colOff>
      <xdr:row>16</xdr:row>
      <xdr:rowOff>285750</xdr:rowOff>
    </xdr:from>
    <xdr:to>
      <xdr:col>5</xdr:col>
      <xdr:colOff>527538</xdr:colOff>
      <xdr:row>16</xdr:row>
      <xdr:rowOff>1133555</xdr:rowOff>
    </xdr:to>
    <xdr:pic>
      <xdr:nvPicPr>
        <xdr:cNvPr id="188" name="Imagem 59">
          <a:extLst>
            <a:ext uri="{FF2B5EF4-FFF2-40B4-BE49-F238E27FC236}">
              <a16:creationId xmlns:a16="http://schemas.microsoft.com/office/drawing/2014/main" id="{00000000-0008-0000-0E00-0000B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25062" y="19478625"/>
          <a:ext cx="1650476" cy="8478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41329</xdr:colOff>
      <xdr:row>17</xdr:row>
      <xdr:rowOff>323850</xdr:rowOff>
    </xdr:from>
    <xdr:to>
      <xdr:col>4</xdr:col>
      <xdr:colOff>582472</xdr:colOff>
      <xdr:row>17</xdr:row>
      <xdr:rowOff>1028700</xdr:rowOff>
    </xdr:to>
    <xdr:pic>
      <xdr:nvPicPr>
        <xdr:cNvPr id="189" name="Imagem 61">
          <a:extLst>
            <a:ext uri="{FF2B5EF4-FFF2-40B4-BE49-F238E27FC236}">
              <a16:creationId xmlns:a16="http://schemas.microsoft.com/office/drawing/2014/main" id="{00000000-0008-0000-0E00-0000B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9729" y="20783550"/>
          <a:ext cx="541143" cy="704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104754</xdr:colOff>
      <xdr:row>18</xdr:row>
      <xdr:rowOff>161926</xdr:rowOff>
    </xdr:from>
    <xdr:to>
      <xdr:col>5</xdr:col>
      <xdr:colOff>519047</xdr:colOff>
      <xdr:row>18</xdr:row>
      <xdr:rowOff>1000126</xdr:rowOff>
    </xdr:to>
    <xdr:pic>
      <xdr:nvPicPr>
        <xdr:cNvPr id="190" name="Imagem 64">
          <a:extLst>
            <a:ext uri="{FF2B5EF4-FFF2-40B4-BE49-F238E27FC236}">
              <a16:creationId xmlns:a16="http://schemas.microsoft.com/office/drawing/2014/main" id="{00000000-0008-0000-0E00-0000B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3554" y="21888451"/>
          <a:ext cx="1633493" cy="838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104754</xdr:colOff>
      <xdr:row>19</xdr:row>
      <xdr:rowOff>152401</xdr:rowOff>
    </xdr:from>
    <xdr:to>
      <xdr:col>5</xdr:col>
      <xdr:colOff>519047</xdr:colOff>
      <xdr:row>19</xdr:row>
      <xdr:rowOff>990601</xdr:rowOff>
    </xdr:to>
    <xdr:pic>
      <xdr:nvPicPr>
        <xdr:cNvPr id="192" name="Imagem 64">
          <a:extLst>
            <a:ext uri="{FF2B5EF4-FFF2-40B4-BE49-F238E27FC236}">
              <a16:creationId xmlns:a16="http://schemas.microsoft.com/office/drawing/2014/main" id="{00000000-0008-0000-0E00-0000C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3554" y="23145751"/>
          <a:ext cx="1633493" cy="838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104754</xdr:colOff>
      <xdr:row>20</xdr:row>
      <xdr:rowOff>190501</xdr:rowOff>
    </xdr:from>
    <xdr:to>
      <xdr:col>5</xdr:col>
      <xdr:colOff>519047</xdr:colOff>
      <xdr:row>20</xdr:row>
      <xdr:rowOff>1028701</xdr:rowOff>
    </xdr:to>
    <xdr:pic>
      <xdr:nvPicPr>
        <xdr:cNvPr id="193" name="Imagem 64">
          <a:extLst>
            <a:ext uri="{FF2B5EF4-FFF2-40B4-BE49-F238E27FC236}">
              <a16:creationId xmlns:a16="http://schemas.microsoft.com/office/drawing/2014/main" id="{00000000-0008-0000-0E00-0000C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3554" y="24450676"/>
          <a:ext cx="1633493" cy="838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104754</xdr:colOff>
      <xdr:row>21</xdr:row>
      <xdr:rowOff>180976</xdr:rowOff>
    </xdr:from>
    <xdr:to>
      <xdr:col>5</xdr:col>
      <xdr:colOff>519047</xdr:colOff>
      <xdr:row>21</xdr:row>
      <xdr:rowOff>1019176</xdr:rowOff>
    </xdr:to>
    <xdr:pic>
      <xdr:nvPicPr>
        <xdr:cNvPr id="194" name="Imagem 64">
          <a:extLst>
            <a:ext uri="{FF2B5EF4-FFF2-40B4-BE49-F238E27FC236}">
              <a16:creationId xmlns:a16="http://schemas.microsoft.com/office/drawing/2014/main" id="{00000000-0008-0000-0E00-0000C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3554" y="25707976"/>
          <a:ext cx="1633493" cy="838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104754</xdr:colOff>
      <xdr:row>22</xdr:row>
      <xdr:rowOff>219076</xdr:rowOff>
    </xdr:from>
    <xdr:to>
      <xdr:col>5</xdr:col>
      <xdr:colOff>519047</xdr:colOff>
      <xdr:row>22</xdr:row>
      <xdr:rowOff>1057276</xdr:rowOff>
    </xdr:to>
    <xdr:pic>
      <xdr:nvPicPr>
        <xdr:cNvPr id="195" name="Imagem 64">
          <a:extLst>
            <a:ext uri="{FF2B5EF4-FFF2-40B4-BE49-F238E27FC236}">
              <a16:creationId xmlns:a16="http://schemas.microsoft.com/office/drawing/2014/main" id="{00000000-0008-0000-0E00-0000C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3554" y="27012901"/>
          <a:ext cx="1633493" cy="838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194828</xdr:colOff>
      <xdr:row>24</xdr:row>
      <xdr:rowOff>266701</xdr:rowOff>
    </xdr:from>
    <xdr:to>
      <xdr:col>5</xdr:col>
      <xdr:colOff>428973</xdr:colOff>
      <xdr:row>24</xdr:row>
      <xdr:rowOff>1009651</xdr:rowOff>
    </xdr:to>
    <xdr:pic>
      <xdr:nvPicPr>
        <xdr:cNvPr id="199" name="Imagem 65">
          <a:extLst>
            <a:ext uri="{FF2B5EF4-FFF2-40B4-BE49-F238E27FC236}">
              <a16:creationId xmlns:a16="http://schemas.microsoft.com/office/drawing/2014/main" id="{00000000-0008-0000-0E00-0000C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3628" y="29594176"/>
          <a:ext cx="1453345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194828</xdr:colOff>
      <xdr:row>26</xdr:row>
      <xdr:rowOff>304801</xdr:rowOff>
    </xdr:from>
    <xdr:to>
      <xdr:col>5</xdr:col>
      <xdr:colOff>428973</xdr:colOff>
      <xdr:row>26</xdr:row>
      <xdr:rowOff>1047751</xdr:rowOff>
    </xdr:to>
    <xdr:pic>
      <xdr:nvPicPr>
        <xdr:cNvPr id="201" name="Imagem 65">
          <a:extLst>
            <a:ext uri="{FF2B5EF4-FFF2-40B4-BE49-F238E27FC236}">
              <a16:creationId xmlns:a16="http://schemas.microsoft.com/office/drawing/2014/main" id="{00000000-0008-0000-0E00-0000C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3628" y="32165926"/>
          <a:ext cx="1453345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194828</xdr:colOff>
      <xdr:row>25</xdr:row>
      <xdr:rowOff>323851</xdr:rowOff>
    </xdr:from>
    <xdr:to>
      <xdr:col>5</xdr:col>
      <xdr:colOff>428973</xdr:colOff>
      <xdr:row>25</xdr:row>
      <xdr:rowOff>1066801</xdr:rowOff>
    </xdr:to>
    <xdr:pic>
      <xdr:nvPicPr>
        <xdr:cNvPr id="202" name="Imagem 65">
          <a:extLst>
            <a:ext uri="{FF2B5EF4-FFF2-40B4-BE49-F238E27FC236}">
              <a16:creationId xmlns:a16="http://schemas.microsoft.com/office/drawing/2014/main" id="{00000000-0008-0000-0E00-0000C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3628" y="30918151"/>
          <a:ext cx="1453345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194828</xdr:colOff>
      <xdr:row>23</xdr:row>
      <xdr:rowOff>219076</xdr:rowOff>
    </xdr:from>
    <xdr:to>
      <xdr:col>5</xdr:col>
      <xdr:colOff>428973</xdr:colOff>
      <xdr:row>23</xdr:row>
      <xdr:rowOff>962026</xdr:rowOff>
    </xdr:to>
    <xdr:pic>
      <xdr:nvPicPr>
        <xdr:cNvPr id="203" name="Imagem 65">
          <a:extLst>
            <a:ext uri="{FF2B5EF4-FFF2-40B4-BE49-F238E27FC236}">
              <a16:creationId xmlns:a16="http://schemas.microsoft.com/office/drawing/2014/main" id="{00000000-0008-0000-0E00-0000C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3628" y="28279726"/>
          <a:ext cx="1453345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194828</xdr:colOff>
      <xdr:row>27</xdr:row>
      <xdr:rowOff>295275</xdr:rowOff>
    </xdr:from>
    <xdr:to>
      <xdr:col>5</xdr:col>
      <xdr:colOff>428973</xdr:colOff>
      <xdr:row>27</xdr:row>
      <xdr:rowOff>1038225</xdr:rowOff>
    </xdr:to>
    <xdr:pic>
      <xdr:nvPicPr>
        <xdr:cNvPr id="204" name="Imagem 65">
          <a:extLst>
            <a:ext uri="{FF2B5EF4-FFF2-40B4-BE49-F238E27FC236}">
              <a16:creationId xmlns:a16="http://schemas.microsoft.com/office/drawing/2014/main" id="{00000000-0008-0000-0E00-0000C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3628" y="33423225"/>
          <a:ext cx="1453345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194828</xdr:colOff>
      <xdr:row>28</xdr:row>
      <xdr:rowOff>209550</xdr:rowOff>
    </xdr:from>
    <xdr:to>
      <xdr:col>5</xdr:col>
      <xdr:colOff>428973</xdr:colOff>
      <xdr:row>28</xdr:row>
      <xdr:rowOff>952500</xdr:rowOff>
    </xdr:to>
    <xdr:pic>
      <xdr:nvPicPr>
        <xdr:cNvPr id="205" name="Imagem 65">
          <a:extLst>
            <a:ext uri="{FF2B5EF4-FFF2-40B4-BE49-F238E27FC236}">
              <a16:creationId xmlns:a16="http://schemas.microsoft.com/office/drawing/2014/main" id="{00000000-0008-0000-0E00-0000C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3628" y="34604325"/>
          <a:ext cx="1453345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194828</xdr:colOff>
      <xdr:row>29</xdr:row>
      <xdr:rowOff>228600</xdr:rowOff>
    </xdr:from>
    <xdr:to>
      <xdr:col>5</xdr:col>
      <xdr:colOff>428973</xdr:colOff>
      <xdr:row>29</xdr:row>
      <xdr:rowOff>971550</xdr:rowOff>
    </xdr:to>
    <xdr:pic>
      <xdr:nvPicPr>
        <xdr:cNvPr id="206" name="Imagem 65">
          <a:extLst>
            <a:ext uri="{FF2B5EF4-FFF2-40B4-BE49-F238E27FC236}">
              <a16:creationId xmlns:a16="http://schemas.microsoft.com/office/drawing/2014/main" id="{00000000-0008-0000-0E00-0000C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3628" y="35890200"/>
          <a:ext cx="1453345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235748</xdr:colOff>
      <xdr:row>30</xdr:row>
      <xdr:rowOff>266700</xdr:rowOff>
    </xdr:from>
    <xdr:to>
      <xdr:col>5</xdr:col>
      <xdr:colOff>388053</xdr:colOff>
      <xdr:row>30</xdr:row>
      <xdr:rowOff>1000125</xdr:rowOff>
    </xdr:to>
    <xdr:pic>
      <xdr:nvPicPr>
        <xdr:cNvPr id="207" name="Imagem 67">
          <a:extLst>
            <a:ext uri="{FF2B5EF4-FFF2-40B4-BE49-F238E27FC236}">
              <a16:creationId xmlns:a16="http://schemas.microsoft.com/office/drawing/2014/main" id="{00000000-0008-0000-0E00-0000C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64548" y="37195125"/>
          <a:ext cx="1371505" cy="733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403704</xdr:colOff>
      <xdr:row>31</xdr:row>
      <xdr:rowOff>104775</xdr:rowOff>
    </xdr:from>
    <xdr:to>
      <xdr:col>5</xdr:col>
      <xdr:colOff>220096</xdr:colOff>
      <xdr:row>31</xdr:row>
      <xdr:rowOff>922806</xdr:rowOff>
    </xdr:to>
    <xdr:pic>
      <xdr:nvPicPr>
        <xdr:cNvPr id="264" name="Imagem 263">
          <a:extLst>
            <a:ext uri="{FF2B5EF4-FFF2-40B4-BE49-F238E27FC236}">
              <a16:creationId xmlns:a16="http://schemas.microsoft.com/office/drawing/2014/main" id="{00000000-0008-0000-0E00-000008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4298"/>
        <a:stretch/>
      </xdr:blipFill>
      <xdr:spPr bwMode="auto">
        <a:xfrm>
          <a:off x="2232504" y="38300025"/>
          <a:ext cx="1035592" cy="8180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429440</xdr:colOff>
      <xdr:row>32</xdr:row>
      <xdr:rowOff>347385</xdr:rowOff>
    </xdr:from>
    <xdr:to>
      <xdr:col>5</xdr:col>
      <xdr:colOff>194361</xdr:colOff>
      <xdr:row>32</xdr:row>
      <xdr:rowOff>1072966</xdr:rowOff>
    </xdr:to>
    <xdr:pic>
      <xdr:nvPicPr>
        <xdr:cNvPr id="265" name="Imagem 264">
          <a:extLst>
            <a:ext uri="{FF2B5EF4-FFF2-40B4-BE49-F238E27FC236}">
              <a16:creationId xmlns:a16="http://schemas.microsoft.com/office/drawing/2014/main" id="{00000000-0008-0000-0E00-000009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4292"/>
        <a:stretch/>
      </xdr:blipFill>
      <xdr:spPr bwMode="auto">
        <a:xfrm>
          <a:off x="2258240" y="39809460"/>
          <a:ext cx="984121" cy="7255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444971</xdr:colOff>
      <xdr:row>33</xdr:row>
      <xdr:rowOff>148667</xdr:rowOff>
    </xdr:from>
    <xdr:to>
      <xdr:col>5</xdr:col>
      <xdr:colOff>178830</xdr:colOff>
      <xdr:row>33</xdr:row>
      <xdr:rowOff>965575</xdr:rowOff>
    </xdr:to>
    <xdr:pic>
      <xdr:nvPicPr>
        <xdr:cNvPr id="266" name="Imagem 265">
          <a:extLst>
            <a:ext uri="{FF2B5EF4-FFF2-40B4-BE49-F238E27FC236}">
              <a16:creationId xmlns:a16="http://schemas.microsoft.com/office/drawing/2014/main" id="{00000000-0008-0000-0E00-00000A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5166"/>
        <a:stretch/>
      </xdr:blipFill>
      <xdr:spPr bwMode="auto">
        <a:xfrm>
          <a:off x="2273771" y="40877567"/>
          <a:ext cx="953059" cy="8169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425080</xdr:colOff>
      <xdr:row>34</xdr:row>
      <xdr:rowOff>235439</xdr:rowOff>
    </xdr:from>
    <xdr:to>
      <xdr:col>5</xdr:col>
      <xdr:colOff>198721</xdr:colOff>
      <xdr:row>34</xdr:row>
      <xdr:rowOff>1055969</xdr:rowOff>
    </xdr:to>
    <xdr:pic>
      <xdr:nvPicPr>
        <xdr:cNvPr id="267" name="Imagem 266">
          <a:extLst>
            <a:ext uri="{FF2B5EF4-FFF2-40B4-BE49-F238E27FC236}">
              <a16:creationId xmlns:a16="http://schemas.microsoft.com/office/drawing/2014/main" id="{00000000-0008-0000-0E00-00000B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3406"/>
        <a:stretch/>
      </xdr:blipFill>
      <xdr:spPr bwMode="auto">
        <a:xfrm>
          <a:off x="2253880" y="42231164"/>
          <a:ext cx="992841" cy="8205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487243</xdr:colOff>
      <xdr:row>35</xdr:row>
      <xdr:rowOff>219637</xdr:rowOff>
    </xdr:from>
    <xdr:to>
      <xdr:col>5</xdr:col>
      <xdr:colOff>136558</xdr:colOff>
      <xdr:row>35</xdr:row>
      <xdr:rowOff>944658</xdr:rowOff>
    </xdr:to>
    <xdr:pic>
      <xdr:nvPicPr>
        <xdr:cNvPr id="268" name="Imagem 267">
          <a:extLst>
            <a:ext uri="{FF2B5EF4-FFF2-40B4-BE49-F238E27FC236}">
              <a16:creationId xmlns:a16="http://schemas.microsoft.com/office/drawing/2014/main" id="{00000000-0008-0000-0E00-00000C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3804"/>
        <a:stretch/>
      </xdr:blipFill>
      <xdr:spPr bwMode="auto">
        <a:xfrm>
          <a:off x="2316043" y="43482187"/>
          <a:ext cx="868515" cy="72502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462952</xdr:colOff>
      <xdr:row>36</xdr:row>
      <xdr:rowOff>160807</xdr:rowOff>
    </xdr:from>
    <xdr:to>
      <xdr:col>5</xdr:col>
      <xdr:colOff>160849</xdr:colOff>
      <xdr:row>36</xdr:row>
      <xdr:rowOff>922807</xdr:rowOff>
    </xdr:to>
    <xdr:pic>
      <xdr:nvPicPr>
        <xdr:cNvPr id="269" name="Imagem 268">
          <a:extLst>
            <a:ext uri="{FF2B5EF4-FFF2-40B4-BE49-F238E27FC236}">
              <a16:creationId xmlns:a16="http://schemas.microsoft.com/office/drawing/2014/main" id="{00000000-0008-0000-0E00-00000D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3154"/>
        <a:stretch/>
      </xdr:blipFill>
      <xdr:spPr bwMode="auto">
        <a:xfrm>
          <a:off x="2291752" y="44690182"/>
          <a:ext cx="917097" cy="76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462507</xdr:colOff>
      <xdr:row>37</xdr:row>
      <xdr:rowOff>247650</xdr:rowOff>
    </xdr:from>
    <xdr:to>
      <xdr:col>5</xdr:col>
      <xdr:colOff>161293</xdr:colOff>
      <xdr:row>37</xdr:row>
      <xdr:rowOff>1059516</xdr:rowOff>
    </xdr:to>
    <xdr:pic>
      <xdr:nvPicPr>
        <xdr:cNvPr id="270" name="Imagem 269">
          <a:extLst>
            <a:ext uri="{FF2B5EF4-FFF2-40B4-BE49-F238E27FC236}">
              <a16:creationId xmlns:a16="http://schemas.microsoft.com/office/drawing/2014/main" id="{00000000-0008-0000-0E00-00000E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4273"/>
        <a:stretch/>
      </xdr:blipFill>
      <xdr:spPr bwMode="auto">
        <a:xfrm>
          <a:off x="2291307" y="46043850"/>
          <a:ext cx="917986" cy="811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468282</xdr:colOff>
      <xdr:row>38</xdr:row>
      <xdr:rowOff>206747</xdr:rowOff>
    </xdr:from>
    <xdr:to>
      <xdr:col>5</xdr:col>
      <xdr:colOff>155519</xdr:colOff>
      <xdr:row>38</xdr:row>
      <xdr:rowOff>1010769</xdr:rowOff>
    </xdr:to>
    <xdr:pic>
      <xdr:nvPicPr>
        <xdr:cNvPr id="271" name="Imagem 270">
          <a:extLst>
            <a:ext uri="{FF2B5EF4-FFF2-40B4-BE49-F238E27FC236}">
              <a16:creationId xmlns:a16="http://schemas.microsoft.com/office/drawing/2014/main" id="{00000000-0008-0000-0E00-00000F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5060"/>
        <a:stretch/>
      </xdr:blipFill>
      <xdr:spPr bwMode="auto">
        <a:xfrm>
          <a:off x="2297082" y="47269772"/>
          <a:ext cx="906437" cy="80402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433344</xdr:colOff>
      <xdr:row>39</xdr:row>
      <xdr:rowOff>194421</xdr:rowOff>
    </xdr:from>
    <xdr:to>
      <xdr:col>5</xdr:col>
      <xdr:colOff>190456</xdr:colOff>
      <xdr:row>39</xdr:row>
      <xdr:rowOff>998443</xdr:rowOff>
    </xdr:to>
    <xdr:pic>
      <xdr:nvPicPr>
        <xdr:cNvPr id="272" name="Imagem 271">
          <a:extLst>
            <a:ext uri="{FF2B5EF4-FFF2-40B4-BE49-F238E27FC236}">
              <a16:creationId xmlns:a16="http://schemas.microsoft.com/office/drawing/2014/main" id="{00000000-0008-0000-0E00-000010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3614"/>
        <a:stretch/>
      </xdr:blipFill>
      <xdr:spPr bwMode="auto">
        <a:xfrm>
          <a:off x="2262144" y="48524271"/>
          <a:ext cx="976312" cy="80402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445205</xdr:colOff>
      <xdr:row>40</xdr:row>
      <xdr:rowOff>239244</xdr:rowOff>
    </xdr:from>
    <xdr:to>
      <xdr:col>5</xdr:col>
      <xdr:colOff>178596</xdr:colOff>
      <xdr:row>40</xdr:row>
      <xdr:rowOff>1030379</xdr:rowOff>
    </xdr:to>
    <xdr:pic>
      <xdr:nvPicPr>
        <xdr:cNvPr id="273" name="Imagem 272">
          <a:extLst>
            <a:ext uri="{FF2B5EF4-FFF2-40B4-BE49-F238E27FC236}">
              <a16:creationId xmlns:a16="http://schemas.microsoft.com/office/drawing/2014/main" id="{00000000-0008-0000-0E00-000011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3121"/>
        <a:stretch/>
      </xdr:blipFill>
      <xdr:spPr bwMode="auto">
        <a:xfrm>
          <a:off x="2274005" y="49835919"/>
          <a:ext cx="952591" cy="7911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460266</xdr:colOff>
      <xdr:row>41</xdr:row>
      <xdr:rowOff>303118</xdr:rowOff>
    </xdr:from>
    <xdr:to>
      <xdr:col>5</xdr:col>
      <xdr:colOff>163535</xdr:colOff>
      <xdr:row>41</xdr:row>
      <xdr:rowOff>1071842</xdr:rowOff>
    </xdr:to>
    <xdr:pic>
      <xdr:nvPicPr>
        <xdr:cNvPr id="274" name="Imagem 273">
          <a:extLst>
            <a:ext uri="{FF2B5EF4-FFF2-40B4-BE49-F238E27FC236}">
              <a16:creationId xmlns:a16="http://schemas.microsoft.com/office/drawing/2014/main" id="{00000000-0008-0000-0E00-000012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2158"/>
        <a:stretch/>
      </xdr:blipFill>
      <xdr:spPr bwMode="auto">
        <a:xfrm>
          <a:off x="2289066" y="51166618"/>
          <a:ext cx="922469" cy="7687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437407</xdr:colOff>
      <xdr:row>42</xdr:row>
      <xdr:rowOff>195915</xdr:rowOff>
    </xdr:from>
    <xdr:to>
      <xdr:col>5</xdr:col>
      <xdr:colOff>186394</xdr:colOff>
      <xdr:row>42</xdr:row>
      <xdr:rowOff>1043079</xdr:rowOff>
    </xdr:to>
    <xdr:pic>
      <xdr:nvPicPr>
        <xdr:cNvPr id="275" name="Imagem 274">
          <a:extLst>
            <a:ext uri="{FF2B5EF4-FFF2-40B4-BE49-F238E27FC236}">
              <a16:creationId xmlns:a16="http://schemas.microsoft.com/office/drawing/2014/main" id="{00000000-0008-0000-0E00-000013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5385"/>
        <a:stretch/>
      </xdr:blipFill>
      <xdr:spPr bwMode="auto">
        <a:xfrm>
          <a:off x="2266207" y="52326240"/>
          <a:ext cx="968187" cy="8471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429650</xdr:colOff>
      <xdr:row>43</xdr:row>
      <xdr:rowOff>304800</xdr:rowOff>
    </xdr:from>
    <xdr:to>
      <xdr:col>5</xdr:col>
      <xdr:colOff>194150</xdr:colOff>
      <xdr:row>43</xdr:row>
      <xdr:rowOff>1134035</xdr:rowOff>
    </xdr:to>
    <xdr:pic>
      <xdr:nvPicPr>
        <xdr:cNvPr id="276" name="Imagem 275">
          <a:extLst>
            <a:ext uri="{FF2B5EF4-FFF2-40B4-BE49-F238E27FC236}">
              <a16:creationId xmlns:a16="http://schemas.microsoft.com/office/drawing/2014/main" id="{00000000-0008-0000-0E00-000014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18" t="-2941" r="73420" b="2941"/>
        <a:stretch/>
      </xdr:blipFill>
      <xdr:spPr bwMode="auto">
        <a:xfrm>
          <a:off x="2258450" y="53701950"/>
          <a:ext cx="983700" cy="8292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485681</xdr:colOff>
      <xdr:row>44</xdr:row>
      <xdr:rowOff>217767</xdr:rowOff>
    </xdr:from>
    <xdr:to>
      <xdr:col>5</xdr:col>
      <xdr:colOff>138119</xdr:colOff>
      <xdr:row>44</xdr:row>
      <xdr:rowOff>996015</xdr:rowOff>
    </xdr:to>
    <xdr:pic>
      <xdr:nvPicPr>
        <xdr:cNvPr id="277" name="Imagem 276">
          <a:extLst>
            <a:ext uri="{FF2B5EF4-FFF2-40B4-BE49-F238E27FC236}">
              <a16:creationId xmlns:a16="http://schemas.microsoft.com/office/drawing/2014/main" id="{00000000-0008-0000-0E00-000015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5166"/>
        <a:stretch/>
      </xdr:blipFill>
      <xdr:spPr bwMode="auto">
        <a:xfrm>
          <a:off x="2314481" y="54881742"/>
          <a:ext cx="871638" cy="7782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452567</xdr:colOff>
      <xdr:row>45</xdr:row>
      <xdr:rowOff>138579</xdr:rowOff>
    </xdr:from>
    <xdr:to>
      <xdr:col>5</xdr:col>
      <xdr:colOff>171233</xdr:colOff>
      <xdr:row>45</xdr:row>
      <xdr:rowOff>947084</xdr:rowOff>
    </xdr:to>
    <xdr:pic>
      <xdr:nvPicPr>
        <xdr:cNvPr id="278" name="Imagem 277">
          <a:extLst>
            <a:ext uri="{FF2B5EF4-FFF2-40B4-BE49-F238E27FC236}">
              <a16:creationId xmlns:a16="http://schemas.microsoft.com/office/drawing/2014/main" id="{00000000-0008-0000-0E00-000016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4728"/>
        <a:stretch/>
      </xdr:blipFill>
      <xdr:spPr bwMode="auto">
        <a:xfrm>
          <a:off x="2281367" y="56069379"/>
          <a:ext cx="937866" cy="8085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454686</xdr:colOff>
      <xdr:row>46</xdr:row>
      <xdr:rowOff>228973</xdr:rowOff>
    </xdr:from>
    <xdr:to>
      <xdr:col>5</xdr:col>
      <xdr:colOff>169115</xdr:colOff>
      <xdr:row>46</xdr:row>
      <xdr:rowOff>1053726</xdr:rowOff>
    </xdr:to>
    <xdr:pic>
      <xdr:nvPicPr>
        <xdr:cNvPr id="279" name="Imagem 278">
          <a:extLst>
            <a:ext uri="{FF2B5EF4-FFF2-40B4-BE49-F238E27FC236}">
              <a16:creationId xmlns:a16="http://schemas.microsoft.com/office/drawing/2014/main" id="{00000000-0008-0000-0E00-000017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5163"/>
        <a:stretch/>
      </xdr:blipFill>
      <xdr:spPr bwMode="auto">
        <a:xfrm>
          <a:off x="2283486" y="57426598"/>
          <a:ext cx="933629" cy="8247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447640</xdr:colOff>
      <xdr:row>47</xdr:row>
      <xdr:rowOff>197597</xdr:rowOff>
    </xdr:from>
    <xdr:to>
      <xdr:col>5</xdr:col>
      <xdr:colOff>176161</xdr:colOff>
      <xdr:row>47</xdr:row>
      <xdr:rowOff>998258</xdr:rowOff>
    </xdr:to>
    <xdr:pic>
      <xdr:nvPicPr>
        <xdr:cNvPr id="280" name="Imagem 279">
          <a:extLst>
            <a:ext uri="{FF2B5EF4-FFF2-40B4-BE49-F238E27FC236}">
              <a16:creationId xmlns:a16="http://schemas.microsoft.com/office/drawing/2014/main" id="{00000000-0008-0000-0E00-000018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4049"/>
        <a:stretch/>
      </xdr:blipFill>
      <xdr:spPr bwMode="auto">
        <a:xfrm>
          <a:off x="2276440" y="58662047"/>
          <a:ext cx="947721" cy="800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437270</xdr:colOff>
      <xdr:row>48</xdr:row>
      <xdr:rowOff>180975</xdr:rowOff>
    </xdr:from>
    <xdr:to>
      <xdr:col>5</xdr:col>
      <xdr:colOff>186530</xdr:colOff>
      <xdr:row>48</xdr:row>
      <xdr:rowOff>979954</xdr:rowOff>
    </xdr:to>
    <xdr:pic>
      <xdr:nvPicPr>
        <xdr:cNvPr id="281" name="Imagem 280">
          <a:extLst>
            <a:ext uri="{FF2B5EF4-FFF2-40B4-BE49-F238E27FC236}">
              <a16:creationId xmlns:a16="http://schemas.microsoft.com/office/drawing/2014/main" id="{00000000-0008-0000-0E00-000019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3856"/>
        <a:stretch/>
      </xdr:blipFill>
      <xdr:spPr bwMode="auto">
        <a:xfrm>
          <a:off x="2266070" y="59912250"/>
          <a:ext cx="968460" cy="7989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472645</xdr:colOff>
      <xdr:row>49</xdr:row>
      <xdr:rowOff>187699</xdr:rowOff>
    </xdr:from>
    <xdr:to>
      <xdr:col>5</xdr:col>
      <xdr:colOff>151156</xdr:colOff>
      <xdr:row>49</xdr:row>
      <xdr:rowOff>988360</xdr:rowOff>
    </xdr:to>
    <xdr:pic>
      <xdr:nvPicPr>
        <xdr:cNvPr id="282" name="Imagem 281">
          <a:extLst>
            <a:ext uri="{FF2B5EF4-FFF2-40B4-BE49-F238E27FC236}">
              <a16:creationId xmlns:a16="http://schemas.microsoft.com/office/drawing/2014/main" id="{00000000-0008-0000-0E00-00001A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5388"/>
        <a:stretch/>
      </xdr:blipFill>
      <xdr:spPr bwMode="auto">
        <a:xfrm>
          <a:off x="2301445" y="61185799"/>
          <a:ext cx="897711" cy="800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440308</xdr:colOff>
      <xdr:row>50</xdr:row>
      <xdr:rowOff>184897</xdr:rowOff>
    </xdr:from>
    <xdr:to>
      <xdr:col>5</xdr:col>
      <xdr:colOff>183493</xdr:colOff>
      <xdr:row>50</xdr:row>
      <xdr:rowOff>995082</xdr:rowOff>
    </xdr:to>
    <xdr:pic>
      <xdr:nvPicPr>
        <xdr:cNvPr id="283" name="Imagem 282">
          <a:extLst>
            <a:ext uri="{FF2B5EF4-FFF2-40B4-BE49-F238E27FC236}">
              <a16:creationId xmlns:a16="http://schemas.microsoft.com/office/drawing/2014/main" id="{00000000-0008-0000-0E00-00001B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3187"/>
        <a:stretch/>
      </xdr:blipFill>
      <xdr:spPr bwMode="auto">
        <a:xfrm>
          <a:off x="2269108" y="62449822"/>
          <a:ext cx="962385" cy="8101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447080</xdr:colOff>
      <xdr:row>51</xdr:row>
      <xdr:rowOff>173692</xdr:rowOff>
    </xdr:from>
    <xdr:to>
      <xdr:col>5</xdr:col>
      <xdr:colOff>176721</xdr:colOff>
      <xdr:row>51</xdr:row>
      <xdr:rowOff>948579</xdr:rowOff>
    </xdr:to>
    <xdr:pic>
      <xdr:nvPicPr>
        <xdr:cNvPr id="284" name="Imagem 283">
          <a:extLst>
            <a:ext uri="{FF2B5EF4-FFF2-40B4-BE49-F238E27FC236}">
              <a16:creationId xmlns:a16="http://schemas.microsoft.com/office/drawing/2014/main" id="{00000000-0008-0000-0E00-00001C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3393"/>
        <a:stretch/>
      </xdr:blipFill>
      <xdr:spPr bwMode="auto">
        <a:xfrm>
          <a:off x="2275880" y="63705442"/>
          <a:ext cx="948841" cy="7748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402205</xdr:colOff>
      <xdr:row>52</xdr:row>
      <xdr:rowOff>217395</xdr:rowOff>
    </xdr:from>
    <xdr:to>
      <xdr:col>5</xdr:col>
      <xdr:colOff>221596</xdr:colOff>
      <xdr:row>52</xdr:row>
      <xdr:rowOff>1051673</xdr:rowOff>
    </xdr:to>
    <xdr:pic>
      <xdr:nvPicPr>
        <xdr:cNvPr id="285" name="Imagem 284">
          <a:extLst>
            <a:ext uri="{FF2B5EF4-FFF2-40B4-BE49-F238E27FC236}">
              <a16:creationId xmlns:a16="http://schemas.microsoft.com/office/drawing/2014/main" id="{00000000-0008-0000-0E00-00001D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3421"/>
        <a:stretch/>
      </xdr:blipFill>
      <xdr:spPr bwMode="auto">
        <a:xfrm>
          <a:off x="2231005" y="65015970"/>
          <a:ext cx="1038591" cy="8342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368467</xdr:colOff>
      <xdr:row>53</xdr:row>
      <xdr:rowOff>161925</xdr:rowOff>
    </xdr:from>
    <xdr:to>
      <xdr:col>5</xdr:col>
      <xdr:colOff>255334</xdr:colOff>
      <xdr:row>53</xdr:row>
      <xdr:rowOff>1053914</xdr:rowOff>
    </xdr:to>
    <xdr:pic>
      <xdr:nvPicPr>
        <xdr:cNvPr id="286" name="Imagem 285">
          <a:extLst>
            <a:ext uri="{FF2B5EF4-FFF2-40B4-BE49-F238E27FC236}">
              <a16:creationId xmlns:a16="http://schemas.microsoft.com/office/drawing/2014/main" id="{00000000-0008-0000-0E00-00001E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2506"/>
        <a:stretch/>
      </xdr:blipFill>
      <xdr:spPr bwMode="auto">
        <a:xfrm>
          <a:off x="2197267" y="66227325"/>
          <a:ext cx="1106067" cy="8919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419491</xdr:colOff>
      <xdr:row>54</xdr:row>
      <xdr:rowOff>197226</xdr:rowOff>
    </xdr:from>
    <xdr:to>
      <xdr:col>5</xdr:col>
      <xdr:colOff>204309</xdr:colOff>
      <xdr:row>54</xdr:row>
      <xdr:rowOff>1012454</xdr:rowOff>
    </xdr:to>
    <xdr:pic>
      <xdr:nvPicPr>
        <xdr:cNvPr id="287" name="Imagem 286">
          <a:extLst>
            <a:ext uri="{FF2B5EF4-FFF2-40B4-BE49-F238E27FC236}">
              <a16:creationId xmlns:a16="http://schemas.microsoft.com/office/drawing/2014/main" id="{00000000-0008-0000-0E00-00001F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3103"/>
        <a:stretch/>
      </xdr:blipFill>
      <xdr:spPr bwMode="auto">
        <a:xfrm>
          <a:off x="2248291" y="67529451"/>
          <a:ext cx="1004018" cy="8152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458001</xdr:colOff>
      <xdr:row>55</xdr:row>
      <xdr:rowOff>135965</xdr:rowOff>
    </xdr:from>
    <xdr:to>
      <xdr:col>5</xdr:col>
      <xdr:colOff>165800</xdr:colOff>
      <xdr:row>55</xdr:row>
      <xdr:rowOff>971924</xdr:rowOff>
    </xdr:to>
    <xdr:pic>
      <xdr:nvPicPr>
        <xdr:cNvPr id="288" name="Imagem 287">
          <a:extLst>
            <a:ext uri="{FF2B5EF4-FFF2-40B4-BE49-F238E27FC236}">
              <a16:creationId xmlns:a16="http://schemas.microsoft.com/office/drawing/2014/main" id="{00000000-0008-0000-0E00-000020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2" t="-1923" r="74279" b="1923"/>
        <a:stretch/>
      </xdr:blipFill>
      <xdr:spPr bwMode="auto">
        <a:xfrm>
          <a:off x="2286801" y="68735015"/>
          <a:ext cx="926999" cy="8359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434365</xdr:colOff>
      <xdr:row>56</xdr:row>
      <xdr:rowOff>255869</xdr:rowOff>
    </xdr:from>
    <xdr:to>
      <xdr:col>5</xdr:col>
      <xdr:colOff>189436</xdr:colOff>
      <xdr:row>56</xdr:row>
      <xdr:rowOff>1058210</xdr:rowOff>
    </xdr:to>
    <xdr:pic>
      <xdr:nvPicPr>
        <xdr:cNvPr id="289" name="Imagem 288">
          <a:extLst>
            <a:ext uri="{FF2B5EF4-FFF2-40B4-BE49-F238E27FC236}">
              <a16:creationId xmlns:a16="http://schemas.microsoft.com/office/drawing/2014/main" id="{00000000-0008-0000-0E00-000021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4074"/>
        <a:stretch/>
      </xdr:blipFill>
      <xdr:spPr bwMode="auto">
        <a:xfrm>
          <a:off x="2263165" y="70121744"/>
          <a:ext cx="974271" cy="8023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429563</xdr:colOff>
      <xdr:row>57</xdr:row>
      <xdr:rowOff>293596</xdr:rowOff>
    </xdr:from>
    <xdr:to>
      <xdr:col>5</xdr:col>
      <xdr:colOff>194238</xdr:colOff>
      <xdr:row>57</xdr:row>
      <xdr:rowOff>1119050</xdr:rowOff>
    </xdr:to>
    <xdr:pic>
      <xdr:nvPicPr>
        <xdr:cNvPr id="290" name="Imagem 289">
          <a:extLst>
            <a:ext uri="{FF2B5EF4-FFF2-40B4-BE49-F238E27FC236}">
              <a16:creationId xmlns:a16="http://schemas.microsoft.com/office/drawing/2014/main" id="{00000000-0008-0000-0E00-000022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4292"/>
        <a:stretch/>
      </xdr:blipFill>
      <xdr:spPr bwMode="auto">
        <a:xfrm>
          <a:off x="2258363" y="71426296"/>
          <a:ext cx="983875" cy="82545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411433</xdr:colOff>
      <xdr:row>58</xdr:row>
      <xdr:rowOff>276225</xdr:rowOff>
    </xdr:from>
    <xdr:to>
      <xdr:col>5</xdr:col>
      <xdr:colOff>212367</xdr:colOff>
      <xdr:row>58</xdr:row>
      <xdr:rowOff>1107141</xdr:rowOff>
    </xdr:to>
    <xdr:pic>
      <xdr:nvPicPr>
        <xdr:cNvPr id="291" name="Imagem 290">
          <a:extLst>
            <a:ext uri="{FF2B5EF4-FFF2-40B4-BE49-F238E27FC236}">
              <a16:creationId xmlns:a16="http://schemas.microsoft.com/office/drawing/2014/main" id="{00000000-0008-0000-0E00-000023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2747"/>
        <a:stretch/>
      </xdr:blipFill>
      <xdr:spPr bwMode="auto">
        <a:xfrm>
          <a:off x="2240233" y="72675750"/>
          <a:ext cx="1020134" cy="8309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442169</xdr:colOff>
      <xdr:row>59</xdr:row>
      <xdr:rowOff>155760</xdr:rowOff>
    </xdr:from>
    <xdr:to>
      <xdr:col>5</xdr:col>
      <xdr:colOff>181632</xdr:colOff>
      <xdr:row>59</xdr:row>
      <xdr:rowOff>961359</xdr:rowOff>
    </xdr:to>
    <xdr:pic>
      <xdr:nvPicPr>
        <xdr:cNvPr id="292" name="Imagem 291">
          <a:extLst>
            <a:ext uri="{FF2B5EF4-FFF2-40B4-BE49-F238E27FC236}">
              <a16:creationId xmlns:a16="http://schemas.microsoft.com/office/drawing/2014/main" id="{00000000-0008-0000-0E00-000024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3378"/>
        <a:stretch/>
      </xdr:blipFill>
      <xdr:spPr bwMode="auto">
        <a:xfrm>
          <a:off x="2270969" y="73822110"/>
          <a:ext cx="958663" cy="8055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410329</xdr:colOff>
      <xdr:row>60</xdr:row>
      <xdr:rowOff>221130</xdr:rowOff>
    </xdr:from>
    <xdr:to>
      <xdr:col>5</xdr:col>
      <xdr:colOff>213471</xdr:colOff>
      <xdr:row>60</xdr:row>
      <xdr:rowOff>1044202</xdr:rowOff>
    </xdr:to>
    <xdr:pic>
      <xdr:nvPicPr>
        <xdr:cNvPr id="293" name="Imagem 292">
          <a:extLst>
            <a:ext uri="{FF2B5EF4-FFF2-40B4-BE49-F238E27FC236}">
              <a16:creationId xmlns:a16="http://schemas.microsoft.com/office/drawing/2014/main" id="{00000000-0008-0000-0E00-000025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4066"/>
        <a:stretch/>
      </xdr:blipFill>
      <xdr:spPr bwMode="auto">
        <a:xfrm>
          <a:off x="2239129" y="75154305"/>
          <a:ext cx="1022342" cy="8230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445744</xdr:colOff>
      <xdr:row>61</xdr:row>
      <xdr:rowOff>303678</xdr:rowOff>
    </xdr:from>
    <xdr:to>
      <xdr:col>5</xdr:col>
      <xdr:colOff>178056</xdr:colOff>
      <xdr:row>61</xdr:row>
      <xdr:rowOff>1125069</xdr:rowOff>
    </xdr:to>
    <xdr:pic>
      <xdr:nvPicPr>
        <xdr:cNvPr id="294" name="Imagem 293">
          <a:extLst>
            <a:ext uri="{FF2B5EF4-FFF2-40B4-BE49-F238E27FC236}">
              <a16:creationId xmlns:a16="http://schemas.microsoft.com/office/drawing/2014/main" id="{00000000-0008-0000-0E00-000026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4730"/>
        <a:stretch/>
      </xdr:blipFill>
      <xdr:spPr bwMode="auto">
        <a:xfrm>
          <a:off x="2274544" y="76503678"/>
          <a:ext cx="951512" cy="82139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475227</xdr:colOff>
      <xdr:row>62</xdr:row>
      <xdr:rowOff>166781</xdr:rowOff>
    </xdr:from>
    <xdr:to>
      <xdr:col>5</xdr:col>
      <xdr:colOff>148574</xdr:colOff>
      <xdr:row>62</xdr:row>
      <xdr:rowOff>900485</xdr:rowOff>
    </xdr:to>
    <xdr:pic>
      <xdr:nvPicPr>
        <xdr:cNvPr id="295" name="Imagem 294">
          <a:extLst>
            <a:ext uri="{FF2B5EF4-FFF2-40B4-BE49-F238E27FC236}">
              <a16:creationId xmlns:a16="http://schemas.microsoft.com/office/drawing/2014/main" id="{00000000-0008-0000-0E00-000027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4066"/>
        <a:stretch/>
      </xdr:blipFill>
      <xdr:spPr bwMode="auto">
        <a:xfrm>
          <a:off x="2304027" y="77633606"/>
          <a:ext cx="892547" cy="7337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447492</xdr:colOff>
      <xdr:row>63</xdr:row>
      <xdr:rowOff>221875</xdr:rowOff>
    </xdr:from>
    <xdr:to>
      <xdr:col>5</xdr:col>
      <xdr:colOff>176308</xdr:colOff>
      <xdr:row>63</xdr:row>
      <xdr:rowOff>1001176</xdr:rowOff>
    </xdr:to>
    <xdr:pic>
      <xdr:nvPicPr>
        <xdr:cNvPr id="296" name="Imagem 295">
          <a:extLst>
            <a:ext uri="{FF2B5EF4-FFF2-40B4-BE49-F238E27FC236}">
              <a16:creationId xmlns:a16="http://schemas.microsoft.com/office/drawing/2014/main" id="{00000000-0008-0000-0E00-000028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4066"/>
        <a:stretch/>
      </xdr:blipFill>
      <xdr:spPr bwMode="auto">
        <a:xfrm>
          <a:off x="2276292" y="78955525"/>
          <a:ext cx="948016" cy="7793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382696</xdr:colOff>
      <xdr:row>64</xdr:row>
      <xdr:rowOff>285749</xdr:rowOff>
    </xdr:from>
    <xdr:to>
      <xdr:col>5</xdr:col>
      <xdr:colOff>241105</xdr:colOff>
      <xdr:row>64</xdr:row>
      <xdr:rowOff>1120027</xdr:rowOff>
    </xdr:to>
    <xdr:pic>
      <xdr:nvPicPr>
        <xdr:cNvPr id="297" name="Imagem 296">
          <a:extLst>
            <a:ext uri="{FF2B5EF4-FFF2-40B4-BE49-F238E27FC236}">
              <a16:creationId xmlns:a16="http://schemas.microsoft.com/office/drawing/2014/main" id="{00000000-0008-0000-0E00-000029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3218"/>
        <a:stretch/>
      </xdr:blipFill>
      <xdr:spPr bwMode="auto">
        <a:xfrm>
          <a:off x="2211496" y="80286224"/>
          <a:ext cx="1077609" cy="8342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428442</xdr:colOff>
      <xdr:row>65</xdr:row>
      <xdr:rowOff>114300</xdr:rowOff>
    </xdr:from>
    <xdr:to>
      <xdr:col>5</xdr:col>
      <xdr:colOff>195358</xdr:colOff>
      <xdr:row>65</xdr:row>
      <xdr:rowOff>916564</xdr:rowOff>
    </xdr:to>
    <xdr:pic>
      <xdr:nvPicPr>
        <xdr:cNvPr id="298" name="Imagem 297">
          <a:extLst>
            <a:ext uri="{FF2B5EF4-FFF2-40B4-BE49-F238E27FC236}">
              <a16:creationId xmlns:a16="http://schemas.microsoft.com/office/drawing/2014/main" id="{00000000-0008-0000-0E00-00002A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4292"/>
        <a:stretch/>
      </xdr:blipFill>
      <xdr:spPr bwMode="auto">
        <a:xfrm>
          <a:off x="2257242" y="81381600"/>
          <a:ext cx="986116" cy="8022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447492</xdr:colOff>
      <xdr:row>66</xdr:row>
      <xdr:rowOff>168649</xdr:rowOff>
    </xdr:from>
    <xdr:to>
      <xdr:col>5</xdr:col>
      <xdr:colOff>176308</xdr:colOff>
      <xdr:row>66</xdr:row>
      <xdr:rowOff>969559</xdr:rowOff>
    </xdr:to>
    <xdr:pic>
      <xdr:nvPicPr>
        <xdr:cNvPr id="299" name="Imagem 298">
          <a:extLst>
            <a:ext uri="{FF2B5EF4-FFF2-40B4-BE49-F238E27FC236}">
              <a16:creationId xmlns:a16="http://schemas.microsoft.com/office/drawing/2014/main" id="{00000000-0008-0000-0E00-00002B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4728"/>
        <a:stretch/>
      </xdr:blipFill>
      <xdr:spPr bwMode="auto">
        <a:xfrm>
          <a:off x="2276292" y="82702774"/>
          <a:ext cx="948016" cy="8009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335713</xdr:colOff>
      <xdr:row>67</xdr:row>
      <xdr:rowOff>89647</xdr:rowOff>
    </xdr:from>
    <xdr:to>
      <xdr:col>5</xdr:col>
      <xdr:colOff>288088</xdr:colOff>
      <xdr:row>67</xdr:row>
      <xdr:rowOff>1042147</xdr:rowOff>
    </xdr:to>
    <xdr:pic>
      <xdr:nvPicPr>
        <xdr:cNvPr id="300" name="Imagem 299">
          <a:extLst>
            <a:ext uri="{FF2B5EF4-FFF2-40B4-BE49-F238E27FC236}">
              <a16:creationId xmlns:a16="http://schemas.microsoft.com/office/drawing/2014/main" id="{00000000-0008-0000-0E00-00002C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2967"/>
        <a:stretch/>
      </xdr:blipFill>
      <xdr:spPr bwMode="auto">
        <a:xfrm>
          <a:off x="2164513" y="83890597"/>
          <a:ext cx="1171575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335713</xdr:colOff>
      <xdr:row>68</xdr:row>
      <xdr:rowOff>191621</xdr:rowOff>
    </xdr:from>
    <xdr:to>
      <xdr:col>5</xdr:col>
      <xdr:colOff>288088</xdr:colOff>
      <xdr:row>68</xdr:row>
      <xdr:rowOff>1134596</xdr:rowOff>
    </xdr:to>
    <xdr:pic>
      <xdr:nvPicPr>
        <xdr:cNvPr id="301" name="Imagem 300">
          <a:extLst>
            <a:ext uri="{FF2B5EF4-FFF2-40B4-BE49-F238E27FC236}">
              <a16:creationId xmlns:a16="http://schemas.microsoft.com/office/drawing/2014/main" id="{00000000-0008-0000-0E00-00002D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3434"/>
        <a:stretch/>
      </xdr:blipFill>
      <xdr:spPr bwMode="auto">
        <a:xfrm>
          <a:off x="2164513" y="85259396"/>
          <a:ext cx="1171575" cy="942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384699</xdr:colOff>
      <xdr:row>69</xdr:row>
      <xdr:rowOff>150720</xdr:rowOff>
    </xdr:from>
    <xdr:to>
      <xdr:col>5</xdr:col>
      <xdr:colOff>239102</xdr:colOff>
      <xdr:row>69</xdr:row>
      <xdr:rowOff>1103220</xdr:rowOff>
    </xdr:to>
    <xdr:pic>
      <xdr:nvPicPr>
        <xdr:cNvPr id="302" name="Imagem 301">
          <a:extLst>
            <a:ext uri="{FF2B5EF4-FFF2-40B4-BE49-F238E27FC236}">
              <a16:creationId xmlns:a16="http://schemas.microsoft.com/office/drawing/2014/main" id="{00000000-0008-0000-0E00-00002E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4556"/>
        <a:stretch/>
      </xdr:blipFill>
      <xdr:spPr bwMode="auto">
        <a:xfrm>
          <a:off x="2213499" y="86485320"/>
          <a:ext cx="1073603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364288</xdr:colOff>
      <xdr:row>70</xdr:row>
      <xdr:rowOff>233643</xdr:rowOff>
    </xdr:from>
    <xdr:to>
      <xdr:col>5</xdr:col>
      <xdr:colOff>259513</xdr:colOff>
      <xdr:row>70</xdr:row>
      <xdr:rowOff>1157568</xdr:rowOff>
    </xdr:to>
    <xdr:pic>
      <xdr:nvPicPr>
        <xdr:cNvPr id="303" name="Imagem 302">
          <a:extLst>
            <a:ext uri="{FF2B5EF4-FFF2-40B4-BE49-F238E27FC236}">
              <a16:creationId xmlns:a16="http://schemas.microsoft.com/office/drawing/2014/main" id="{00000000-0008-0000-0E00-00002F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3349"/>
        <a:stretch/>
      </xdr:blipFill>
      <xdr:spPr bwMode="auto">
        <a:xfrm>
          <a:off x="2193088" y="87835068"/>
          <a:ext cx="1114425" cy="923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364288</xdr:colOff>
      <xdr:row>71</xdr:row>
      <xdr:rowOff>145117</xdr:rowOff>
    </xdr:from>
    <xdr:to>
      <xdr:col>5</xdr:col>
      <xdr:colOff>259513</xdr:colOff>
      <xdr:row>71</xdr:row>
      <xdr:rowOff>1059517</xdr:rowOff>
    </xdr:to>
    <xdr:pic>
      <xdr:nvPicPr>
        <xdr:cNvPr id="304" name="Imagem 303">
          <a:extLst>
            <a:ext uri="{FF2B5EF4-FFF2-40B4-BE49-F238E27FC236}">
              <a16:creationId xmlns:a16="http://schemas.microsoft.com/office/drawing/2014/main" id="{00000000-0008-0000-0E00-000030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3826"/>
        <a:stretch/>
      </xdr:blipFill>
      <xdr:spPr bwMode="auto">
        <a:xfrm>
          <a:off x="2193088" y="89013367"/>
          <a:ext cx="1114425" cy="91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364288</xdr:colOff>
      <xdr:row>72</xdr:row>
      <xdr:rowOff>56590</xdr:rowOff>
    </xdr:from>
    <xdr:to>
      <xdr:col>5</xdr:col>
      <xdr:colOff>259513</xdr:colOff>
      <xdr:row>72</xdr:row>
      <xdr:rowOff>980515</xdr:rowOff>
    </xdr:to>
    <xdr:pic>
      <xdr:nvPicPr>
        <xdr:cNvPr id="305" name="Imagem 304">
          <a:extLst>
            <a:ext uri="{FF2B5EF4-FFF2-40B4-BE49-F238E27FC236}">
              <a16:creationId xmlns:a16="http://schemas.microsoft.com/office/drawing/2014/main" id="{00000000-0008-0000-0E00-000031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4286"/>
        <a:stretch/>
      </xdr:blipFill>
      <xdr:spPr bwMode="auto">
        <a:xfrm>
          <a:off x="2193088" y="90191665"/>
          <a:ext cx="1114425" cy="923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340475</xdr:colOff>
      <xdr:row>73</xdr:row>
      <xdr:rowOff>149039</xdr:rowOff>
    </xdr:from>
    <xdr:to>
      <xdr:col>5</xdr:col>
      <xdr:colOff>283325</xdr:colOff>
      <xdr:row>73</xdr:row>
      <xdr:rowOff>1044389</xdr:rowOff>
    </xdr:to>
    <xdr:pic>
      <xdr:nvPicPr>
        <xdr:cNvPr id="306" name="Imagem 305">
          <a:extLst>
            <a:ext uri="{FF2B5EF4-FFF2-40B4-BE49-F238E27FC236}">
              <a16:creationId xmlns:a16="http://schemas.microsoft.com/office/drawing/2014/main" id="{00000000-0008-0000-0E00-000032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3187"/>
        <a:stretch/>
      </xdr:blipFill>
      <xdr:spPr bwMode="auto">
        <a:xfrm>
          <a:off x="2169275" y="91550939"/>
          <a:ext cx="1162050" cy="895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373813</xdr:colOff>
      <xdr:row>74</xdr:row>
      <xdr:rowOff>155762</xdr:rowOff>
    </xdr:from>
    <xdr:to>
      <xdr:col>5</xdr:col>
      <xdr:colOff>249988</xdr:colOff>
      <xdr:row>74</xdr:row>
      <xdr:rowOff>1060637</xdr:rowOff>
    </xdr:to>
    <xdr:pic>
      <xdr:nvPicPr>
        <xdr:cNvPr id="307" name="Imagem 306">
          <a:extLst>
            <a:ext uri="{FF2B5EF4-FFF2-40B4-BE49-F238E27FC236}">
              <a16:creationId xmlns:a16="http://schemas.microsoft.com/office/drawing/2014/main" id="{00000000-0008-0000-0E00-000033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4501"/>
        <a:stretch/>
      </xdr:blipFill>
      <xdr:spPr bwMode="auto">
        <a:xfrm>
          <a:off x="2202613" y="92824487"/>
          <a:ext cx="1095375" cy="904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350000</xdr:colOff>
      <xdr:row>75</xdr:row>
      <xdr:rowOff>219636</xdr:rowOff>
    </xdr:from>
    <xdr:to>
      <xdr:col>5</xdr:col>
      <xdr:colOff>273800</xdr:colOff>
      <xdr:row>75</xdr:row>
      <xdr:rowOff>1114986</xdr:rowOff>
    </xdr:to>
    <xdr:pic>
      <xdr:nvPicPr>
        <xdr:cNvPr id="308" name="Imagem 307">
          <a:extLst>
            <a:ext uri="{FF2B5EF4-FFF2-40B4-BE49-F238E27FC236}">
              <a16:creationId xmlns:a16="http://schemas.microsoft.com/office/drawing/2014/main" id="{00000000-0008-0000-0E00-000034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3393"/>
        <a:stretch/>
      </xdr:blipFill>
      <xdr:spPr bwMode="auto">
        <a:xfrm>
          <a:off x="2178800" y="94155186"/>
          <a:ext cx="1143000" cy="895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340475</xdr:colOff>
      <xdr:row>76</xdr:row>
      <xdr:rowOff>150159</xdr:rowOff>
    </xdr:from>
    <xdr:to>
      <xdr:col>5</xdr:col>
      <xdr:colOff>283325</xdr:colOff>
      <xdr:row>76</xdr:row>
      <xdr:rowOff>1112184</xdr:rowOff>
    </xdr:to>
    <xdr:pic>
      <xdr:nvPicPr>
        <xdr:cNvPr id="309" name="Imagem 308">
          <a:extLst>
            <a:ext uri="{FF2B5EF4-FFF2-40B4-BE49-F238E27FC236}">
              <a16:creationId xmlns:a16="http://schemas.microsoft.com/office/drawing/2014/main" id="{00000000-0008-0000-0E00-000035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3650"/>
        <a:stretch/>
      </xdr:blipFill>
      <xdr:spPr bwMode="auto">
        <a:xfrm>
          <a:off x="2169275" y="95352534"/>
          <a:ext cx="1162050" cy="962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378575</xdr:colOff>
      <xdr:row>77</xdr:row>
      <xdr:rowOff>109258</xdr:rowOff>
    </xdr:from>
    <xdr:to>
      <xdr:col>5</xdr:col>
      <xdr:colOff>245225</xdr:colOff>
      <xdr:row>77</xdr:row>
      <xdr:rowOff>1042708</xdr:rowOff>
    </xdr:to>
    <xdr:pic>
      <xdr:nvPicPr>
        <xdr:cNvPr id="310" name="Imagem 309">
          <a:extLst>
            <a:ext uri="{FF2B5EF4-FFF2-40B4-BE49-F238E27FC236}">
              <a16:creationId xmlns:a16="http://schemas.microsoft.com/office/drawing/2014/main" id="{00000000-0008-0000-0E00-000036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4945"/>
        <a:stretch/>
      </xdr:blipFill>
      <xdr:spPr bwMode="auto">
        <a:xfrm>
          <a:off x="2207375" y="96578458"/>
          <a:ext cx="1085850" cy="933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433095</xdr:colOff>
      <xdr:row>78</xdr:row>
      <xdr:rowOff>211791</xdr:rowOff>
    </xdr:from>
    <xdr:to>
      <xdr:col>5</xdr:col>
      <xdr:colOff>190705</xdr:colOff>
      <xdr:row>78</xdr:row>
      <xdr:rowOff>1002926</xdr:rowOff>
    </xdr:to>
    <xdr:pic>
      <xdr:nvPicPr>
        <xdr:cNvPr id="311" name="Imagem 310">
          <a:extLst>
            <a:ext uri="{FF2B5EF4-FFF2-40B4-BE49-F238E27FC236}">
              <a16:creationId xmlns:a16="http://schemas.microsoft.com/office/drawing/2014/main" id="{00000000-0008-0000-0E00-000037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3866"/>
        <a:stretch/>
      </xdr:blipFill>
      <xdr:spPr bwMode="auto">
        <a:xfrm>
          <a:off x="2261895" y="97947816"/>
          <a:ext cx="976810" cy="7911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446859</xdr:colOff>
      <xdr:row>79</xdr:row>
      <xdr:rowOff>161925</xdr:rowOff>
    </xdr:from>
    <xdr:to>
      <xdr:col>5</xdr:col>
      <xdr:colOff>176942</xdr:colOff>
      <xdr:row>79</xdr:row>
      <xdr:rowOff>960905</xdr:rowOff>
    </xdr:to>
    <xdr:pic>
      <xdr:nvPicPr>
        <xdr:cNvPr id="312" name="Imagem 311">
          <a:extLst>
            <a:ext uri="{FF2B5EF4-FFF2-40B4-BE49-F238E27FC236}">
              <a16:creationId xmlns:a16="http://schemas.microsoft.com/office/drawing/2014/main" id="{00000000-0008-0000-0E00-000038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2912"/>
        <a:stretch/>
      </xdr:blipFill>
      <xdr:spPr bwMode="auto">
        <a:xfrm>
          <a:off x="2275659" y="99164775"/>
          <a:ext cx="949283" cy="7989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474386</xdr:colOff>
      <xdr:row>80</xdr:row>
      <xdr:rowOff>178173</xdr:rowOff>
    </xdr:from>
    <xdr:to>
      <xdr:col>5</xdr:col>
      <xdr:colOff>149414</xdr:colOff>
      <xdr:row>80</xdr:row>
      <xdr:rowOff>918477</xdr:rowOff>
    </xdr:to>
    <xdr:pic>
      <xdr:nvPicPr>
        <xdr:cNvPr id="313" name="Imagem 312">
          <a:extLst>
            <a:ext uri="{FF2B5EF4-FFF2-40B4-BE49-F238E27FC236}">
              <a16:creationId xmlns:a16="http://schemas.microsoft.com/office/drawing/2014/main" id="{00000000-0008-0000-0E00-000039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2949"/>
        <a:stretch/>
      </xdr:blipFill>
      <xdr:spPr bwMode="auto">
        <a:xfrm>
          <a:off x="2303186" y="100447848"/>
          <a:ext cx="894228" cy="7403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485311</xdr:colOff>
      <xdr:row>81</xdr:row>
      <xdr:rowOff>224492</xdr:rowOff>
    </xdr:from>
    <xdr:to>
      <xdr:col>5</xdr:col>
      <xdr:colOff>138489</xdr:colOff>
      <xdr:row>81</xdr:row>
      <xdr:rowOff>1004228</xdr:rowOff>
    </xdr:to>
    <xdr:pic>
      <xdr:nvPicPr>
        <xdr:cNvPr id="314" name="Imagem 313">
          <a:extLst>
            <a:ext uri="{FF2B5EF4-FFF2-40B4-BE49-F238E27FC236}">
              <a16:creationId xmlns:a16="http://schemas.microsoft.com/office/drawing/2014/main" id="{00000000-0008-0000-0E00-00003A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5381"/>
        <a:stretch/>
      </xdr:blipFill>
      <xdr:spPr bwMode="auto">
        <a:xfrm>
          <a:off x="2314111" y="101760992"/>
          <a:ext cx="872378" cy="7797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48179</xdr:colOff>
      <xdr:row>82</xdr:row>
      <xdr:rowOff>85724</xdr:rowOff>
    </xdr:from>
    <xdr:to>
      <xdr:col>4</xdr:col>
      <xdr:colOff>575622</xdr:colOff>
      <xdr:row>82</xdr:row>
      <xdr:rowOff>1092652</xdr:rowOff>
    </xdr:to>
    <xdr:pic>
      <xdr:nvPicPr>
        <xdr:cNvPr id="315" name="Imagem 314">
          <a:extLst>
            <a:ext uri="{FF2B5EF4-FFF2-40B4-BE49-F238E27FC236}">
              <a16:creationId xmlns:a16="http://schemas.microsoft.com/office/drawing/2014/main" id="{00000000-0008-0000-0E00-00003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86579" y="102889049"/>
          <a:ext cx="527443" cy="10069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597650</xdr:colOff>
      <xdr:row>83</xdr:row>
      <xdr:rowOff>146707</xdr:rowOff>
    </xdr:from>
    <xdr:to>
      <xdr:col>5</xdr:col>
      <xdr:colOff>26150</xdr:colOff>
      <xdr:row>83</xdr:row>
      <xdr:rowOff>895723</xdr:rowOff>
    </xdr:to>
    <xdr:pic>
      <xdr:nvPicPr>
        <xdr:cNvPr id="316" name="Imagem 315">
          <a:extLst>
            <a:ext uri="{FF2B5EF4-FFF2-40B4-BE49-F238E27FC236}">
              <a16:creationId xmlns:a16="http://schemas.microsoft.com/office/drawing/2014/main" id="{00000000-0008-0000-0E00-00003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26450" y="104216857"/>
          <a:ext cx="647700" cy="7490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69013</xdr:colOff>
      <xdr:row>84</xdr:row>
      <xdr:rowOff>131545</xdr:rowOff>
    </xdr:from>
    <xdr:to>
      <xdr:col>5</xdr:col>
      <xdr:colOff>554788</xdr:colOff>
      <xdr:row>84</xdr:row>
      <xdr:rowOff>1011143</xdr:rowOff>
    </xdr:to>
    <xdr:pic>
      <xdr:nvPicPr>
        <xdr:cNvPr id="317" name="Imagem 316">
          <a:extLst>
            <a:ext uri="{FF2B5EF4-FFF2-40B4-BE49-F238E27FC236}">
              <a16:creationId xmlns:a16="http://schemas.microsoft.com/office/drawing/2014/main" id="{00000000-0008-0000-0E00-00003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7813" y="105468520"/>
          <a:ext cx="1704975" cy="87959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393660</xdr:colOff>
      <xdr:row>85</xdr:row>
      <xdr:rowOff>95250</xdr:rowOff>
    </xdr:from>
    <xdr:to>
      <xdr:col>5</xdr:col>
      <xdr:colOff>230141</xdr:colOff>
      <xdr:row>85</xdr:row>
      <xdr:rowOff>1083129</xdr:rowOff>
    </xdr:to>
    <xdr:pic>
      <xdr:nvPicPr>
        <xdr:cNvPr id="318" name="Imagem 317">
          <a:extLst>
            <a:ext uri="{FF2B5EF4-FFF2-40B4-BE49-F238E27FC236}">
              <a16:creationId xmlns:a16="http://schemas.microsoft.com/office/drawing/2014/main" id="{00000000-0008-0000-0E00-00003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2460" y="106699050"/>
          <a:ext cx="1055681" cy="987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59488</xdr:colOff>
      <xdr:row>86</xdr:row>
      <xdr:rowOff>243355</xdr:rowOff>
    </xdr:from>
    <xdr:to>
      <xdr:col>4</xdr:col>
      <xdr:colOff>564312</xdr:colOff>
      <xdr:row>86</xdr:row>
      <xdr:rowOff>1142705</xdr:rowOff>
    </xdr:to>
    <xdr:pic>
      <xdr:nvPicPr>
        <xdr:cNvPr id="319" name="Imagem 318">
          <a:extLst>
            <a:ext uri="{FF2B5EF4-FFF2-40B4-BE49-F238E27FC236}">
              <a16:creationId xmlns:a16="http://schemas.microsoft.com/office/drawing/2014/main" id="{00000000-0008-0000-0E00-00003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97888" y="108113980"/>
          <a:ext cx="504824" cy="899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516688</xdr:colOff>
      <xdr:row>87</xdr:row>
      <xdr:rowOff>400050</xdr:rowOff>
    </xdr:from>
    <xdr:to>
      <xdr:col>5</xdr:col>
      <xdr:colOff>107113</xdr:colOff>
      <xdr:row>87</xdr:row>
      <xdr:rowOff>1148443</xdr:rowOff>
    </xdr:to>
    <xdr:pic>
      <xdr:nvPicPr>
        <xdr:cNvPr id="320" name="Imagem 68">
          <a:extLst>
            <a:ext uri="{FF2B5EF4-FFF2-40B4-BE49-F238E27FC236}">
              <a16:creationId xmlns:a16="http://schemas.microsoft.com/office/drawing/2014/main" id="{00000000-0008-0000-0E00-00004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5488" y="109537500"/>
          <a:ext cx="809625" cy="74839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488113</xdr:colOff>
      <xdr:row>88</xdr:row>
      <xdr:rowOff>247090</xdr:rowOff>
    </xdr:from>
    <xdr:to>
      <xdr:col>5</xdr:col>
      <xdr:colOff>135688</xdr:colOff>
      <xdr:row>88</xdr:row>
      <xdr:rowOff>1047190</xdr:rowOff>
    </xdr:to>
    <xdr:pic>
      <xdr:nvPicPr>
        <xdr:cNvPr id="321" name="Imagem 69">
          <a:extLst>
            <a:ext uri="{FF2B5EF4-FFF2-40B4-BE49-F238E27FC236}">
              <a16:creationId xmlns:a16="http://schemas.microsoft.com/office/drawing/2014/main" id="{00000000-0008-0000-0E00-00004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16913" y="110651365"/>
          <a:ext cx="866775" cy="800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488113</xdr:colOff>
      <xdr:row>89</xdr:row>
      <xdr:rowOff>265580</xdr:rowOff>
    </xdr:from>
    <xdr:to>
      <xdr:col>5</xdr:col>
      <xdr:colOff>135688</xdr:colOff>
      <xdr:row>89</xdr:row>
      <xdr:rowOff>1037105</xdr:rowOff>
    </xdr:to>
    <xdr:pic>
      <xdr:nvPicPr>
        <xdr:cNvPr id="322" name="Imagem 70">
          <a:extLst>
            <a:ext uri="{FF2B5EF4-FFF2-40B4-BE49-F238E27FC236}">
              <a16:creationId xmlns:a16="http://schemas.microsoft.com/office/drawing/2014/main" id="{00000000-0008-0000-0E00-000042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5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410"/>
        <a:stretch/>
      </xdr:blipFill>
      <xdr:spPr bwMode="auto">
        <a:xfrm>
          <a:off x="2316913" y="111936680"/>
          <a:ext cx="866775" cy="771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421585</xdr:colOff>
      <xdr:row>90</xdr:row>
      <xdr:rowOff>322170</xdr:rowOff>
    </xdr:from>
    <xdr:to>
      <xdr:col>5</xdr:col>
      <xdr:colOff>202216</xdr:colOff>
      <xdr:row>90</xdr:row>
      <xdr:rowOff>1227045</xdr:rowOff>
    </xdr:to>
    <xdr:pic>
      <xdr:nvPicPr>
        <xdr:cNvPr id="323" name="Imagem 322">
          <a:extLst>
            <a:ext uri="{FF2B5EF4-FFF2-40B4-BE49-F238E27FC236}">
              <a16:creationId xmlns:a16="http://schemas.microsoft.com/office/drawing/2014/main" id="{00000000-0008-0000-0E00-00004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0385" y="113260095"/>
          <a:ext cx="999831" cy="904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480725</xdr:colOff>
      <xdr:row>91</xdr:row>
      <xdr:rowOff>204133</xdr:rowOff>
    </xdr:from>
    <xdr:to>
      <xdr:col>5</xdr:col>
      <xdr:colOff>143075</xdr:colOff>
      <xdr:row>91</xdr:row>
      <xdr:rowOff>1070908</xdr:rowOff>
    </xdr:to>
    <xdr:pic>
      <xdr:nvPicPr>
        <xdr:cNvPr id="324" name="Imagem 71">
          <a:extLst>
            <a:ext uri="{FF2B5EF4-FFF2-40B4-BE49-F238E27FC236}">
              <a16:creationId xmlns:a16="http://schemas.microsoft.com/office/drawing/2014/main" id="{00000000-0008-0000-0E00-00004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9525" y="114408883"/>
          <a:ext cx="881550" cy="866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459538</xdr:colOff>
      <xdr:row>92</xdr:row>
      <xdr:rowOff>72538</xdr:rowOff>
    </xdr:from>
    <xdr:to>
      <xdr:col>5</xdr:col>
      <xdr:colOff>164263</xdr:colOff>
      <xdr:row>92</xdr:row>
      <xdr:rowOff>1187824</xdr:rowOff>
    </xdr:to>
    <xdr:pic>
      <xdr:nvPicPr>
        <xdr:cNvPr id="325" name="Imagem 72">
          <a:extLst>
            <a:ext uri="{FF2B5EF4-FFF2-40B4-BE49-F238E27FC236}">
              <a16:creationId xmlns:a16="http://schemas.microsoft.com/office/drawing/2014/main" id="{00000000-0008-0000-0E00-00004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8338" y="115544113"/>
          <a:ext cx="923925" cy="11152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492875</xdr:colOff>
      <xdr:row>93</xdr:row>
      <xdr:rowOff>263339</xdr:rowOff>
    </xdr:from>
    <xdr:to>
      <xdr:col>5</xdr:col>
      <xdr:colOff>130925</xdr:colOff>
      <xdr:row>93</xdr:row>
      <xdr:rowOff>1101539</xdr:rowOff>
    </xdr:to>
    <xdr:pic>
      <xdr:nvPicPr>
        <xdr:cNvPr id="326" name="Imagem 73">
          <a:extLst>
            <a:ext uri="{FF2B5EF4-FFF2-40B4-BE49-F238E27FC236}">
              <a16:creationId xmlns:a16="http://schemas.microsoft.com/office/drawing/2014/main" id="{00000000-0008-0000-0E00-00004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21675" y="117001739"/>
          <a:ext cx="857250" cy="838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464780</xdr:colOff>
      <xdr:row>94</xdr:row>
      <xdr:rowOff>358028</xdr:rowOff>
    </xdr:from>
    <xdr:to>
      <xdr:col>5</xdr:col>
      <xdr:colOff>159020</xdr:colOff>
      <xdr:row>94</xdr:row>
      <xdr:rowOff>1205753</xdr:rowOff>
    </xdr:to>
    <xdr:pic>
      <xdr:nvPicPr>
        <xdr:cNvPr id="327" name="Imagem 74">
          <a:extLst>
            <a:ext uri="{FF2B5EF4-FFF2-40B4-BE49-F238E27FC236}">
              <a16:creationId xmlns:a16="http://schemas.microsoft.com/office/drawing/2014/main" id="{00000000-0008-0000-0E00-00004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3580" y="118363253"/>
          <a:ext cx="913440" cy="847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479159</xdr:colOff>
      <xdr:row>95</xdr:row>
      <xdr:rowOff>262218</xdr:rowOff>
    </xdr:from>
    <xdr:to>
      <xdr:col>5</xdr:col>
      <xdr:colOff>144641</xdr:colOff>
      <xdr:row>95</xdr:row>
      <xdr:rowOff>1081368</xdr:rowOff>
    </xdr:to>
    <xdr:pic>
      <xdr:nvPicPr>
        <xdr:cNvPr id="328" name="Imagem 75">
          <a:extLst>
            <a:ext uri="{FF2B5EF4-FFF2-40B4-BE49-F238E27FC236}">
              <a16:creationId xmlns:a16="http://schemas.microsoft.com/office/drawing/2014/main" id="{00000000-0008-0000-0E00-00004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7959" y="119534268"/>
          <a:ext cx="884682" cy="819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449343</xdr:colOff>
      <xdr:row>96</xdr:row>
      <xdr:rowOff>185458</xdr:rowOff>
    </xdr:from>
    <xdr:to>
      <xdr:col>5</xdr:col>
      <xdr:colOff>174457</xdr:colOff>
      <xdr:row>96</xdr:row>
      <xdr:rowOff>1080808</xdr:rowOff>
    </xdr:to>
    <xdr:pic>
      <xdr:nvPicPr>
        <xdr:cNvPr id="329" name="Imagem 76">
          <a:extLst>
            <a:ext uri="{FF2B5EF4-FFF2-40B4-BE49-F238E27FC236}">
              <a16:creationId xmlns:a16="http://schemas.microsoft.com/office/drawing/2014/main" id="{00000000-0008-0000-0E00-00004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78143" y="120724333"/>
          <a:ext cx="944314" cy="895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422839</xdr:colOff>
      <xdr:row>97</xdr:row>
      <xdr:rowOff>39304</xdr:rowOff>
    </xdr:from>
    <xdr:to>
      <xdr:col>5</xdr:col>
      <xdr:colOff>200962</xdr:colOff>
      <xdr:row>97</xdr:row>
      <xdr:rowOff>1252817</xdr:rowOff>
    </xdr:to>
    <xdr:pic>
      <xdr:nvPicPr>
        <xdr:cNvPr id="330" name="Imagem 77">
          <a:extLst>
            <a:ext uri="{FF2B5EF4-FFF2-40B4-BE49-F238E27FC236}">
              <a16:creationId xmlns:a16="http://schemas.microsoft.com/office/drawing/2014/main" id="{00000000-0008-0000-0E00-00004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1639" y="121845004"/>
          <a:ext cx="997323" cy="12135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488113</xdr:colOff>
      <xdr:row>98</xdr:row>
      <xdr:rowOff>353359</xdr:rowOff>
    </xdr:from>
    <xdr:to>
      <xdr:col>5</xdr:col>
      <xdr:colOff>135688</xdr:colOff>
      <xdr:row>98</xdr:row>
      <xdr:rowOff>1153459</xdr:rowOff>
    </xdr:to>
    <xdr:pic>
      <xdr:nvPicPr>
        <xdr:cNvPr id="331" name="Imagem 78">
          <a:extLst>
            <a:ext uri="{FF2B5EF4-FFF2-40B4-BE49-F238E27FC236}">
              <a16:creationId xmlns:a16="http://schemas.microsoft.com/office/drawing/2014/main" id="{00000000-0008-0000-0E00-00004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16913" y="123425884"/>
          <a:ext cx="866775" cy="800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450013</xdr:colOff>
      <xdr:row>99</xdr:row>
      <xdr:rowOff>314326</xdr:rowOff>
    </xdr:from>
    <xdr:to>
      <xdr:col>5</xdr:col>
      <xdr:colOff>173788</xdr:colOff>
      <xdr:row>99</xdr:row>
      <xdr:rowOff>1200151</xdr:rowOff>
    </xdr:to>
    <xdr:pic>
      <xdr:nvPicPr>
        <xdr:cNvPr id="332" name="Imagem 79">
          <a:extLst>
            <a:ext uri="{FF2B5EF4-FFF2-40B4-BE49-F238E27FC236}">
              <a16:creationId xmlns:a16="http://schemas.microsoft.com/office/drawing/2014/main" id="{00000000-0008-0000-0E00-00004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78813" y="124653676"/>
          <a:ext cx="942975" cy="885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450013</xdr:colOff>
      <xdr:row>100</xdr:row>
      <xdr:rowOff>27268</xdr:rowOff>
    </xdr:from>
    <xdr:to>
      <xdr:col>5</xdr:col>
      <xdr:colOff>173788</xdr:colOff>
      <xdr:row>100</xdr:row>
      <xdr:rowOff>1201085</xdr:rowOff>
    </xdr:to>
    <xdr:pic>
      <xdr:nvPicPr>
        <xdr:cNvPr id="333" name="Imagem 80">
          <a:extLst>
            <a:ext uri="{FF2B5EF4-FFF2-40B4-BE49-F238E27FC236}">
              <a16:creationId xmlns:a16="http://schemas.microsoft.com/office/drawing/2014/main" id="{00000000-0008-0000-0E00-00004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78813" y="125633443"/>
          <a:ext cx="942975" cy="11738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450013</xdr:colOff>
      <xdr:row>101</xdr:row>
      <xdr:rowOff>217955</xdr:rowOff>
    </xdr:from>
    <xdr:to>
      <xdr:col>5</xdr:col>
      <xdr:colOff>173788</xdr:colOff>
      <xdr:row>101</xdr:row>
      <xdr:rowOff>1122830</xdr:rowOff>
    </xdr:to>
    <xdr:pic>
      <xdr:nvPicPr>
        <xdr:cNvPr id="334" name="Imagem 81">
          <a:extLst>
            <a:ext uri="{FF2B5EF4-FFF2-40B4-BE49-F238E27FC236}">
              <a16:creationId xmlns:a16="http://schemas.microsoft.com/office/drawing/2014/main" id="{00000000-0008-0000-0E00-00004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78813" y="127090955"/>
          <a:ext cx="942975" cy="904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450013</xdr:colOff>
      <xdr:row>102</xdr:row>
      <xdr:rowOff>161925</xdr:rowOff>
    </xdr:from>
    <xdr:to>
      <xdr:col>5</xdr:col>
      <xdr:colOff>173788</xdr:colOff>
      <xdr:row>102</xdr:row>
      <xdr:rowOff>1038225</xdr:rowOff>
    </xdr:to>
    <xdr:pic>
      <xdr:nvPicPr>
        <xdr:cNvPr id="335" name="Imagem 82">
          <a:extLst>
            <a:ext uri="{FF2B5EF4-FFF2-40B4-BE49-F238E27FC236}">
              <a16:creationId xmlns:a16="http://schemas.microsoft.com/office/drawing/2014/main" id="{00000000-0008-0000-0E00-00004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78813" y="128301750"/>
          <a:ext cx="942975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450013</xdr:colOff>
      <xdr:row>103</xdr:row>
      <xdr:rowOff>174252</xdr:rowOff>
    </xdr:from>
    <xdr:to>
      <xdr:col>5</xdr:col>
      <xdr:colOff>173788</xdr:colOff>
      <xdr:row>103</xdr:row>
      <xdr:rowOff>1069602</xdr:rowOff>
    </xdr:to>
    <xdr:pic>
      <xdr:nvPicPr>
        <xdr:cNvPr id="336" name="Imagem 83">
          <a:extLst>
            <a:ext uri="{FF2B5EF4-FFF2-40B4-BE49-F238E27FC236}">
              <a16:creationId xmlns:a16="http://schemas.microsoft.com/office/drawing/2014/main" id="{00000000-0008-0000-0E00-00005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78813" y="129580902"/>
          <a:ext cx="942975" cy="895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450013</xdr:colOff>
      <xdr:row>104</xdr:row>
      <xdr:rowOff>189753</xdr:rowOff>
    </xdr:from>
    <xdr:to>
      <xdr:col>5</xdr:col>
      <xdr:colOff>173788</xdr:colOff>
      <xdr:row>104</xdr:row>
      <xdr:rowOff>1047003</xdr:rowOff>
    </xdr:to>
    <xdr:pic>
      <xdr:nvPicPr>
        <xdr:cNvPr id="337" name="Imagem 84">
          <a:extLst>
            <a:ext uri="{FF2B5EF4-FFF2-40B4-BE49-F238E27FC236}">
              <a16:creationId xmlns:a16="http://schemas.microsoft.com/office/drawing/2014/main" id="{00000000-0008-0000-0E00-00005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78813" y="130863228"/>
          <a:ext cx="942975" cy="857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450013</xdr:colOff>
      <xdr:row>105</xdr:row>
      <xdr:rowOff>131669</xdr:rowOff>
    </xdr:from>
    <xdr:to>
      <xdr:col>5</xdr:col>
      <xdr:colOff>173788</xdr:colOff>
      <xdr:row>105</xdr:row>
      <xdr:rowOff>1027019</xdr:rowOff>
    </xdr:to>
    <xdr:pic>
      <xdr:nvPicPr>
        <xdr:cNvPr id="338" name="Imagem 85">
          <a:extLst>
            <a:ext uri="{FF2B5EF4-FFF2-40B4-BE49-F238E27FC236}">
              <a16:creationId xmlns:a16="http://schemas.microsoft.com/office/drawing/2014/main" id="{00000000-0008-0000-0E00-00005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78813" y="132071969"/>
          <a:ext cx="942975" cy="895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430963</xdr:colOff>
      <xdr:row>106</xdr:row>
      <xdr:rowOff>96371</xdr:rowOff>
    </xdr:from>
    <xdr:to>
      <xdr:col>5</xdr:col>
      <xdr:colOff>192838</xdr:colOff>
      <xdr:row>106</xdr:row>
      <xdr:rowOff>963146</xdr:rowOff>
    </xdr:to>
    <xdr:pic>
      <xdr:nvPicPr>
        <xdr:cNvPr id="339" name="Imagem 86">
          <a:extLst>
            <a:ext uri="{FF2B5EF4-FFF2-40B4-BE49-F238E27FC236}">
              <a16:creationId xmlns:a16="http://schemas.microsoft.com/office/drawing/2014/main" id="{00000000-0008-0000-0E00-00005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9763" y="133303496"/>
          <a:ext cx="981075" cy="866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469063</xdr:colOff>
      <xdr:row>107</xdr:row>
      <xdr:rowOff>245223</xdr:rowOff>
    </xdr:from>
    <xdr:to>
      <xdr:col>5</xdr:col>
      <xdr:colOff>154738</xdr:colOff>
      <xdr:row>107</xdr:row>
      <xdr:rowOff>1092948</xdr:rowOff>
    </xdr:to>
    <xdr:pic>
      <xdr:nvPicPr>
        <xdr:cNvPr id="340" name="Imagem 87">
          <a:extLst>
            <a:ext uri="{FF2B5EF4-FFF2-40B4-BE49-F238E27FC236}">
              <a16:creationId xmlns:a16="http://schemas.microsoft.com/office/drawing/2014/main" id="{00000000-0008-0000-0E00-00005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7863" y="134719173"/>
          <a:ext cx="904875" cy="847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450013</xdr:colOff>
      <xdr:row>108</xdr:row>
      <xdr:rowOff>182656</xdr:rowOff>
    </xdr:from>
    <xdr:to>
      <xdr:col>5</xdr:col>
      <xdr:colOff>173788</xdr:colOff>
      <xdr:row>108</xdr:row>
      <xdr:rowOff>1049431</xdr:rowOff>
    </xdr:to>
    <xdr:pic>
      <xdr:nvPicPr>
        <xdr:cNvPr id="341" name="Imagem 88">
          <a:extLst>
            <a:ext uri="{FF2B5EF4-FFF2-40B4-BE49-F238E27FC236}">
              <a16:creationId xmlns:a16="http://schemas.microsoft.com/office/drawing/2014/main" id="{00000000-0008-0000-0E00-00005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78813" y="135923431"/>
          <a:ext cx="942975" cy="866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540500</xdr:colOff>
      <xdr:row>109</xdr:row>
      <xdr:rowOff>159084</xdr:rowOff>
    </xdr:from>
    <xdr:to>
      <xdr:col>5</xdr:col>
      <xdr:colOff>83300</xdr:colOff>
      <xdr:row>109</xdr:row>
      <xdr:rowOff>1123017</xdr:rowOff>
    </xdr:to>
    <xdr:pic>
      <xdr:nvPicPr>
        <xdr:cNvPr id="342" name="Imagem 89">
          <a:extLst>
            <a:ext uri="{FF2B5EF4-FFF2-40B4-BE49-F238E27FC236}">
              <a16:creationId xmlns:a16="http://schemas.microsoft.com/office/drawing/2014/main" id="{00000000-0008-0000-0E00-00005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69300" y="137166684"/>
          <a:ext cx="762000" cy="9639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583363</xdr:colOff>
      <xdr:row>110</xdr:row>
      <xdr:rowOff>253114</xdr:rowOff>
    </xdr:from>
    <xdr:to>
      <xdr:col>5</xdr:col>
      <xdr:colOff>40438</xdr:colOff>
      <xdr:row>110</xdr:row>
      <xdr:rowOff>1101912</xdr:rowOff>
    </xdr:to>
    <xdr:pic>
      <xdr:nvPicPr>
        <xdr:cNvPr id="343" name="Imagem 90">
          <a:extLst>
            <a:ext uri="{FF2B5EF4-FFF2-40B4-BE49-F238E27FC236}">
              <a16:creationId xmlns:a16="http://schemas.microsoft.com/office/drawing/2014/main" id="{00000000-0008-0000-0E00-00005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12163" y="138527539"/>
          <a:ext cx="676275" cy="84879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469063</xdr:colOff>
      <xdr:row>111</xdr:row>
      <xdr:rowOff>247464</xdr:rowOff>
    </xdr:from>
    <xdr:to>
      <xdr:col>5</xdr:col>
      <xdr:colOff>154738</xdr:colOff>
      <xdr:row>111</xdr:row>
      <xdr:rowOff>1095189</xdr:rowOff>
    </xdr:to>
    <xdr:pic>
      <xdr:nvPicPr>
        <xdr:cNvPr id="344" name="Imagem 91">
          <a:extLst>
            <a:ext uri="{FF2B5EF4-FFF2-40B4-BE49-F238E27FC236}">
              <a16:creationId xmlns:a16="http://schemas.microsoft.com/office/drawing/2014/main" id="{00000000-0008-0000-0E00-00005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7863" y="139788714"/>
          <a:ext cx="904875" cy="847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450013</xdr:colOff>
      <xdr:row>112</xdr:row>
      <xdr:rowOff>93009</xdr:rowOff>
    </xdr:from>
    <xdr:to>
      <xdr:col>5</xdr:col>
      <xdr:colOff>173788</xdr:colOff>
      <xdr:row>112</xdr:row>
      <xdr:rowOff>978834</xdr:rowOff>
    </xdr:to>
    <xdr:pic>
      <xdr:nvPicPr>
        <xdr:cNvPr id="345" name="Imagem 92">
          <a:extLst>
            <a:ext uri="{FF2B5EF4-FFF2-40B4-BE49-F238E27FC236}">
              <a16:creationId xmlns:a16="http://schemas.microsoft.com/office/drawing/2014/main" id="{00000000-0008-0000-0E00-00005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78813" y="140901084"/>
          <a:ext cx="942975" cy="885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516688</xdr:colOff>
      <xdr:row>113</xdr:row>
      <xdr:rowOff>99359</xdr:rowOff>
    </xdr:from>
    <xdr:to>
      <xdr:col>5</xdr:col>
      <xdr:colOff>107113</xdr:colOff>
      <xdr:row>113</xdr:row>
      <xdr:rowOff>1115527</xdr:rowOff>
    </xdr:to>
    <xdr:pic>
      <xdr:nvPicPr>
        <xdr:cNvPr id="346" name="Imagem 93">
          <a:extLst>
            <a:ext uri="{FF2B5EF4-FFF2-40B4-BE49-F238E27FC236}">
              <a16:creationId xmlns:a16="http://schemas.microsoft.com/office/drawing/2014/main" id="{00000000-0008-0000-0E00-00005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5488" y="142174259"/>
          <a:ext cx="809625" cy="10161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488113</xdr:colOff>
      <xdr:row>114</xdr:row>
      <xdr:rowOff>47625</xdr:rowOff>
    </xdr:from>
    <xdr:to>
      <xdr:col>5</xdr:col>
      <xdr:colOff>135688</xdr:colOff>
      <xdr:row>114</xdr:row>
      <xdr:rowOff>1183340</xdr:rowOff>
    </xdr:to>
    <xdr:pic>
      <xdr:nvPicPr>
        <xdr:cNvPr id="347" name="Imagem 94">
          <a:extLst>
            <a:ext uri="{FF2B5EF4-FFF2-40B4-BE49-F238E27FC236}">
              <a16:creationId xmlns:a16="http://schemas.microsoft.com/office/drawing/2014/main" id="{00000000-0008-0000-0E00-00005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16913" y="143389350"/>
          <a:ext cx="866775" cy="11357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469063</xdr:colOff>
      <xdr:row>115</xdr:row>
      <xdr:rowOff>347941</xdr:rowOff>
    </xdr:from>
    <xdr:to>
      <xdr:col>5</xdr:col>
      <xdr:colOff>154738</xdr:colOff>
      <xdr:row>115</xdr:row>
      <xdr:rowOff>1224241</xdr:rowOff>
    </xdr:to>
    <xdr:pic>
      <xdr:nvPicPr>
        <xdr:cNvPr id="348" name="Imagem 95">
          <a:extLst>
            <a:ext uri="{FF2B5EF4-FFF2-40B4-BE49-F238E27FC236}">
              <a16:creationId xmlns:a16="http://schemas.microsoft.com/office/drawing/2014/main" id="{00000000-0008-0000-0E00-00005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7863" y="144956491"/>
          <a:ext cx="904875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450013</xdr:colOff>
      <xdr:row>116</xdr:row>
      <xdr:rowOff>333000</xdr:rowOff>
    </xdr:from>
    <xdr:to>
      <xdr:col>5</xdr:col>
      <xdr:colOff>173788</xdr:colOff>
      <xdr:row>116</xdr:row>
      <xdr:rowOff>1266450</xdr:rowOff>
    </xdr:to>
    <xdr:pic>
      <xdr:nvPicPr>
        <xdr:cNvPr id="349" name="Imagem 96">
          <a:extLst>
            <a:ext uri="{FF2B5EF4-FFF2-40B4-BE49-F238E27FC236}">
              <a16:creationId xmlns:a16="http://schemas.microsoft.com/office/drawing/2014/main" id="{00000000-0008-0000-0E00-00005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78813" y="146208375"/>
          <a:ext cx="942975" cy="933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450013</xdr:colOff>
      <xdr:row>117</xdr:row>
      <xdr:rowOff>332441</xdr:rowOff>
    </xdr:from>
    <xdr:to>
      <xdr:col>5</xdr:col>
      <xdr:colOff>173788</xdr:colOff>
      <xdr:row>117</xdr:row>
      <xdr:rowOff>1218266</xdr:rowOff>
    </xdr:to>
    <xdr:pic>
      <xdr:nvPicPr>
        <xdr:cNvPr id="350" name="Imagem 97">
          <a:extLst>
            <a:ext uri="{FF2B5EF4-FFF2-40B4-BE49-F238E27FC236}">
              <a16:creationId xmlns:a16="http://schemas.microsoft.com/office/drawing/2014/main" id="{00000000-0008-0000-0E00-00005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78813" y="147474641"/>
          <a:ext cx="942975" cy="885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450013</xdr:colOff>
      <xdr:row>118</xdr:row>
      <xdr:rowOff>46877</xdr:rowOff>
    </xdr:from>
    <xdr:to>
      <xdr:col>5</xdr:col>
      <xdr:colOff>173788</xdr:colOff>
      <xdr:row>118</xdr:row>
      <xdr:rowOff>1220692</xdr:rowOff>
    </xdr:to>
    <xdr:pic>
      <xdr:nvPicPr>
        <xdr:cNvPr id="351" name="Imagem 98">
          <a:extLst>
            <a:ext uri="{FF2B5EF4-FFF2-40B4-BE49-F238E27FC236}">
              <a16:creationId xmlns:a16="http://schemas.microsoft.com/office/drawing/2014/main" id="{00000000-0008-0000-0E00-00005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78813" y="148455902"/>
          <a:ext cx="942975" cy="11738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450013</xdr:colOff>
      <xdr:row>119</xdr:row>
      <xdr:rowOff>44822</xdr:rowOff>
    </xdr:from>
    <xdr:to>
      <xdr:col>5</xdr:col>
      <xdr:colOff>173788</xdr:colOff>
      <xdr:row>119</xdr:row>
      <xdr:rowOff>1237689</xdr:rowOff>
    </xdr:to>
    <xdr:pic>
      <xdr:nvPicPr>
        <xdr:cNvPr id="352" name="Imagem 99">
          <a:extLst>
            <a:ext uri="{FF2B5EF4-FFF2-40B4-BE49-F238E27FC236}">
              <a16:creationId xmlns:a16="http://schemas.microsoft.com/office/drawing/2014/main" id="{00000000-0008-0000-0E00-00006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78813" y="149720672"/>
          <a:ext cx="942975" cy="1192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469063</xdr:colOff>
      <xdr:row>120</xdr:row>
      <xdr:rowOff>28201</xdr:rowOff>
    </xdr:from>
    <xdr:to>
      <xdr:col>5</xdr:col>
      <xdr:colOff>154738</xdr:colOff>
      <xdr:row>120</xdr:row>
      <xdr:rowOff>1202017</xdr:rowOff>
    </xdr:to>
    <xdr:pic>
      <xdr:nvPicPr>
        <xdr:cNvPr id="353" name="Imagem 100">
          <a:extLst>
            <a:ext uri="{FF2B5EF4-FFF2-40B4-BE49-F238E27FC236}">
              <a16:creationId xmlns:a16="http://schemas.microsoft.com/office/drawing/2014/main" id="{00000000-0008-0000-0E00-00006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7863" y="150970876"/>
          <a:ext cx="904875" cy="11738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430963</xdr:colOff>
      <xdr:row>121</xdr:row>
      <xdr:rowOff>230280</xdr:rowOff>
    </xdr:from>
    <xdr:to>
      <xdr:col>5</xdr:col>
      <xdr:colOff>192838</xdr:colOff>
      <xdr:row>121</xdr:row>
      <xdr:rowOff>1106580</xdr:rowOff>
    </xdr:to>
    <xdr:pic>
      <xdr:nvPicPr>
        <xdr:cNvPr id="354" name="Imagem 101">
          <a:extLst>
            <a:ext uri="{FF2B5EF4-FFF2-40B4-BE49-F238E27FC236}">
              <a16:creationId xmlns:a16="http://schemas.microsoft.com/office/drawing/2014/main" id="{00000000-0008-0000-0E00-00006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9763" y="152439780"/>
          <a:ext cx="981075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469063</xdr:colOff>
      <xdr:row>122</xdr:row>
      <xdr:rowOff>43142</xdr:rowOff>
    </xdr:from>
    <xdr:to>
      <xdr:col>5</xdr:col>
      <xdr:colOff>154738</xdr:colOff>
      <xdr:row>122</xdr:row>
      <xdr:rowOff>1207433</xdr:rowOff>
    </xdr:to>
    <xdr:pic>
      <xdr:nvPicPr>
        <xdr:cNvPr id="355" name="Imagem 102">
          <a:extLst>
            <a:ext uri="{FF2B5EF4-FFF2-40B4-BE49-F238E27FC236}">
              <a16:creationId xmlns:a16="http://schemas.microsoft.com/office/drawing/2014/main" id="{00000000-0008-0000-0E00-00006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7863" y="153519467"/>
          <a:ext cx="904875" cy="116429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469063</xdr:colOff>
      <xdr:row>123</xdr:row>
      <xdr:rowOff>367552</xdr:rowOff>
    </xdr:from>
    <xdr:to>
      <xdr:col>5</xdr:col>
      <xdr:colOff>154738</xdr:colOff>
      <xdr:row>123</xdr:row>
      <xdr:rowOff>1253377</xdr:rowOff>
    </xdr:to>
    <xdr:pic>
      <xdr:nvPicPr>
        <xdr:cNvPr id="356" name="Imagem 103">
          <a:extLst>
            <a:ext uri="{FF2B5EF4-FFF2-40B4-BE49-F238E27FC236}">
              <a16:creationId xmlns:a16="http://schemas.microsoft.com/office/drawing/2014/main" id="{00000000-0008-0000-0E00-00006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7863" y="155110702"/>
          <a:ext cx="904875" cy="885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450013</xdr:colOff>
      <xdr:row>124</xdr:row>
      <xdr:rowOff>328519</xdr:rowOff>
    </xdr:from>
    <xdr:to>
      <xdr:col>5</xdr:col>
      <xdr:colOff>173788</xdr:colOff>
      <xdr:row>124</xdr:row>
      <xdr:rowOff>1214344</xdr:rowOff>
    </xdr:to>
    <xdr:pic>
      <xdr:nvPicPr>
        <xdr:cNvPr id="357" name="Imagem 104">
          <a:extLst>
            <a:ext uri="{FF2B5EF4-FFF2-40B4-BE49-F238E27FC236}">
              <a16:creationId xmlns:a16="http://schemas.microsoft.com/office/drawing/2014/main" id="{00000000-0008-0000-0E00-00006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78813" y="156338494"/>
          <a:ext cx="942975" cy="885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469063</xdr:colOff>
      <xdr:row>125</xdr:row>
      <xdr:rowOff>41461</xdr:rowOff>
    </xdr:from>
    <xdr:to>
      <xdr:col>5</xdr:col>
      <xdr:colOff>154738</xdr:colOff>
      <xdr:row>125</xdr:row>
      <xdr:rowOff>1196226</xdr:rowOff>
    </xdr:to>
    <xdr:pic>
      <xdr:nvPicPr>
        <xdr:cNvPr id="358" name="Imagem 105">
          <a:extLst>
            <a:ext uri="{FF2B5EF4-FFF2-40B4-BE49-F238E27FC236}">
              <a16:creationId xmlns:a16="http://schemas.microsoft.com/office/drawing/2014/main" id="{00000000-0008-0000-0E00-00006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7863" y="157318261"/>
          <a:ext cx="904875" cy="11547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469063</xdr:colOff>
      <xdr:row>126</xdr:row>
      <xdr:rowOff>588308</xdr:rowOff>
    </xdr:from>
    <xdr:to>
      <xdr:col>5</xdr:col>
      <xdr:colOff>154738</xdr:colOff>
      <xdr:row>126</xdr:row>
      <xdr:rowOff>1007408</xdr:rowOff>
    </xdr:to>
    <xdr:pic>
      <xdr:nvPicPr>
        <xdr:cNvPr id="359" name="Imagem 106">
          <a:extLst>
            <a:ext uri="{FF2B5EF4-FFF2-40B4-BE49-F238E27FC236}">
              <a16:creationId xmlns:a16="http://schemas.microsoft.com/office/drawing/2014/main" id="{00000000-0008-0000-0E00-00006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7863" y="159131933"/>
          <a:ext cx="904875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488113</xdr:colOff>
      <xdr:row>127</xdr:row>
      <xdr:rowOff>595779</xdr:rowOff>
    </xdr:from>
    <xdr:to>
      <xdr:col>5</xdr:col>
      <xdr:colOff>135688</xdr:colOff>
      <xdr:row>127</xdr:row>
      <xdr:rowOff>1024404</xdr:rowOff>
    </xdr:to>
    <xdr:pic>
      <xdr:nvPicPr>
        <xdr:cNvPr id="360" name="Imagem 107">
          <a:extLst>
            <a:ext uri="{FF2B5EF4-FFF2-40B4-BE49-F238E27FC236}">
              <a16:creationId xmlns:a16="http://schemas.microsoft.com/office/drawing/2014/main" id="{00000000-0008-0000-0E00-00006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16913" y="160406229"/>
          <a:ext cx="86677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450013</xdr:colOff>
      <xdr:row>128</xdr:row>
      <xdr:rowOff>39780</xdr:rowOff>
    </xdr:from>
    <xdr:to>
      <xdr:col>5</xdr:col>
      <xdr:colOff>173788</xdr:colOff>
      <xdr:row>128</xdr:row>
      <xdr:rowOff>1223121</xdr:rowOff>
    </xdr:to>
    <xdr:pic>
      <xdr:nvPicPr>
        <xdr:cNvPr id="361" name="Imagem 108">
          <a:extLst>
            <a:ext uri="{FF2B5EF4-FFF2-40B4-BE49-F238E27FC236}">
              <a16:creationId xmlns:a16="http://schemas.microsoft.com/office/drawing/2014/main" id="{00000000-0008-0000-0E00-00006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78813" y="161117055"/>
          <a:ext cx="942975" cy="11833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450013</xdr:colOff>
      <xdr:row>129</xdr:row>
      <xdr:rowOff>39220</xdr:rowOff>
    </xdr:from>
    <xdr:to>
      <xdr:col>5</xdr:col>
      <xdr:colOff>173788</xdr:colOff>
      <xdr:row>129</xdr:row>
      <xdr:rowOff>1203511</xdr:rowOff>
    </xdr:to>
    <xdr:pic>
      <xdr:nvPicPr>
        <xdr:cNvPr id="362" name="Imagem 109">
          <a:extLst>
            <a:ext uri="{FF2B5EF4-FFF2-40B4-BE49-F238E27FC236}">
              <a16:creationId xmlns:a16="http://schemas.microsoft.com/office/drawing/2014/main" id="{00000000-0008-0000-0E00-00006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78813" y="162383320"/>
          <a:ext cx="942975" cy="116429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450013</xdr:colOff>
      <xdr:row>130</xdr:row>
      <xdr:rowOff>38659</xdr:rowOff>
    </xdr:from>
    <xdr:to>
      <xdr:col>5</xdr:col>
      <xdr:colOff>173788</xdr:colOff>
      <xdr:row>130</xdr:row>
      <xdr:rowOff>1231526</xdr:rowOff>
    </xdr:to>
    <xdr:pic>
      <xdr:nvPicPr>
        <xdr:cNvPr id="363" name="Imagem 110">
          <a:extLst>
            <a:ext uri="{FF2B5EF4-FFF2-40B4-BE49-F238E27FC236}">
              <a16:creationId xmlns:a16="http://schemas.microsoft.com/office/drawing/2014/main" id="{00000000-0008-0000-0E00-00006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78813" y="163649584"/>
          <a:ext cx="942975" cy="1192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469063</xdr:colOff>
      <xdr:row>131</xdr:row>
      <xdr:rowOff>38099</xdr:rowOff>
    </xdr:from>
    <xdr:to>
      <xdr:col>5</xdr:col>
      <xdr:colOff>154738</xdr:colOff>
      <xdr:row>131</xdr:row>
      <xdr:rowOff>1230964</xdr:rowOff>
    </xdr:to>
    <xdr:pic>
      <xdr:nvPicPr>
        <xdr:cNvPr id="364" name="Imagem 111">
          <a:extLst>
            <a:ext uri="{FF2B5EF4-FFF2-40B4-BE49-F238E27FC236}">
              <a16:creationId xmlns:a16="http://schemas.microsoft.com/office/drawing/2014/main" id="{00000000-0008-0000-0E00-00006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7863" y="164915849"/>
          <a:ext cx="904875" cy="1192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469063</xdr:colOff>
      <xdr:row>132</xdr:row>
      <xdr:rowOff>324035</xdr:rowOff>
    </xdr:from>
    <xdr:to>
      <xdr:col>5</xdr:col>
      <xdr:colOff>154738</xdr:colOff>
      <xdr:row>132</xdr:row>
      <xdr:rowOff>1200335</xdr:rowOff>
    </xdr:to>
    <xdr:pic>
      <xdr:nvPicPr>
        <xdr:cNvPr id="365" name="Imagem 112">
          <a:extLst>
            <a:ext uri="{FF2B5EF4-FFF2-40B4-BE49-F238E27FC236}">
              <a16:creationId xmlns:a16="http://schemas.microsoft.com/office/drawing/2014/main" id="{00000000-0008-0000-0E00-00006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7863" y="166468610"/>
          <a:ext cx="904875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569380</xdr:colOff>
      <xdr:row>133</xdr:row>
      <xdr:rowOff>349888</xdr:rowOff>
    </xdr:from>
    <xdr:to>
      <xdr:col>5</xdr:col>
      <xdr:colOff>54420</xdr:colOff>
      <xdr:row>133</xdr:row>
      <xdr:rowOff>1009650</xdr:rowOff>
    </xdr:to>
    <xdr:pic>
      <xdr:nvPicPr>
        <xdr:cNvPr id="366" name="Imagem 113">
          <a:extLst>
            <a:ext uri="{FF2B5EF4-FFF2-40B4-BE49-F238E27FC236}">
              <a16:creationId xmlns:a16="http://schemas.microsoft.com/office/drawing/2014/main" id="{00000000-0008-0000-0E00-00006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98180" y="167761288"/>
          <a:ext cx="704240" cy="6597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584206</xdr:colOff>
      <xdr:row>134</xdr:row>
      <xdr:rowOff>355663</xdr:rowOff>
    </xdr:from>
    <xdr:to>
      <xdr:col>5</xdr:col>
      <xdr:colOff>39594</xdr:colOff>
      <xdr:row>134</xdr:row>
      <xdr:rowOff>1037664</xdr:rowOff>
    </xdr:to>
    <xdr:pic>
      <xdr:nvPicPr>
        <xdr:cNvPr id="367" name="Imagem 114">
          <a:extLst>
            <a:ext uri="{FF2B5EF4-FFF2-40B4-BE49-F238E27FC236}">
              <a16:creationId xmlns:a16="http://schemas.microsoft.com/office/drawing/2014/main" id="{00000000-0008-0000-0E00-00006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13006" y="169033888"/>
          <a:ext cx="674588" cy="6820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554554</xdr:colOff>
      <xdr:row>135</xdr:row>
      <xdr:rowOff>131846</xdr:rowOff>
    </xdr:from>
    <xdr:to>
      <xdr:col>5</xdr:col>
      <xdr:colOff>69246</xdr:colOff>
      <xdr:row>135</xdr:row>
      <xdr:rowOff>1030568</xdr:rowOff>
    </xdr:to>
    <xdr:pic>
      <xdr:nvPicPr>
        <xdr:cNvPr id="368" name="Imagem 115">
          <a:extLst>
            <a:ext uri="{FF2B5EF4-FFF2-40B4-BE49-F238E27FC236}">
              <a16:creationId xmlns:a16="http://schemas.microsoft.com/office/drawing/2014/main" id="{00000000-0008-0000-0E00-00007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3354" y="170076896"/>
          <a:ext cx="733892" cy="89872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554554</xdr:colOff>
      <xdr:row>136</xdr:row>
      <xdr:rowOff>129789</xdr:rowOff>
    </xdr:from>
    <xdr:to>
      <xdr:col>5</xdr:col>
      <xdr:colOff>69246</xdr:colOff>
      <xdr:row>136</xdr:row>
      <xdr:rowOff>1028513</xdr:rowOff>
    </xdr:to>
    <xdr:pic>
      <xdr:nvPicPr>
        <xdr:cNvPr id="369" name="Imagem 116">
          <a:extLst>
            <a:ext uri="{FF2B5EF4-FFF2-40B4-BE49-F238E27FC236}">
              <a16:creationId xmlns:a16="http://schemas.microsoft.com/office/drawing/2014/main" id="{00000000-0008-0000-0E00-00007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3354" y="171341664"/>
          <a:ext cx="733892" cy="8987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554554</xdr:colOff>
      <xdr:row>137</xdr:row>
      <xdr:rowOff>392456</xdr:rowOff>
    </xdr:from>
    <xdr:to>
      <xdr:col>5</xdr:col>
      <xdr:colOff>69246</xdr:colOff>
      <xdr:row>137</xdr:row>
      <xdr:rowOff>1074457</xdr:rowOff>
    </xdr:to>
    <xdr:pic>
      <xdr:nvPicPr>
        <xdr:cNvPr id="370" name="Imagem 117">
          <a:extLst>
            <a:ext uri="{FF2B5EF4-FFF2-40B4-BE49-F238E27FC236}">
              <a16:creationId xmlns:a16="http://schemas.microsoft.com/office/drawing/2014/main" id="{00000000-0008-0000-0E00-00007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3354" y="172871156"/>
          <a:ext cx="733892" cy="6820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554554</xdr:colOff>
      <xdr:row>138</xdr:row>
      <xdr:rowOff>402902</xdr:rowOff>
    </xdr:from>
    <xdr:to>
      <xdr:col>5</xdr:col>
      <xdr:colOff>69246</xdr:colOff>
      <xdr:row>138</xdr:row>
      <xdr:rowOff>1107142</xdr:rowOff>
    </xdr:to>
    <xdr:pic>
      <xdr:nvPicPr>
        <xdr:cNvPr id="371" name="Imagem 118">
          <a:extLst>
            <a:ext uri="{FF2B5EF4-FFF2-40B4-BE49-F238E27FC236}">
              <a16:creationId xmlns:a16="http://schemas.microsoft.com/office/drawing/2014/main" id="{00000000-0008-0000-0E00-00007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3354" y="174148427"/>
          <a:ext cx="733892" cy="7042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569380</xdr:colOff>
      <xdr:row>139</xdr:row>
      <xdr:rowOff>348638</xdr:rowOff>
    </xdr:from>
    <xdr:to>
      <xdr:col>5</xdr:col>
      <xdr:colOff>54420</xdr:colOff>
      <xdr:row>139</xdr:row>
      <xdr:rowOff>1015813</xdr:rowOff>
    </xdr:to>
    <xdr:pic>
      <xdr:nvPicPr>
        <xdr:cNvPr id="372" name="Imagem 119">
          <a:extLst>
            <a:ext uri="{FF2B5EF4-FFF2-40B4-BE49-F238E27FC236}">
              <a16:creationId xmlns:a16="http://schemas.microsoft.com/office/drawing/2014/main" id="{00000000-0008-0000-0E00-00007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98180" y="175360988"/>
          <a:ext cx="704240" cy="66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554554</xdr:colOff>
      <xdr:row>140</xdr:row>
      <xdr:rowOff>372603</xdr:rowOff>
    </xdr:from>
    <xdr:to>
      <xdr:col>5</xdr:col>
      <xdr:colOff>69246</xdr:colOff>
      <xdr:row>140</xdr:row>
      <xdr:rowOff>1047191</xdr:rowOff>
    </xdr:to>
    <xdr:pic>
      <xdr:nvPicPr>
        <xdr:cNvPr id="373" name="Imagem 120">
          <a:extLst>
            <a:ext uri="{FF2B5EF4-FFF2-40B4-BE49-F238E27FC236}">
              <a16:creationId xmlns:a16="http://schemas.microsoft.com/office/drawing/2014/main" id="{00000000-0008-0000-0E00-00007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3354" y="176651778"/>
          <a:ext cx="733892" cy="6745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569380</xdr:colOff>
      <xdr:row>141</xdr:row>
      <xdr:rowOff>355966</xdr:rowOff>
    </xdr:from>
    <xdr:to>
      <xdr:col>5</xdr:col>
      <xdr:colOff>54420</xdr:colOff>
      <xdr:row>141</xdr:row>
      <xdr:rowOff>1052793</xdr:rowOff>
    </xdr:to>
    <xdr:pic>
      <xdr:nvPicPr>
        <xdr:cNvPr id="374" name="Imagem 121">
          <a:extLst>
            <a:ext uri="{FF2B5EF4-FFF2-40B4-BE49-F238E27FC236}">
              <a16:creationId xmlns:a16="http://schemas.microsoft.com/office/drawing/2014/main" id="{00000000-0008-0000-0E00-00007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98180" y="177901966"/>
          <a:ext cx="704240" cy="6968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569380</xdr:colOff>
      <xdr:row>143</xdr:row>
      <xdr:rowOff>354846</xdr:rowOff>
    </xdr:from>
    <xdr:to>
      <xdr:col>5</xdr:col>
      <xdr:colOff>54420</xdr:colOff>
      <xdr:row>143</xdr:row>
      <xdr:rowOff>1051673</xdr:rowOff>
    </xdr:to>
    <xdr:pic>
      <xdr:nvPicPr>
        <xdr:cNvPr id="375" name="Imagem 122">
          <a:extLst>
            <a:ext uri="{FF2B5EF4-FFF2-40B4-BE49-F238E27FC236}">
              <a16:creationId xmlns:a16="http://schemas.microsoft.com/office/drawing/2014/main" id="{00000000-0008-0000-0E00-00007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98180" y="180434496"/>
          <a:ext cx="704240" cy="6968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569380</xdr:colOff>
      <xdr:row>144</xdr:row>
      <xdr:rowOff>352173</xdr:rowOff>
    </xdr:from>
    <xdr:to>
      <xdr:col>5</xdr:col>
      <xdr:colOff>54420</xdr:colOff>
      <xdr:row>144</xdr:row>
      <xdr:rowOff>1041587</xdr:rowOff>
    </xdr:to>
    <xdr:pic>
      <xdr:nvPicPr>
        <xdr:cNvPr id="376" name="Imagem 123">
          <a:extLst>
            <a:ext uri="{FF2B5EF4-FFF2-40B4-BE49-F238E27FC236}">
              <a16:creationId xmlns:a16="http://schemas.microsoft.com/office/drawing/2014/main" id="{00000000-0008-0000-0E00-00007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98180" y="181698648"/>
          <a:ext cx="704240" cy="6894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569380</xdr:colOff>
      <xdr:row>145</xdr:row>
      <xdr:rowOff>416102</xdr:rowOff>
    </xdr:from>
    <xdr:to>
      <xdr:col>5</xdr:col>
      <xdr:colOff>54420</xdr:colOff>
      <xdr:row>145</xdr:row>
      <xdr:rowOff>1112929</xdr:rowOff>
    </xdr:to>
    <xdr:pic>
      <xdr:nvPicPr>
        <xdr:cNvPr id="377" name="Imagem 124">
          <a:extLst>
            <a:ext uri="{FF2B5EF4-FFF2-40B4-BE49-F238E27FC236}">
              <a16:creationId xmlns:a16="http://schemas.microsoft.com/office/drawing/2014/main" id="{00000000-0008-0000-0E00-00007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98180" y="183029402"/>
          <a:ext cx="704240" cy="6968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569380</xdr:colOff>
      <xdr:row>146</xdr:row>
      <xdr:rowOff>338380</xdr:rowOff>
    </xdr:from>
    <xdr:to>
      <xdr:col>5</xdr:col>
      <xdr:colOff>54420</xdr:colOff>
      <xdr:row>146</xdr:row>
      <xdr:rowOff>983316</xdr:rowOff>
    </xdr:to>
    <xdr:pic>
      <xdr:nvPicPr>
        <xdr:cNvPr id="378" name="Imagem 125">
          <a:extLst>
            <a:ext uri="{FF2B5EF4-FFF2-40B4-BE49-F238E27FC236}">
              <a16:creationId xmlns:a16="http://schemas.microsoft.com/office/drawing/2014/main" id="{00000000-0008-0000-0E00-00007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98180" y="184218505"/>
          <a:ext cx="704240" cy="6449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569380</xdr:colOff>
      <xdr:row>147</xdr:row>
      <xdr:rowOff>362343</xdr:rowOff>
    </xdr:from>
    <xdr:to>
      <xdr:col>5</xdr:col>
      <xdr:colOff>54420</xdr:colOff>
      <xdr:row>147</xdr:row>
      <xdr:rowOff>1014692</xdr:rowOff>
    </xdr:to>
    <xdr:pic>
      <xdr:nvPicPr>
        <xdr:cNvPr id="379" name="Imagem 126">
          <a:extLst>
            <a:ext uri="{FF2B5EF4-FFF2-40B4-BE49-F238E27FC236}">
              <a16:creationId xmlns:a16="http://schemas.microsoft.com/office/drawing/2014/main" id="{00000000-0008-0000-0E00-00007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98180" y="185509293"/>
          <a:ext cx="704240" cy="6523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569380</xdr:colOff>
      <xdr:row>142</xdr:row>
      <xdr:rowOff>134259</xdr:rowOff>
    </xdr:from>
    <xdr:to>
      <xdr:col>5</xdr:col>
      <xdr:colOff>54420</xdr:colOff>
      <xdr:row>142</xdr:row>
      <xdr:rowOff>1055221</xdr:rowOff>
    </xdr:to>
    <xdr:pic>
      <xdr:nvPicPr>
        <xdr:cNvPr id="380" name="Imagem 127">
          <a:extLst>
            <a:ext uri="{FF2B5EF4-FFF2-40B4-BE49-F238E27FC236}">
              <a16:creationId xmlns:a16="http://schemas.microsoft.com/office/drawing/2014/main" id="{00000000-0008-0000-0E00-00007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98180" y="178947084"/>
          <a:ext cx="704240" cy="9209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554554</xdr:colOff>
      <xdr:row>148</xdr:row>
      <xdr:rowOff>366007</xdr:rowOff>
    </xdr:from>
    <xdr:to>
      <xdr:col>5</xdr:col>
      <xdr:colOff>69246</xdr:colOff>
      <xdr:row>148</xdr:row>
      <xdr:rowOff>1033182</xdr:rowOff>
    </xdr:to>
    <xdr:pic>
      <xdr:nvPicPr>
        <xdr:cNvPr id="381" name="Imagem 128">
          <a:extLst>
            <a:ext uri="{FF2B5EF4-FFF2-40B4-BE49-F238E27FC236}">
              <a16:creationId xmlns:a16="http://schemas.microsoft.com/office/drawing/2014/main" id="{00000000-0008-0000-0E00-00007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3354" y="186779782"/>
          <a:ext cx="733892" cy="66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554554</xdr:colOff>
      <xdr:row>149</xdr:row>
      <xdr:rowOff>351482</xdr:rowOff>
    </xdr:from>
    <xdr:to>
      <xdr:col>5</xdr:col>
      <xdr:colOff>69246</xdr:colOff>
      <xdr:row>149</xdr:row>
      <xdr:rowOff>1048309</xdr:rowOff>
    </xdr:to>
    <xdr:pic>
      <xdr:nvPicPr>
        <xdr:cNvPr id="382" name="Imagem 129">
          <a:extLst>
            <a:ext uri="{FF2B5EF4-FFF2-40B4-BE49-F238E27FC236}">
              <a16:creationId xmlns:a16="http://schemas.microsoft.com/office/drawing/2014/main" id="{00000000-0008-0000-0E00-00007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3354" y="188032082"/>
          <a:ext cx="733892" cy="6968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569380</xdr:colOff>
      <xdr:row>150</xdr:row>
      <xdr:rowOff>364886</xdr:rowOff>
    </xdr:from>
    <xdr:to>
      <xdr:col>5</xdr:col>
      <xdr:colOff>54420</xdr:colOff>
      <xdr:row>150</xdr:row>
      <xdr:rowOff>1032061</xdr:rowOff>
    </xdr:to>
    <xdr:pic>
      <xdr:nvPicPr>
        <xdr:cNvPr id="383" name="Imagem 130">
          <a:extLst>
            <a:ext uri="{FF2B5EF4-FFF2-40B4-BE49-F238E27FC236}">
              <a16:creationId xmlns:a16="http://schemas.microsoft.com/office/drawing/2014/main" id="{00000000-0008-0000-0E00-00007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98180" y="189312311"/>
          <a:ext cx="704240" cy="66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554554</xdr:colOff>
      <xdr:row>151</xdr:row>
      <xdr:rowOff>360519</xdr:rowOff>
    </xdr:from>
    <xdr:to>
      <xdr:col>5</xdr:col>
      <xdr:colOff>69246</xdr:colOff>
      <xdr:row>151</xdr:row>
      <xdr:rowOff>1042520</xdr:rowOff>
    </xdr:to>
    <xdr:pic>
      <xdr:nvPicPr>
        <xdr:cNvPr id="384" name="Imagem 131">
          <a:extLst>
            <a:ext uri="{FF2B5EF4-FFF2-40B4-BE49-F238E27FC236}">
              <a16:creationId xmlns:a16="http://schemas.microsoft.com/office/drawing/2014/main" id="{00000000-0008-0000-0E00-00008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3354" y="190574769"/>
          <a:ext cx="733892" cy="6820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569380</xdr:colOff>
      <xdr:row>152</xdr:row>
      <xdr:rowOff>380273</xdr:rowOff>
    </xdr:from>
    <xdr:to>
      <xdr:col>5</xdr:col>
      <xdr:colOff>54420</xdr:colOff>
      <xdr:row>152</xdr:row>
      <xdr:rowOff>1032622</xdr:rowOff>
    </xdr:to>
    <xdr:pic>
      <xdr:nvPicPr>
        <xdr:cNvPr id="385" name="Imagem 133">
          <a:extLst>
            <a:ext uri="{FF2B5EF4-FFF2-40B4-BE49-F238E27FC236}">
              <a16:creationId xmlns:a16="http://schemas.microsoft.com/office/drawing/2014/main" id="{00000000-0008-0000-0E00-00008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98180" y="191861348"/>
          <a:ext cx="704240" cy="6523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569380</xdr:colOff>
      <xdr:row>153</xdr:row>
      <xdr:rowOff>361512</xdr:rowOff>
    </xdr:from>
    <xdr:to>
      <xdr:col>5</xdr:col>
      <xdr:colOff>54420</xdr:colOff>
      <xdr:row>153</xdr:row>
      <xdr:rowOff>1050926</xdr:rowOff>
    </xdr:to>
    <xdr:pic>
      <xdr:nvPicPr>
        <xdr:cNvPr id="386" name="Imagem 134">
          <a:extLst>
            <a:ext uri="{FF2B5EF4-FFF2-40B4-BE49-F238E27FC236}">
              <a16:creationId xmlns:a16="http://schemas.microsoft.com/office/drawing/2014/main" id="{00000000-0008-0000-0E00-00008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98180" y="193109412"/>
          <a:ext cx="704240" cy="6894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584206</xdr:colOff>
      <xdr:row>154</xdr:row>
      <xdr:rowOff>115480</xdr:rowOff>
    </xdr:from>
    <xdr:to>
      <xdr:col>5</xdr:col>
      <xdr:colOff>39594</xdr:colOff>
      <xdr:row>154</xdr:row>
      <xdr:rowOff>999378</xdr:rowOff>
    </xdr:to>
    <xdr:pic>
      <xdr:nvPicPr>
        <xdr:cNvPr id="387" name="Imagem 135">
          <a:extLst>
            <a:ext uri="{FF2B5EF4-FFF2-40B4-BE49-F238E27FC236}">
              <a16:creationId xmlns:a16="http://schemas.microsoft.com/office/drawing/2014/main" id="{00000000-0008-0000-0E00-00008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13006" y="194130205"/>
          <a:ext cx="674588" cy="88389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554554</xdr:colOff>
      <xdr:row>155</xdr:row>
      <xdr:rowOff>387040</xdr:rowOff>
    </xdr:from>
    <xdr:to>
      <xdr:col>5</xdr:col>
      <xdr:colOff>69246</xdr:colOff>
      <xdr:row>155</xdr:row>
      <xdr:rowOff>1069041</xdr:rowOff>
    </xdr:to>
    <xdr:pic>
      <xdr:nvPicPr>
        <xdr:cNvPr id="388" name="Imagem 136">
          <a:extLst>
            <a:ext uri="{FF2B5EF4-FFF2-40B4-BE49-F238E27FC236}">
              <a16:creationId xmlns:a16="http://schemas.microsoft.com/office/drawing/2014/main" id="{00000000-0008-0000-0E00-00008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3354" y="195668590"/>
          <a:ext cx="733892" cy="6820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54624</xdr:colOff>
      <xdr:row>156</xdr:row>
      <xdr:rowOff>392427</xdr:rowOff>
    </xdr:from>
    <xdr:to>
      <xdr:col>4</xdr:col>
      <xdr:colOff>569177</xdr:colOff>
      <xdr:row>156</xdr:row>
      <xdr:rowOff>1032809</xdr:rowOff>
    </xdr:to>
    <xdr:pic>
      <xdr:nvPicPr>
        <xdr:cNvPr id="389" name="Imagem 137">
          <a:extLst>
            <a:ext uri="{FF2B5EF4-FFF2-40B4-BE49-F238E27FC236}">
              <a16:creationId xmlns:a16="http://schemas.microsoft.com/office/drawing/2014/main" id="{00000000-0008-0000-0E00-00008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93024" y="196940802"/>
          <a:ext cx="514553" cy="6403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58985</xdr:colOff>
      <xdr:row>157</xdr:row>
      <xdr:rowOff>358015</xdr:rowOff>
    </xdr:from>
    <xdr:to>
      <xdr:col>4</xdr:col>
      <xdr:colOff>564816</xdr:colOff>
      <xdr:row>157</xdr:row>
      <xdr:rowOff>1020854</xdr:rowOff>
    </xdr:to>
    <xdr:pic>
      <xdr:nvPicPr>
        <xdr:cNvPr id="390" name="Imagem 138">
          <a:extLst>
            <a:ext uri="{FF2B5EF4-FFF2-40B4-BE49-F238E27FC236}">
              <a16:creationId xmlns:a16="http://schemas.microsoft.com/office/drawing/2014/main" id="{00000000-0008-0000-0E00-00008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97385" y="198173215"/>
          <a:ext cx="505831" cy="6628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372062</xdr:colOff>
      <xdr:row>158</xdr:row>
      <xdr:rowOff>511412</xdr:rowOff>
    </xdr:from>
    <xdr:to>
      <xdr:col>5</xdr:col>
      <xdr:colOff>251738</xdr:colOff>
      <xdr:row>158</xdr:row>
      <xdr:rowOff>1037106</xdr:rowOff>
    </xdr:to>
    <xdr:pic>
      <xdr:nvPicPr>
        <xdr:cNvPr id="391" name="Imagem 139">
          <a:extLst>
            <a:ext uri="{FF2B5EF4-FFF2-40B4-BE49-F238E27FC236}">
              <a16:creationId xmlns:a16="http://schemas.microsoft.com/office/drawing/2014/main" id="{00000000-0008-0000-0E00-00008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0862" y="199593437"/>
          <a:ext cx="1098876" cy="5256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531000</xdr:colOff>
      <xdr:row>159</xdr:row>
      <xdr:rowOff>107020</xdr:rowOff>
    </xdr:from>
    <xdr:to>
      <xdr:col>5</xdr:col>
      <xdr:colOff>92800</xdr:colOff>
      <xdr:row>159</xdr:row>
      <xdr:rowOff>1020854</xdr:rowOff>
    </xdr:to>
    <xdr:pic>
      <xdr:nvPicPr>
        <xdr:cNvPr id="392" name="Imagem 140">
          <a:extLst>
            <a:ext uri="{FF2B5EF4-FFF2-40B4-BE49-F238E27FC236}">
              <a16:creationId xmlns:a16="http://schemas.microsoft.com/office/drawing/2014/main" id="{00000000-0008-0000-0E00-00008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59800" y="200455870"/>
          <a:ext cx="781000" cy="9138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254750</xdr:colOff>
      <xdr:row>160</xdr:row>
      <xdr:rowOff>333376</xdr:rowOff>
    </xdr:from>
    <xdr:to>
      <xdr:col>5</xdr:col>
      <xdr:colOff>369050</xdr:colOff>
      <xdr:row>160</xdr:row>
      <xdr:rowOff>934412</xdr:rowOff>
    </xdr:to>
    <xdr:pic>
      <xdr:nvPicPr>
        <xdr:cNvPr id="393" name="Imagem 141">
          <a:extLst>
            <a:ext uri="{FF2B5EF4-FFF2-40B4-BE49-F238E27FC236}">
              <a16:creationId xmlns:a16="http://schemas.microsoft.com/office/drawing/2014/main" id="{00000000-0008-0000-0E00-00008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83550" y="201949051"/>
          <a:ext cx="1333500" cy="6010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204324</xdr:colOff>
      <xdr:row>161</xdr:row>
      <xdr:rowOff>214780</xdr:rowOff>
    </xdr:from>
    <xdr:to>
      <xdr:col>5</xdr:col>
      <xdr:colOff>419476</xdr:colOff>
      <xdr:row>161</xdr:row>
      <xdr:rowOff>1109120</xdr:rowOff>
    </xdr:to>
    <xdr:pic>
      <xdr:nvPicPr>
        <xdr:cNvPr id="394" name="Imagem 143">
          <a:extLst>
            <a:ext uri="{FF2B5EF4-FFF2-40B4-BE49-F238E27FC236}">
              <a16:creationId xmlns:a16="http://schemas.microsoft.com/office/drawing/2014/main" id="{00000000-0008-0000-0E00-00008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33124" y="203097280"/>
          <a:ext cx="1434352" cy="8943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69013</xdr:colOff>
      <xdr:row>162</xdr:row>
      <xdr:rowOff>287617</xdr:rowOff>
    </xdr:from>
    <xdr:to>
      <xdr:col>4</xdr:col>
      <xdr:colOff>554788</xdr:colOff>
      <xdr:row>162</xdr:row>
      <xdr:rowOff>992467</xdr:rowOff>
    </xdr:to>
    <xdr:pic>
      <xdr:nvPicPr>
        <xdr:cNvPr id="395" name="Imagem 144">
          <a:extLst>
            <a:ext uri="{FF2B5EF4-FFF2-40B4-BE49-F238E27FC236}">
              <a16:creationId xmlns:a16="http://schemas.microsoft.com/office/drawing/2014/main" id="{00000000-0008-0000-0E00-00008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7413" y="204436942"/>
          <a:ext cx="485775" cy="704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260354</xdr:colOff>
      <xdr:row>163</xdr:row>
      <xdr:rowOff>0</xdr:rowOff>
    </xdr:from>
    <xdr:to>
      <xdr:col>5</xdr:col>
      <xdr:colOff>363447</xdr:colOff>
      <xdr:row>163</xdr:row>
      <xdr:rowOff>881052</xdr:rowOff>
    </xdr:to>
    <xdr:pic>
      <xdr:nvPicPr>
        <xdr:cNvPr id="396" name="Imagem 142">
          <a:extLst>
            <a:ext uri="{FF2B5EF4-FFF2-40B4-BE49-F238E27FC236}">
              <a16:creationId xmlns:a16="http://schemas.microsoft.com/office/drawing/2014/main" id="{00000000-0008-0000-0E00-00008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>
          <a:duotone>
            <a:prstClr val="black"/>
            <a:schemeClr val="accent6">
              <a:tint val="45000"/>
              <a:satMod val="400000"/>
            </a:scheme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89154" y="205416150"/>
          <a:ext cx="1322293" cy="8810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89953</xdr:colOff>
      <xdr:row>164</xdr:row>
      <xdr:rowOff>37915</xdr:rowOff>
    </xdr:from>
    <xdr:to>
      <xdr:col>4</xdr:col>
      <xdr:colOff>533848</xdr:colOff>
      <xdr:row>164</xdr:row>
      <xdr:rowOff>911976</xdr:rowOff>
    </xdr:to>
    <xdr:pic>
      <xdr:nvPicPr>
        <xdr:cNvPr id="397" name="Imagem 145">
          <a:extLst>
            <a:ext uri="{FF2B5EF4-FFF2-40B4-BE49-F238E27FC236}">
              <a16:creationId xmlns:a16="http://schemas.microsoft.com/office/drawing/2014/main" id="{00000000-0008-0000-0E00-00008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>
          <a:duotone>
            <a:prstClr val="black"/>
            <a:srgbClr val="FFC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5400000">
          <a:off x="2313270" y="206935973"/>
          <a:ext cx="874061" cy="443895"/>
        </a:xfrm>
        <a:prstGeom prst="rect">
          <a:avLst/>
        </a:prstGeom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490074</xdr:colOff>
      <xdr:row>166</xdr:row>
      <xdr:rowOff>20732</xdr:rowOff>
    </xdr:from>
    <xdr:to>
      <xdr:col>5</xdr:col>
      <xdr:colOff>133727</xdr:colOff>
      <xdr:row>166</xdr:row>
      <xdr:rowOff>883585</xdr:rowOff>
    </xdr:to>
    <xdr:pic>
      <xdr:nvPicPr>
        <xdr:cNvPr id="398" name="Imagem 60">
          <a:extLst>
            <a:ext uri="{FF2B5EF4-FFF2-40B4-BE49-F238E27FC236}">
              <a16:creationId xmlns:a16="http://schemas.microsoft.com/office/drawing/2014/main" id="{00000000-0008-0000-0E00-00008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18874" y="209237357"/>
          <a:ext cx="862853" cy="862853"/>
        </a:xfrm>
        <a:prstGeom prst="rect">
          <a:avLst/>
        </a:prstGeom>
      </xdr:spPr>
    </xdr:pic>
    <xdr:clientData/>
  </xdr:twoCellAnchor>
  <xdr:twoCellAnchor>
    <xdr:from>
      <xdr:col>3</xdr:col>
      <xdr:colOff>299506</xdr:colOff>
      <xdr:row>165</xdr:row>
      <xdr:rowOff>151815</xdr:rowOff>
    </xdr:from>
    <xdr:to>
      <xdr:col>5</xdr:col>
      <xdr:colOff>324294</xdr:colOff>
      <xdr:row>165</xdr:row>
      <xdr:rowOff>783579</xdr:rowOff>
    </xdr:to>
    <xdr:pic>
      <xdr:nvPicPr>
        <xdr:cNvPr id="399" name="Imagem 146">
          <a:extLst>
            <a:ext uri="{FF2B5EF4-FFF2-40B4-BE49-F238E27FC236}">
              <a16:creationId xmlns:a16="http://schemas.microsoft.com/office/drawing/2014/main" id="{00000000-0008-0000-0E00-00008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>
          <a:duotone>
            <a:prstClr val="black"/>
            <a:srgbClr val="FFC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28306" y="208101615"/>
          <a:ext cx="1243988" cy="631764"/>
        </a:xfrm>
        <a:prstGeom prst="rect">
          <a:avLst/>
        </a:prstGeom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89953</xdr:colOff>
      <xdr:row>167</xdr:row>
      <xdr:rowOff>3283</xdr:rowOff>
    </xdr:from>
    <xdr:to>
      <xdr:col>4</xdr:col>
      <xdr:colOff>533848</xdr:colOff>
      <xdr:row>167</xdr:row>
      <xdr:rowOff>877344</xdr:rowOff>
    </xdr:to>
    <xdr:pic>
      <xdr:nvPicPr>
        <xdr:cNvPr id="400" name="Imagem 149">
          <a:extLst>
            <a:ext uri="{FF2B5EF4-FFF2-40B4-BE49-F238E27FC236}">
              <a16:creationId xmlns:a16="http://schemas.microsoft.com/office/drawing/2014/main" id="{00000000-0008-0000-0E00-00009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5400000">
          <a:off x="2313270" y="210701816"/>
          <a:ext cx="874061" cy="443895"/>
        </a:xfrm>
        <a:prstGeom prst="rect">
          <a:avLst/>
        </a:prstGeom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214902</xdr:colOff>
      <xdr:row>168</xdr:row>
      <xdr:rowOff>191782</xdr:rowOff>
    </xdr:from>
    <xdr:to>
      <xdr:col>5</xdr:col>
      <xdr:colOff>408898</xdr:colOff>
      <xdr:row>168</xdr:row>
      <xdr:rowOff>823742</xdr:rowOff>
    </xdr:to>
    <xdr:pic>
      <xdr:nvPicPr>
        <xdr:cNvPr id="401" name="Imagem 150">
          <a:extLst>
            <a:ext uri="{FF2B5EF4-FFF2-40B4-BE49-F238E27FC236}">
              <a16:creationId xmlns:a16="http://schemas.microsoft.com/office/drawing/2014/main" id="{00000000-0008-0000-0E00-00009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>
          <a:duotone>
            <a:prstClr val="black"/>
            <a:schemeClr val="accent6">
              <a:tint val="45000"/>
              <a:satMod val="400000"/>
            </a:scheme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3702" y="211942057"/>
          <a:ext cx="1413196" cy="631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150726</xdr:colOff>
      <xdr:row>169</xdr:row>
      <xdr:rowOff>236294</xdr:rowOff>
    </xdr:from>
    <xdr:to>
      <xdr:col>5</xdr:col>
      <xdr:colOff>473075</xdr:colOff>
      <xdr:row>169</xdr:row>
      <xdr:rowOff>1019175</xdr:rowOff>
    </xdr:to>
    <xdr:pic>
      <xdr:nvPicPr>
        <xdr:cNvPr id="402" name="Imagem 151">
          <a:extLst>
            <a:ext uri="{FF2B5EF4-FFF2-40B4-BE49-F238E27FC236}">
              <a16:creationId xmlns:a16="http://schemas.microsoft.com/office/drawing/2014/main" id="{00000000-0008-0000-0E00-00009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9526" y="213253394"/>
          <a:ext cx="1541549" cy="782881"/>
        </a:xfrm>
        <a:prstGeom prst="rect">
          <a:avLst/>
        </a:prstGeom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486072</xdr:colOff>
      <xdr:row>170</xdr:row>
      <xdr:rowOff>287352</xdr:rowOff>
    </xdr:from>
    <xdr:to>
      <xdr:col>5</xdr:col>
      <xdr:colOff>137729</xdr:colOff>
      <xdr:row>170</xdr:row>
      <xdr:rowOff>676786</xdr:rowOff>
    </xdr:to>
    <xdr:pic>
      <xdr:nvPicPr>
        <xdr:cNvPr id="403" name="Imagem 152">
          <a:extLst>
            <a:ext uri="{FF2B5EF4-FFF2-40B4-BE49-F238E27FC236}">
              <a16:creationId xmlns:a16="http://schemas.microsoft.com/office/drawing/2014/main" id="{00000000-0008-0000-0E00-00009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>
          <a:duotone>
            <a:prstClr val="black"/>
            <a:schemeClr val="accent6">
              <a:tint val="45000"/>
              <a:satMod val="400000"/>
            </a:scheme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14872" y="214571277"/>
          <a:ext cx="870857" cy="3894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282502</xdr:colOff>
      <xdr:row>171</xdr:row>
      <xdr:rowOff>133937</xdr:rowOff>
    </xdr:from>
    <xdr:to>
      <xdr:col>5</xdr:col>
      <xdr:colOff>341298</xdr:colOff>
      <xdr:row>171</xdr:row>
      <xdr:rowOff>705437</xdr:rowOff>
    </xdr:to>
    <xdr:pic>
      <xdr:nvPicPr>
        <xdr:cNvPr id="404" name="Imagem 153">
          <a:extLst>
            <a:ext uri="{FF2B5EF4-FFF2-40B4-BE49-F238E27FC236}">
              <a16:creationId xmlns:a16="http://schemas.microsoft.com/office/drawing/2014/main" id="{00000000-0008-0000-0E00-00009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>
          <a:duotone>
            <a:prstClr val="black"/>
            <a:srgbClr val="FF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11302" y="215684687"/>
          <a:ext cx="1277996" cy="571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588125</xdr:colOff>
      <xdr:row>172</xdr:row>
      <xdr:rowOff>18171</xdr:rowOff>
    </xdr:from>
    <xdr:to>
      <xdr:col>5</xdr:col>
      <xdr:colOff>35675</xdr:colOff>
      <xdr:row>172</xdr:row>
      <xdr:rowOff>957065</xdr:rowOff>
    </xdr:to>
    <xdr:pic>
      <xdr:nvPicPr>
        <xdr:cNvPr id="405" name="Imagem 154">
          <a:extLst>
            <a:ext uri="{FF2B5EF4-FFF2-40B4-BE49-F238E27FC236}">
              <a16:creationId xmlns:a16="http://schemas.microsoft.com/office/drawing/2014/main" id="{00000000-0008-0000-0E00-00009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16925" y="216835746"/>
          <a:ext cx="666750" cy="938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538646</xdr:colOff>
      <xdr:row>173</xdr:row>
      <xdr:rowOff>55448</xdr:rowOff>
    </xdr:from>
    <xdr:to>
      <xdr:col>5</xdr:col>
      <xdr:colOff>85154</xdr:colOff>
      <xdr:row>173</xdr:row>
      <xdr:rowOff>1133476</xdr:rowOff>
    </xdr:to>
    <xdr:pic>
      <xdr:nvPicPr>
        <xdr:cNvPr id="406" name="Imagem 155">
          <a:extLst>
            <a:ext uri="{FF2B5EF4-FFF2-40B4-BE49-F238E27FC236}">
              <a16:creationId xmlns:a16="http://schemas.microsoft.com/office/drawing/2014/main" id="{00000000-0008-0000-0E00-00009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>
          <a:duotone>
            <a:prstClr val="black"/>
            <a:srgbClr val="FFFF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5400000">
          <a:off x="2211286" y="218296008"/>
          <a:ext cx="1078028" cy="765708"/>
        </a:xfrm>
        <a:prstGeom prst="rect">
          <a:avLst/>
        </a:prstGeom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269038</xdr:colOff>
      <xdr:row>174</xdr:row>
      <xdr:rowOff>436414</xdr:rowOff>
    </xdr:from>
    <xdr:to>
      <xdr:col>5</xdr:col>
      <xdr:colOff>354763</xdr:colOff>
      <xdr:row>174</xdr:row>
      <xdr:rowOff>946087</xdr:rowOff>
    </xdr:to>
    <xdr:pic>
      <xdr:nvPicPr>
        <xdr:cNvPr id="407" name="Imagem 156">
          <a:extLst>
            <a:ext uri="{FF2B5EF4-FFF2-40B4-BE49-F238E27FC236}">
              <a16:creationId xmlns:a16="http://schemas.microsoft.com/office/drawing/2014/main" id="{00000000-0008-0000-0E00-00009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>
          <a:duotone>
            <a:prstClr val="black"/>
            <a:srgbClr val="FFFF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7838" y="219787639"/>
          <a:ext cx="1304925" cy="509673"/>
        </a:xfrm>
        <a:prstGeom prst="rect">
          <a:avLst/>
        </a:prstGeom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541844</xdr:colOff>
      <xdr:row>175</xdr:row>
      <xdr:rowOff>529483</xdr:rowOff>
    </xdr:from>
    <xdr:to>
      <xdr:col>5</xdr:col>
      <xdr:colOff>81956</xdr:colOff>
      <xdr:row>175</xdr:row>
      <xdr:rowOff>1223445</xdr:rowOff>
    </xdr:to>
    <xdr:pic>
      <xdr:nvPicPr>
        <xdr:cNvPr id="408" name="Imagem 157">
          <a:extLst>
            <a:ext uri="{FF2B5EF4-FFF2-40B4-BE49-F238E27FC236}">
              <a16:creationId xmlns:a16="http://schemas.microsoft.com/office/drawing/2014/main" id="{00000000-0008-0000-0E00-00009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>
          <a:duotone>
            <a:prstClr val="black"/>
            <a:srgbClr val="FFFF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5400000">
          <a:off x="2403319" y="221114858"/>
          <a:ext cx="693962" cy="759312"/>
        </a:xfrm>
        <a:prstGeom prst="rect">
          <a:avLst/>
        </a:prstGeom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490074</xdr:colOff>
      <xdr:row>176</xdr:row>
      <xdr:rowOff>15129</xdr:rowOff>
    </xdr:from>
    <xdr:to>
      <xdr:col>5</xdr:col>
      <xdr:colOff>133727</xdr:colOff>
      <xdr:row>176</xdr:row>
      <xdr:rowOff>877982</xdr:rowOff>
    </xdr:to>
    <xdr:pic>
      <xdr:nvPicPr>
        <xdr:cNvPr id="409" name="Imagem 158">
          <a:extLst>
            <a:ext uri="{FF2B5EF4-FFF2-40B4-BE49-F238E27FC236}">
              <a16:creationId xmlns:a16="http://schemas.microsoft.com/office/drawing/2014/main" id="{00000000-0008-0000-0E00-00009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0">
          <a:extLst>
            <a:ext uri="{BEBA8EAE-BF5A-486C-A8C5-ECC9F3942E4B}">
              <a14:imgProps xmlns:a14="http://schemas.microsoft.com/office/drawing/2010/main">
                <a14:imgLayer r:embed="rId141">
                  <a14:imgEffect>
                    <a14:saturation sat="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18874" y="221900004"/>
          <a:ext cx="862853" cy="862853"/>
        </a:xfrm>
        <a:prstGeom prst="rect">
          <a:avLst/>
        </a:prstGeom>
      </xdr:spPr>
    </xdr:pic>
    <xdr:clientData/>
  </xdr:twoCellAnchor>
  <xdr:twoCellAnchor>
    <xdr:from>
      <xdr:col>3</xdr:col>
      <xdr:colOff>588125</xdr:colOff>
      <xdr:row>179</xdr:row>
      <xdr:rowOff>14249</xdr:rowOff>
    </xdr:from>
    <xdr:to>
      <xdr:col>5</xdr:col>
      <xdr:colOff>35675</xdr:colOff>
      <xdr:row>179</xdr:row>
      <xdr:rowOff>953143</xdr:rowOff>
    </xdr:to>
    <xdr:pic>
      <xdr:nvPicPr>
        <xdr:cNvPr id="410" name="Imagem 159">
          <a:extLst>
            <a:ext uri="{FF2B5EF4-FFF2-40B4-BE49-F238E27FC236}">
              <a16:creationId xmlns:a16="http://schemas.microsoft.com/office/drawing/2014/main" id="{00000000-0008-0000-0E00-00009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16925" y="225699599"/>
          <a:ext cx="666750" cy="938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588125</xdr:colOff>
      <xdr:row>180</xdr:row>
      <xdr:rowOff>13688</xdr:rowOff>
    </xdr:from>
    <xdr:to>
      <xdr:col>5</xdr:col>
      <xdr:colOff>35675</xdr:colOff>
      <xdr:row>180</xdr:row>
      <xdr:rowOff>952582</xdr:rowOff>
    </xdr:to>
    <xdr:pic>
      <xdr:nvPicPr>
        <xdr:cNvPr id="411" name="Imagem 161">
          <a:extLst>
            <a:ext uri="{FF2B5EF4-FFF2-40B4-BE49-F238E27FC236}">
              <a16:creationId xmlns:a16="http://schemas.microsoft.com/office/drawing/2014/main" id="{00000000-0008-0000-0E00-00009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16925" y="226965863"/>
          <a:ext cx="666750" cy="938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588126</xdr:colOff>
      <xdr:row>181</xdr:row>
      <xdr:rowOff>90690</xdr:rowOff>
    </xdr:from>
    <xdr:to>
      <xdr:col>5</xdr:col>
      <xdr:colOff>35674</xdr:colOff>
      <xdr:row>181</xdr:row>
      <xdr:rowOff>716618</xdr:rowOff>
    </xdr:to>
    <xdr:pic>
      <xdr:nvPicPr>
        <xdr:cNvPr id="412" name="Imagem 162">
          <a:extLst>
            <a:ext uri="{FF2B5EF4-FFF2-40B4-BE49-F238E27FC236}">
              <a16:creationId xmlns:a16="http://schemas.microsoft.com/office/drawing/2014/main" id="{00000000-0008-0000-0E00-00009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">
          <a:duotone>
            <a:schemeClr val="accent6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16926" y="228309690"/>
          <a:ext cx="666748" cy="6259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114890</xdr:colOff>
      <xdr:row>182</xdr:row>
      <xdr:rowOff>337325</xdr:rowOff>
    </xdr:from>
    <xdr:to>
      <xdr:col>5</xdr:col>
      <xdr:colOff>508911</xdr:colOff>
      <xdr:row>182</xdr:row>
      <xdr:rowOff>1058734</xdr:rowOff>
    </xdr:to>
    <xdr:pic>
      <xdr:nvPicPr>
        <xdr:cNvPr id="413" name="Imagem 163">
          <a:extLst>
            <a:ext uri="{FF2B5EF4-FFF2-40B4-BE49-F238E27FC236}">
              <a16:creationId xmlns:a16="http://schemas.microsoft.com/office/drawing/2014/main" id="{00000000-0008-0000-0E00-00009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>
          <a:duotone>
            <a:prstClr val="black"/>
            <a:schemeClr val="accent3">
              <a:tint val="45000"/>
              <a:satMod val="400000"/>
            </a:scheme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3690" y="229823150"/>
          <a:ext cx="1613221" cy="7214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260354</xdr:colOff>
      <xdr:row>183</xdr:row>
      <xdr:rowOff>46478</xdr:rowOff>
    </xdr:from>
    <xdr:to>
      <xdr:col>5</xdr:col>
      <xdr:colOff>363447</xdr:colOff>
      <xdr:row>183</xdr:row>
      <xdr:rowOff>927530</xdr:rowOff>
    </xdr:to>
    <xdr:pic>
      <xdr:nvPicPr>
        <xdr:cNvPr id="414" name="Imagem 165">
          <a:extLst>
            <a:ext uri="{FF2B5EF4-FFF2-40B4-BE49-F238E27FC236}">
              <a16:creationId xmlns:a16="http://schemas.microsoft.com/office/drawing/2014/main" id="{00000000-0008-0000-0E00-00009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>
          <a:duotone>
            <a:prstClr val="black"/>
            <a:schemeClr val="accent1">
              <a:tint val="45000"/>
              <a:satMod val="400000"/>
            </a:scheme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89154" y="230799128"/>
          <a:ext cx="1322293" cy="8810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426129</xdr:colOff>
      <xdr:row>184</xdr:row>
      <xdr:rowOff>116047</xdr:rowOff>
    </xdr:from>
    <xdr:to>
      <xdr:col>5</xdr:col>
      <xdr:colOff>197672</xdr:colOff>
      <xdr:row>184</xdr:row>
      <xdr:rowOff>1181100</xdr:rowOff>
    </xdr:to>
    <xdr:pic>
      <xdr:nvPicPr>
        <xdr:cNvPr id="415" name="Imagem 166">
          <a:extLst>
            <a:ext uri="{FF2B5EF4-FFF2-40B4-BE49-F238E27FC236}">
              <a16:creationId xmlns:a16="http://schemas.microsoft.com/office/drawing/2014/main" id="{00000000-0008-0000-0E00-00009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5400000">
          <a:off x="2217774" y="232172677"/>
          <a:ext cx="1065053" cy="990743"/>
        </a:xfrm>
        <a:prstGeom prst="rect">
          <a:avLst/>
        </a:prstGeom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64158</xdr:colOff>
      <xdr:row>185</xdr:row>
      <xdr:rowOff>124283</xdr:rowOff>
    </xdr:from>
    <xdr:to>
      <xdr:col>4</xdr:col>
      <xdr:colOff>559642</xdr:colOff>
      <xdr:row>185</xdr:row>
      <xdr:rowOff>1066803</xdr:rowOff>
    </xdr:to>
    <xdr:pic>
      <xdr:nvPicPr>
        <xdr:cNvPr id="416" name="Imagem 168">
          <a:extLst>
            <a:ext uri="{FF2B5EF4-FFF2-40B4-BE49-F238E27FC236}">
              <a16:creationId xmlns:a16="http://schemas.microsoft.com/office/drawing/2014/main" id="{00000000-0008-0000-0E00-0000A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5400000">
          <a:off x="2279040" y="233634101"/>
          <a:ext cx="942520" cy="495484"/>
        </a:xfrm>
        <a:prstGeom prst="rect">
          <a:avLst/>
        </a:prstGeom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8832</xdr:colOff>
      <xdr:row>186</xdr:row>
      <xdr:rowOff>274800</xdr:rowOff>
    </xdr:from>
    <xdr:to>
      <xdr:col>5</xdr:col>
      <xdr:colOff>5368</xdr:colOff>
      <xdr:row>186</xdr:row>
      <xdr:rowOff>1155852</xdr:rowOff>
    </xdr:to>
    <xdr:pic>
      <xdr:nvPicPr>
        <xdr:cNvPr id="417" name="Imagem 171">
          <a:extLst>
            <a:ext uri="{FF2B5EF4-FFF2-40B4-BE49-F238E27FC236}">
              <a16:creationId xmlns:a16="http://schemas.microsoft.com/office/drawing/2014/main" id="{00000000-0008-0000-0E00-0000A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>
          <a:duotone>
            <a:prstClr val="black"/>
            <a:schemeClr val="accent6">
              <a:tint val="45000"/>
              <a:satMod val="400000"/>
            </a:scheme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47232" y="234827925"/>
          <a:ext cx="606136" cy="8810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211211</xdr:colOff>
      <xdr:row>187</xdr:row>
      <xdr:rowOff>305130</xdr:rowOff>
    </xdr:from>
    <xdr:to>
      <xdr:col>5</xdr:col>
      <xdr:colOff>412588</xdr:colOff>
      <xdr:row>187</xdr:row>
      <xdr:rowOff>870846</xdr:rowOff>
    </xdr:to>
    <xdr:pic>
      <xdr:nvPicPr>
        <xdr:cNvPr id="418" name="Imagem 172">
          <a:extLst>
            <a:ext uri="{FF2B5EF4-FFF2-40B4-BE49-F238E27FC236}">
              <a16:creationId xmlns:a16="http://schemas.microsoft.com/office/drawing/2014/main" id="{00000000-0008-0000-0E00-0000A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>
          <a:duotone>
            <a:prstClr val="black"/>
            <a:srgbClr val="FFFF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5400000">
          <a:off x="2467442" y="235697649"/>
          <a:ext cx="565716" cy="1420577"/>
        </a:xfrm>
        <a:prstGeom prst="rect">
          <a:avLst/>
        </a:prstGeom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492875</xdr:colOff>
      <xdr:row>188</xdr:row>
      <xdr:rowOff>9207</xdr:rowOff>
    </xdr:from>
    <xdr:to>
      <xdr:col>5</xdr:col>
      <xdr:colOff>130925</xdr:colOff>
      <xdr:row>188</xdr:row>
      <xdr:rowOff>988921</xdr:rowOff>
    </xdr:to>
    <xdr:pic>
      <xdr:nvPicPr>
        <xdr:cNvPr id="419" name="Imagem 418">
          <a:extLst>
            <a:ext uri="{FF2B5EF4-FFF2-40B4-BE49-F238E27FC236}">
              <a16:creationId xmlns:a16="http://schemas.microsoft.com/office/drawing/2014/main" id="{00000000-0008-0000-0E00-0000A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21675" y="237095982"/>
          <a:ext cx="857250" cy="9797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479268</xdr:colOff>
      <xdr:row>189</xdr:row>
      <xdr:rowOff>181456</xdr:rowOff>
    </xdr:from>
    <xdr:to>
      <xdr:col>5</xdr:col>
      <xdr:colOff>144533</xdr:colOff>
      <xdr:row>189</xdr:row>
      <xdr:rowOff>698529</xdr:rowOff>
    </xdr:to>
    <xdr:pic>
      <xdr:nvPicPr>
        <xdr:cNvPr id="420" name="Imagem 170">
          <a:extLst>
            <a:ext uri="{FF2B5EF4-FFF2-40B4-BE49-F238E27FC236}">
              <a16:creationId xmlns:a16="http://schemas.microsoft.com/office/drawing/2014/main" id="{00000000-0008-0000-0E00-0000A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5400000">
          <a:off x="2491764" y="238351360"/>
          <a:ext cx="517073" cy="884465"/>
        </a:xfrm>
        <a:prstGeom prst="rect">
          <a:avLst/>
        </a:prstGeom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80579</xdr:colOff>
      <xdr:row>190</xdr:row>
      <xdr:rowOff>180181</xdr:rowOff>
    </xdr:from>
    <xdr:to>
      <xdr:col>4</xdr:col>
      <xdr:colOff>543222</xdr:colOff>
      <xdr:row>190</xdr:row>
      <xdr:rowOff>684361</xdr:rowOff>
    </xdr:to>
    <xdr:pic>
      <xdr:nvPicPr>
        <xdr:cNvPr id="421" name="Imagem 167">
          <a:extLst>
            <a:ext uri="{FF2B5EF4-FFF2-40B4-BE49-F238E27FC236}">
              <a16:creationId xmlns:a16="http://schemas.microsoft.com/office/drawing/2014/main" id="{00000000-0008-0000-0E00-0000A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18979" y="239800606"/>
          <a:ext cx="462643" cy="504180"/>
        </a:xfrm>
        <a:prstGeom prst="rect">
          <a:avLst/>
        </a:prstGeom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588125</xdr:colOff>
      <xdr:row>177</xdr:row>
      <xdr:rowOff>15369</xdr:rowOff>
    </xdr:from>
    <xdr:to>
      <xdr:col>5</xdr:col>
      <xdr:colOff>35675</xdr:colOff>
      <xdr:row>177</xdr:row>
      <xdr:rowOff>954263</xdr:rowOff>
    </xdr:to>
    <xdr:pic>
      <xdr:nvPicPr>
        <xdr:cNvPr id="422" name="Imagem 173">
          <a:extLst>
            <a:ext uri="{FF2B5EF4-FFF2-40B4-BE49-F238E27FC236}">
              <a16:creationId xmlns:a16="http://schemas.microsoft.com/office/drawing/2014/main" id="{00000000-0008-0000-0E00-0000A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16925" y="223167069"/>
          <a:ext cx="666750" cy="938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237423</xdr:colOff>
      <xdr:row>191</xdr:row>
      <xdr:rowOff>398138</xdr:rowOff>
    </xdr:from>
    <xdr:to>
      <xdr:col>5</xdr:col>
      <xdr:colOff>386377</xdr:colOff>
      <xdr:row>191</xdr:row>
      <xdr:rowOff>942978</xdr:rowOff>
    </xdr:to>
    <xdr:pic>
      <xdr:nvPicPr>
        <xdr:cNvPr id="423" name="Imagem 174">
          <a:extLst>
            <a:ext uri="{FF2B5EF4-FFF2-40B4-BE49-F238E27FC236}">
              <a16:creationId xmlns:a16="http://schemas.microsoft.com/office/drawing/2014/main" id="{00000000-0008-0000-0E00-0000A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>
          <a:duotone>
            <a:prstClr val="black"/>
            <a:srgbClr val="FFFF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5400000">
          <a:off x="2477880" y="240873731"/>
          <a:ext cx="544840" cy="1368154"/>
        </a:xfrm>
        <a:prstGeom prst="rect">
          <a:avLst/>
        </a:prstGeom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588125</xdr:colOff>
      <xdr:row>178</xdr:row>
      <xdr:rowOff>14809</xdr:rowOff>
    </xdr:from>
    <xdr:to>
      <xdr:col>5</xdr:col>
      <xdr:colOff>35675</xdr:colOff>
      <xdr:row>178</xdr:row>
      <xdr:rowOff>953703</xdr:rowOff>
    </xdr:to>
    <xdr:pic>
      <xdr:nvPicPr>
        <xdr:cNvPr id="424" name="Imagem 175">
          <a:extLst>
            <a:ext uri="{FF2B5EF4-FFF2-40B4-BE49-F238E27FC236}">
              <a16:creationId xmlns:a16="http://schemas.microsoft.com/office/drawing/2014/main" id="{00000000-0008-0000-0E00-0000A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16925" y="224433334"/>
          <a:ext cx="666750" cy="938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368467</xdr:colOff>
      <xdr:row>53</xdr:row>
      <xdr:rowOff>161925</xdr:rowOff>
    </xdr:from>
    <xdr:to>
      <xdr:col>5</xdr:col>
      <xdr:colOff>255334</xdr:colOff>
      <xdr:row>53</xdr:row>
      <xdr:rowOff>1053914</xdr:rowOff>
    </xdr:to>
    <xdr:pic>
      <xdr:nvPicPr>
        <xdr:cNvPr id="182" name="Imagem 181">
          <a:extLst>
            <a:ext uri="{FF2B5EF4-FFF2-40B4-BE49-F238E27FC236}">
              <a16:creationId xmlns:a16="http://schemas.microsoft.com/office/drawing/2014/main" id="{81C0104D-88D1-B284-11F3-A321D252A37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2506"/>
        <a:stretch/>
      </xdr:blipFill>
      <xdr:spPr bwMode="auto">
        <a:xfrm>
          <a:off x="2197267" y="66227325"/>
          <a:ext cx="1106067" cy="8919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419491</xdr:colOff>
      <xdr:row>54</xdr:row>
      <xdr:rowOff>197226</xdr:rowOff>
    </xdr:from>
    <xdr:to>
      <xdr:col>5</xdr:col>
      <xdr:colOff>204309</xdr:colOff>
      <xdr:row>54</xdr:row>
      <xdr:rowOff>1012454</xdr:rowOff>
    </xdr:to>
    <xdr:pic>
      <xdr:nvPicPr>
        <xdr:cNvPr id="191" name="Imagem 190">
          <a:extLst>
            <a:ext uri="{FF2B5EF4-FFF2-40B4-BE49-F238E27FC236}">
              <a16:creationId xmlns:a16="http://schemas.microsoft.com/office/drawing/2014/main" id="{39D3B238-AC0E-D5A0-9AF8-85784B4CBF9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3103"/>
        <a:stretch/>
      </xdr:blipFill>
      <xdr:spPr bwMode="auto">
        <a:xfrm>
          <a:off x="2248291" y="67529451"/>
          <a:ext cx="1004018" cy="8152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458001</xdr:colOff>
      <xdr:row>55</xdr:row>
      <xdr:rowOff>135965</xdr:rowOff>
    </xdr:from>
    <xdr:to>
      <xdr:col>5</xdr:col>
      <xdr:colOff>165800</xdr:colOff>
      <xdr:row>55</xdr:row>
      <xdr:rowOff>971924</xdr:rowOff>
    </xdr:to>
    <xdr:pic>
      <xdr:nvPicPr>
        <xdr:cNvPr id="196" name="Imagem 195">
          <a:extLst>
            <a:ext uri="{FF2B5EF4-FFF2-40B4-BE49-F238E27FC236}">
              <a16:creationId xmlns:a16="http://schemas.microsoft.com/office/drawing/2014/main" id="{46D80EA0-CB66-7B51-891E-C21AA9C9618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2" t="-1923" r="74279" b="1923"/>
        <a:stretch/>
      </xdr:blipFill>
      <xdr:spPr bwMode="auto">
        <a:xfrm>
          <a:off x="2286801" y="68735015"/>
          <a:ext cx="926999" cy="8359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434365</xdr:colOff>
      <xdr:row>56</xdr:row>
      <xdr:rowOff>255869</xdr:rowOff>
    </xdr:from>
    <xdr:to>
      <xdr:col>5</xdr:col>
      <xdr:colOff>189436</xdr:colOff>
      <xdr:row>56</xdr:row>
      <xdr:rowOff>1058210</xdr:rowOff>
    </xdr:to>
    <xdr:pic>
      <xdr:nvPicPr>
        <xdr:cNvPr id="197" name="Imagem 196">
          <a:extLst>
            <a:ext uri="{FF2B5EF4-FFF2-40B4-BE49-F238E27FC236}">
              <a16:creationId xmlns:a16="http://schemas.microsoft.com/office/drawing/2014/main" id="{C10099E7-A604-351D-53FC-CC0A7D5BDF9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4074"/>
        <a:stretch/>
      </xdr:blipFill>
      <xdr:spPr bwMode="auto">
        <a:xfrm>
          <a:off x="2263165" y="70121744"/>
          <a:ext cx="974271" cy="8023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429563</xdr:colOff>
      <xdr:row>57</xdr:row>
      <xdr:rowOff>293596</xdr:rowOff>
    </xdr:from>
    <xdr:to>
      <xdr:col>5</xdr:col>
      <xdr:colOff>194238</xdr:colOff>
      <xdr:row>57</xdr:row>
      <xdr:rowOff>1119050</xdr:rowOff>
    </xdr:to>
    <xdr:pic>
      <xdr:nvPicPr>
        <xdr:cNvPr id="198" name="Imagem 197">
          <a:extLst>
            <a:ext uri="{FF2B5EF4-FFF2-40B4-BE49-F238E27FC236}">
              <a16:creationId xmlns:a16="http://schemas.microsoft.com/office/drawing/2014/main" id="{2024630B-6B1F-A89A-092C-9CFBF44E517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4292"/>
        <a:stretch/>
      </xdr:blipFill>
      <xdr:spPr bwMode="auto">
        <a:xfrm>
          <a:off x="2258363" y="71426296"/>
          <a:ext cx="983875" cy="82545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411433</xdr:colOff>
      <xdr:row>58</xdr:row>
      <xdr:rowOff>276225</xdr:rowOff>
    </xdr:from>
    <xdr:to>
      <xdr:col>5</xdr:col>
      <xdr:colOff>212367</xdr:colOff>
      <xdr:row>58</xdr:row>
      <xdr:rowOff>1107141</xdr:rowOff>
    </xdr:to>
    <xdr:pic>
      <xdr:nvPicPr>
        <xdr:cNvPr id="200" name="Imagem 199">
          <a:extLst>
            <a:ext uri="{FF2B5EF4-FFF2-40B4-BE49-F238E27FC236}">
              <a16:creationId xmlns:a16="http://schemas.microsoft.com/office/drawing/2014/main" id="{93360C6A-B84B-D353-F259-279104487CE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2747"/>
        <a:stretch/>
      </xdr:blipFill>
      <xdr:spPr bwMode="auto">
        <a:xfrm>
          <a:off x="2240233" y="72675750"/>
          <a:ext cx="1020134" cy="8309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442169</xdr:colOff>
      <xdr:row>59</xdr:row>
      <xdr:rowOff>155760</xdr:rowOff>
    </xdr:from>
    <xdr:to>
      <xdr:col>5</xdr:col>
      <xdr:colOff>181632</xdr:colOff>
      <xdr:row>59</xdr:row>
      <xdr:rowOff>961359</xdr:rowOff>
    </xdr:to>
    <xdr:pic>
      <xdr:nvPicPr>
        <xdr:cNvPr id="208" name="Imagem 207">
          <a:extLst>
            <a:ext uri="{FF2B5EF4-FFF2-40B4-BE49-F238E27FC236}">
              <a16:creationId xmlns:a16="http://schemas.microsoft.com/office/drawing/2014/main" id="{3E0A52AF-CE5F-8B86-A7D6-AF165F349D6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3378"/>
        <a:stretch/>
      </xdr:blipFill>
      <xdr:spPr bwMode="auto">
        <a:xfrm>
          <a:off x="2270969" y="73822110"/>
          <a:ext cx="958663" cy="8055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410329</xdr:colOff>
      <xdr:row>60</xdr:row>
      <xdr:rowOff>221130</xdr:rowOff>
    </xdr:from>
    <xdr:to>
      <xdr:col>5</xdr:col>
      <xdr:colOff>213471</xdr:colOff>
      <xdr:row>60</xdr:row>
      <xdr:rowOff>1044202</xdr:rowOff>
    </xdr:to>
    <xdr:pic>
      <xdr:nvPicPr>
        <xdr:cNvPr id="209" name="Imagem 208">
          <a:extLst>
            <a:ext uri="{FF2B5EF4-FFF2-40B4-BE49-F238E27FC236}">
              <a16:creationId xmlns:a16="http://schemas.microsoft.com/office/drawing/2014/main" id="{DF0899BE-638B-84A1-2F0C-481DA565DF6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4066"/>
        <a:stretch/>
      </xdr:blipFill>
      <xdr:spPr bwMode="auto">
        <a:xfrm>
          <a:off x="2239129" y="75154305"/>
          <a:ext cx="1022342" cy="8230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445744</xdr:colOff>
      <xdr:row>61</xdr:row>
      <xdr:rowOff>303678</xdr:rowOff>
    </xdr:from>
    <xdr:to>
      <xdr:col>5</xdr:col>
      <xdr:colOff>178056</xdr:colOff>
      <xdr:row>61</xdr:row>
      <xdr:rowOff>1125069</xdr:rowOff>
    </xdr:to>
    <xdr:pic>
      <xdr:nvPicPr>
        <xdr:cNvPr id="210" name="Imagem 209">
          <a:extLst>
            <a:ext uri="{FF2B5EF4-FFF2-40B4-BE49-F238E27FC236}">
              <a16:creationId xmlns:a16="http://schemas.microsoft.com/office/drawing/2014/main" id="{CA3CEED4-9D75-0D33-5680-8A612BC4AA0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4730"/>
        <a:stretch/>
      </xdr:blipFill>
      <xdr:spPr bwMode="auto">
        <a:xfrm>
          <a:off x="2274544" y="76503678"/>
          <a:ext cx="951512" cy="82139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475227</xdr:colOff>
      <xdr:row>62</xdr:row>
      <xdr:rowOff>166781</xdr:rowOff>
    </xdr:from>
    <xdr:to>
      <xdr:col>5</xdr:col>
      <xdr:colOff>148574</xdr:colOff>
      <xdr:row>62</xdr:row>
      <xdr:rowOff>900485</xdr:rowOff>
    </xdr:to>
    <xdr:pic>
      <xdr:nvPicPr>
        <xdr:cNvPr id="211" name="Imagem 210">
          <a:extLst>
            <a:ext uri="{FF2B5EF4-FFF2-40B4-BE49-F238E27FC236}">
              <a16:creationId xmlns:a16="http://schemas.microsoft.com/office/drawing/2014/main" id="{E21E9306-D422-93E4-6AEE-83C7690D659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4066"/>
        <a:stretch/>
      </xdr:blipFill>
      <xdr:spPr bwMode="auto">
        <a:xfrm>
          <a:off x="2304027" y="77633606"/>
          <a:ext cx="892547" cy="7337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447492</xdr:colOff>
      <xdr:row>63</xdr:row>
      <xdr:rowOff>221875</xdr:rowOff>
    </xdr:from>
    <xdr:to>
      <xdr:col>5</xdr:col>
      <xdr:colOff>176308</xdr:colOff>
      <xdr:row>63</xdr:row>
      <xdr:rowOff>1001176</xdr:rowOff>
    </xdr:to>
    <xdr:pic>
      <xdr:nvPicPr>
        <xdr:cNvPr id="212" name="Imagem 211">
          <a:extLst>
            <a:ext uri="{FF2B5EF4-FFF2-40B4-BE49-F238E27FC236}">
              <a16:creationId xmlns:a16="http://schemas.microsoft.com/office/drawing/2014/main" id="{967D266A-9F2E-3F99-42B2-A5C083B9194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4066"/>
        <a:stretch/>
      </xdr:blipFill>
      <xdr:spPr bwMode="auto">
        <a:xfrm>
          <a:off x="2276292" y="78955525"/>
          <a:ext cx="948016" cy="7793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382696</xdr:colOff>
      <xdr:row>64</xdr:row>
      <xdr:rowOff>285749</xdr:rowOff>
    </xdr:from>
    <xdr:to>
      <xdr:col>5</xdr:col>
      <xdr:colOff>241105</xdr:colOff>
      <xdr:row>64</xdr:row>
      <xdr:rowOff>1120027</xdr:rowOff>
    </xdr:to>
    <xdr:pic>
      <xdr:nvPicPr>
        <xdr:cNvPr id="213" name="Imagem 212">
          <a:extLst>
            <a:ext uri="{FF2B5EF4-FFF2-40B4-BE49-F238E27FC236}">
              <a16:creationId xmlns:a16="http://schemas.microsoft.com/office/drawing/2014/main" id="{0F14D929-1000-0C7C-118F-3CF486B5991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3218"/>
        <a:stretch/>
      </xdr:blipFill>
      <xdr:spPr bwMode="auto">
        <a:xfrm>
          <a:off x="2211496" y="80286224"/>
          <a:ext cx="1077609" cy="8342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trata-03\Projeto\2006\CRS%20616%20-%20Projeto%20Basico%20Restauracao%20-%20BR-430-030%20BA%20-%20DERBA\campo\Brumado-Sussuarana\lead\CARACT%20PAV%20EXISTENT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oao.giancoli.PLANOSENG/Desktop/Codigos/BrazilTrafficSignsDetector/Modelo_padrao%20-%20Copia%20-%20Copia%20-%20Copia%20-%20Copia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Engelog\Controle%20de%20Contratos%20atualizado%20at&#233;%2025.05.200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trada"/>
      <sheetName val="aux"/>
      <sheetName val="graficos"/>
      <sheetName val="graficos (2)"/>
      <sheetName val="Remoção de Solo Mole BR-153"/>
      <sheetName val="$Conserva BR-116 RJ"/>
      <sheetName val="$Conserva BR-116 SP"/>
      <sheetName val="$Conserva BR-101 RJ"/>
      <sheetName val="$Conserva BR-101 SP"/>
      <sheetName val="Assum"/>
      <sheetName val="CARACT PAV EXISTENTE"/>
      <sheetName val="A"/>
      <sheetName val="PSP"/>
      <sheetName val="graficos_(2)"/>
      <sheetName val="CARACT_PAV_EXISTENTE"/>
      <sheetName val="Remoção_de_Solo_Mole_BR-153"/>
      <sheetName val="$Conserva_BR-116_RJ"/>
      <sheetName val="$Conserva_BR-116_SP"/>
      <sheetName val="$Conserva_BR-101_RJ"/>
      <sheetName val="$Conserva_BR-101_SP"/>
      <sheetName val="DADOS"/>
      <sheetName val="p a t o 99 b"/>
      <sheetName val="Premissas"/>
      <sheetName val="Tabela"/>
    </sheetNames>
    <sheetDataSet>
      <sheetData sheetId="0" refreshError="1"/>
      <sheetData sheetId="1" refreshError="1">
        <row r="6">
          <cell r="B6">
            <v>32.307692307692307</v>
          </cell>
          <cell r="C6">
            <v>28.846153846153843</v>
          </cell>
          <cell r="D6">
            <v>14.615384615384617</v>
          </cell>
          <cell r="E6">
            <v>6.9230769230769234</v>
          </cell>
          <cell r="F6">
            <v>17.307692307692307</v>
          </cell>
          <cell r="I6">
            <v>1.68</v>
          </cell>
          <cell r="J6">
            <v>1.5</v>
          </cell>
          <cell r="K6">
            <v>0.76</v>
          </cell>
          <cell r="L6">
            <v>0.36</v>
          </cell>
          <cell r="M6">
            <v>0.9</v>
          </cell>
        </row>
        <row r="7">
          <cell r="B7" t="str">
            <v>0 - 10</v>
          </cell>
          <cell r="C7" t="str">
            <v>10 - 20</v>
          </cell>
          <cell r="D7" t="str">
            <v>20 - 40</v>
          </cell>
          <cell r="E7" t="str">
            <v>40 - 60</v>
          </cell>
          <cell r="F7" t="str">
            <v>&gt; 60</v>
          </cell>
        </row>
        <row r="8">
          <cell r="B8">
            <v>97.307692307692307</v>
          </cell>
          <cell r="C8">
            <v>2.6923076923076925</v>
          </cell>
          <cell r="D8">
            <v>0</v>
          </cell>
          <cell r="E8">
            <v>0</v>
          </cell>
          <cell r="F8">
            <v>0</v>
          </cell>
          <cell r="I8">
            <v>5.0600000000000005</v>
          </cell>
          <cell r="J8">
            <v>0.14000000000000001</v>
          </cell>
          <cell r="K8">
            <v>0</v>
          </cell>
          <cell r="L8">
            <v>0</v>
          </cell>
          <cell r="M8">
            <v>0</v>
          </cell>
        </row>
        <row r="9">
          <cell r="B9" t="str">
            <v>0 -  10</v>
          </cell>
          <cell r="C9" t="str">
            <v>10 - 20</v>
          </cell>
          <cell r="D9" t="str">
            <v>20 - 40</v>
          </cell>
          <cell r="E9" t="str">
            <v>40 - 60</v>
          </cell>
          <cell r="F9" t="str">
            <v>&gt; 60</v>
          </cell>
        </row>
        <row r="10">
          <cell r="B10">
            <v>29.615384615384617</v>
          </cell>
          <cell r="C10">
            <v>31.538461538461537</v>
          </cell>
          <cell r="D10">
            <v>14.615384615384617</v>
          </cell>
          <cell r="E10">
            <v>6.9230769230769234</v>
          </cell>
          <cell r="F10">
            <v>17.307692307692307</v>
          </cell>
          <cell r="I10">
            <v>1.54</v>
          </cell>
          <cell r="J10">
            <v>1.6400000000000001</v>
          </cell>
          <cell r="K10">
            <v>0.76</v>
          </cell>
          <cell r="L10">
            <v>0.36</v>
          </cell>
          <cell r="M10">
            <v>0.9</v>
          </cell>
        </row>
        <row r="11">
          <cell r="B11" t="str">
            <v>0 - 10</v>
          </cell>
          <cell r="C11" t="str">
            <v>10 - 20</v>
          </cell>
          <cell r="D11" t="str">
            <v>20 - 40</v>
          </cell>
          <cell r="E11" t="str">
            <v>40 - 60</v>
          </cell>
          <cell r="F11" t="str">
            <v>&gt; 60</v>
          </cell>
        </row>
        <row r="12">
          <cell r="B12">
            <v>9.2307692307692317</v>
          </cell>
          <cell r="C12">
            <v>61.53846153846154</v>
          </cell>
          <cell r="D12">
            <v>21.153846153846153</v>
          </cell>
          <cell r="E12">
            <v>8.0769230769230766</v>
          </cell>
          <cell r="F12">
            <v>0</v>
          </cell>
          <cell r="I12">
            <v>0.48</v>
          </cell>
          <cell r="J12">
            <v>3.2</v>
          </cell>
          <cell r="K12">
            <v>1.1000000000000001</v>
          </cell>
          <cell r="L12">
            <v>0.42</v>
          </cell>
          <cell r="M12">
            <v>0</v>
          </cell>
        </row>
        <row r="13">
          <cell r="B13" t="str">
            <v>0 - 20</v>
          </cell>
          <cell r="C13" t="str">
            <v>20 - 40</v>
          </cell>
          <cell r="D13" t="str">
            <v>40 -  80</v>
          </cell>
          <cell r="E13" t="str">
            <v xml:space="preserve"> 80 - 150</v>
          </cell>
          <cell r="F13" t="str">
            <v>&gt; 150</v>
          </cell>
        </row>
        <row r="14">
          <cell r="B14">
            <v>9.2307692307692317</v>
          </cell>
          <cell r="C14">
            <v>63.84615384615384</v>
          </cell>
          <cell r="D14">
            <v>18.846153846153847</v>
          </cell>
          <cell r="E14">
            <v>8.0769230769230766</v>
          </cell>
          <cell r="F14">
            <v>0</v>
          </cell>
          <cell r="I14">
            <v>0.48</v>
          </cell>
          <cell r="J14">
            <v>3.3200000000000003</v>
          </cell>
          <cell r="K14">
            <v>0.98</v>
          </cell>
          <cell r="L14">
            <v>0.42</v>
          </cell>
          <cell r="M14">
            <v>0</v>
          </cell>
        </row>
        <row r="15">
          <cell r="B15" t="str">
            <v xml:space="preserve">  4 - 5</v>
          </cell>
          <cell r="C15" t="str">
            <v xml:space="preserve">  3 -   4</v>
          </cell>
          <cell r="D15" t="str">
            <v xml:space="preserve">  2 -   3</v>
          </cell>
          <cell r="E15" t="str">
            <v xml:space="preserve">  1 -   2</v>
          </cell>
          <cell r="F15" t="str">
            <v>0 -  1</v>
          </cell>
        </row>
        <row r="16">
          <cell r="B16">
            <v>69.230769230769226</v>
          </cell>
          <cell r="C16">
            <v>16.923076923076923</v>
          </cell>
          <cell r="D16">
            <v>13.846153846153847</v>
          </cell>
          <cell r="E16">
            <v>0</v>
          </cell>
          <cell r="F16">
            <v>0</v>
          </cell>
          <cell r="I16">
            <v>3.6</v>
          </cell>
          <cell r="J16">
            <v>0.88</v>
          </cell>
          <cell r="K16">
            <v>0.72</v>
          </cell>
          <cell r="L16">
            <v>0</v>
          </cell>
          <cell r="M16">
            <v>0</v>
          </cell>
        </row>
        <row r="17">
          <cell r="B17" t="str">
            <v>0 -  5</v>
          </cell>
          <cell r="C17" t="str">
            <v xml:space="preserve"> 5 - 10</v>
          </cell>
          <cell r="D17" t="str">
            <v>10 - 15</v>
          </cell>
          <cell r="E17" t="str">
            <v>15 - 20</v>
          </cell>
          <cell r="F17" t="str">
            <v>&gt; 20</v>
          </cell>
        </row>
        <row r="18">
          <cell r="B18">
            <v>0.76923076923076927</v>
          </cell>
          <cell r="C18">
            <v>59.615384615384613</v>
          </cell>
          <cell r="D18">
            <v>26.923076923076923</v>
          </cell>
          <cell r="E18">
            <v>12.692307692307692</v>
          </cell>
          <cell r="F18">
            <v>0</v>
          </cell>
          <cell r="I18">
            <v>0.04</v>
          </cell>
          <cell r="J18">
            <v>3.1</v>
          </cell>
          <cell r="K18">
            <v>1.4000000000000001</v>
          </cell>
          <cell r="L18">
            <v>0.66</v>
          </cell>
          <cell r="M18">
            <v>0</v>
          </cell>
        </row>
        <row r="19">
          <cell r="B19" t="str">
            <v>0 - 20</v>
          </cell>
          <cell r="C19" t="str">
            <v>20 - 40</v>
          </cell>
          <cell r="D19" t="str">
            <v>40 - 60</v>
          </cell>
          <cell r="E19" t="str">
            <v>60 - 80</v>
          </cell>
          <cell r="F19" t="str">
            <v>&gt; 80</v>
          </cell>
        </row>
        <row r="20">
          <cell r="B20">
            <v>0</v>
          </cell>
          <cell r="C20">
            <v>7.6923076923076925</v>
          </cell>
          <cell r="D20">
            <v>92.307692307692307</v>
          </cell>
          <cell r="E20">
            <v>0</v>
          </cell>
          <cell r="F20">
            <v>0</v>
          </cell>
          <cell r="I20">
            <v>0</v>
          </cell>
          <cell r="J20">
            <v>0.4</v>
          </cell>
          <cell r="K20">
            <v>4.8</v>
          </cell>
          <cell r="L20">
            <v>0</v>
          </cell>
          <cell r="M20">
            <v>0</v>
          </cell>
        </row>
        <row r="21">
          <cell r="B21" t="str">
            <v>0 - 20</v>
          </cell>
          <cell r="C21" t="str">
            <v>20 - 40</v>
          </cell>
          <cell r="D21" t="str">
            <v>40 - 80</v>
          </cell>
          <cell r="E21" t="str">
            <v>80 - 120</v>
          </cell>
          <cell r="F21" t="str">
            <v>&gt; 120</v>
          </cell>
        </row>
        <row r="22">
          <cell r="B22">
            <v>0</v>
          </cell>
          <cell r="C22">
            <v>93.07692307692308</v>
          </cell>
          <cell r="D22">
            <v>6.9230769230769234</v>
          </cell>
          <cell r="E22">
            <v>0</v>
          </cell>
          <cell r="F22">
            <v>0</v>
          </cell>
          <cell r="I22">
            <v>0</v>
          </cell>
          <cell r="J22">
            <v>4.84</v>
          </cell>
          <cell r="K22">
            <v>0.36</v>
          </cell>
          <cell r="L22">
            <v>0</v>
          </cell>
          <cell r="M22">
            <v>0</v>
          </cell>
        </row>
        <row r="23">
          <cell r="B23" t="str">
            <v xml:space="preserve">  4 - 5</v>
          </cell>
          <cell r="C23" t="str">
            <v xml:space="preserve">  3 -   4</v>
          </cell>
          <cell r="D23" t="str">
            <v xml:space="preserve">  2 -   3</v>
          </cell>
          <cell r="E23" t="str">
            <v xml:space="preserve">  1 -   2</v>
          </cell>
          <cell r="F23" t="str">
            <v>0 -  1</v>
          </cell>
        </row>
        <row r="24">
          <cell r="B24">
            <v>81.92307692307692</v>
          </cell>
          <cell r="C24">
            <v>18.076923076923077</v>
          </cell>
          <cell r="D24">
            <v>0</v>
          </cell>
          <cell r="E24">
            <v>0</v>
          </cell>
          <cell r="F24">
            <v>0</v>
          </cell>
          <cell r="I24">
            <v>4.26</v>
          </cell>
          <cell r="J24">
            <v>0.94000000000000006</v>
          </cell>
          <cell r="K24">
            <v>0</v>
          </cell>
          <cell r="L24">
            <v>0</v>
          </cell>
          <cell r="M24">
            <v>0</v>
          </cell>
        </row>
        <row r="25">
          <cell r="B25" t="str">
            <v xml:space="preserve">  4 - 5</v>
          </cell>
          <cell r="C25" t="str">
            <v xml:space="preserve">  3 -   4</v>
          </cell>
          <cell r="D25" t="str">
            <v xml:space="preserve">  2 -   3</v>
          </cell>
          <cell r="E25" t="str">
            <v xml:space="preserve">  1 -   2</v>
          </cell>
          <cell r="F25" t="str">
            <v>0 -  1</v>
          </cell>
        </row>
        <row r="26">
          <cell r="B26">
            <v>36.538461538461533</v>
          </cell>
          <cell r="C26">
            <v>55.769230769230774</v>
          </cell>
          <cell r="D26">
            <v>7.6923076923076925</v>
          </cell>
          <cell r="E26">
            <v>0</v>
          </cell>
          <cell r="F26">
            <v>0</v>
          </cell>
          <cell r="I26">
            <v>1.9000000000000001</v>
          </cell>
          <cell r="J26">
            <v>2.9</v>
          </cell>
          <cell r="K26">
            <v>0.4</v>
          </cell>
          <cell r="L26">
            <v>0</v>
          </cell>
          <cell r="M26">
            <v>0</v>
          </cell>
        </row>
        <row r="27">
          <cell r="B27" t="str">
            <v xml:space="preserve">  4 - 5</v>
          </cell>
          <cell r="C27" t="str">
            <v xml:space="preserve">  3 -   4</v>
          </cell>
          <cell r="D27" t="str">
            <v xml:space="preserve">  2 -   3</v>
          </cell>
          <cell r="E27" t="str">
            <v xml:space="preserve">  1 -   2</v>
          </cell>
          <cell r="F27" t="str">
            <v>0 -  1</v>
          </cell>
        </row>
        <row r="28">
          <cell r="B28">
            <v>0</v>
          </cell>
          <cell r="C28">
            <v>45.384615384615387</v>
          </cell>
          <cell r="D28">
            <v>54.615384615384613</v>
          </cell>
          <cell r="E28">
            <v>0</v>
          </cell>
          <cell r="F28">
            <v>0</v>
          </cell>
          <cell r="I28">
            <v>0</v>
          </cell>
          <cell r="J28">
            <v>2.36</v>
          </cell>
          <cell r="K28">
            <v>2.84</v>
          </cell>
          <cell r="L28">
            <v>0</v>
          </cell>
          <cell r="M28">
            <v>0</v>
          </cell>
        </row>
        <row r="29">
          <cell r="B29" t="str">
            <v xml:space="preserve">  4 - 5</v>
          </cell>
          <cell r="C29" t="str">
            <v xml:space="preserve">  3 -   4</v>
          </cell>
          <cell r="D29" t="str">
            <v xml:space="preserve">  2 -   3</v>
          </cell>
          <cell r="E29" t="str">
            <v xml:space="preserve">  1 -   2</v>
          </cell>
          <cell r="F29" t="str">
            <v>0 -  1</v>
          </cell>
        </row>
      </sheetData>
      <sheetData sheetId="2" refreshError="1"/>
      <sheetData sheetId="3" refreshError="1"/>
      <sheetData sheetId="4">
        <row r="6">
          <cell r="B6">
            <v>361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board"/>
      <sheetName val="Tabela dinamica Dados_Processo"/>
      <sheetName val="Processo"/>
      <sheetName val="Tabelas"/>
      <sheetName val="Imagens_Cortadas"/>
      <sheetName val="Imagens_Inteiras"/>
      <sheetName val="Localização"/>
      <sheetName val="Tabelas_Dinâmicas"/>
      <sheetName val="TbD_X"/>
      <sheetName val="TbD_Contagem"/>
      <sheetName val="TbD_Area"/>
      <sheetName val="Alimentadores"/>
      <sheetName val="Quantidade_km"/>
      <sheetName val="Densidade_Area"/>
      <sheetName val="Area"/>
      <sheetName val="Bases"/>
      <sheetName val="Especificos_trecho"/>
      <sheetName val="Tabela_Central"/>
      <sheetName val="Dimensões"/>
      <sheetName val="Nome_Placas"/>
      <sheetName val="Dados_GPS"/>
    </sheetNames>
    <sheetDataSet>
      <sheetData sheetId="0">
        <row r="6">
          <cell r="R6" t="str">
            <v>R_28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e"/>
      <sheetName val="Jurídico"/>
      <sheetName val="Assin Contratada"/>
      <sheetName val="Assin_Contratada"/>
      <sheetName val="Terr-preços"/>
      <sheetName val="Unit"/>
      <sheetName val="Local"/>
      <sheetName val="tabela DER julho97"/>
      <sheetName val="Plan3"/>
      <sheetName val="AVALIAÇÃO_terreno"/>
      <sheetName val="INCCTOT"/>
      <sheetName val="Assin_Contratada1"/>
      <sheetName val="tabela_DER_julho97"/>
      <sheetName val="0040"/>
      <sheetName val="Proctor BGS 2"/>
      <sheetName val="DADOS MENU"/>
      <sheetName val="Principal"/>
      <sheetName val="P   CARGOS SAL CARAJAS "/>
      <sheetName val="XREF"/>
      <sheetName val="Control"/>
      <sheetName val="scenario"/>
      <sheetName val="Proctor_BGS_2"/>
      <sheetName val="  Eco-marshall modelo "/>
      <sheetName val=" MODELO - Eco-marshall"/>
      <sheetName val=" MODELO- Eco-marshall"/>
      <sheetName val="modelo- 16-19mm - Eco-marshall"/>
      <sheetName val="modelo- Eco Marshall"/>
      <sheetName val="MATRIZ-ECO-MARSHALL"/>
      <sheetName val="P___CARGOS_SAL_CARAJAS_"/>
      <sheetName val="Despesas"/>
      <sheetName val="Planilha1"/>
      <sheetName val="Banco de Dados - Placas"/>
      <sheetName val="RELATA VÉIO"/>
      <sheetName val="Premissas"/>
      <sheetName val="Resumo"/>
      <sheetName val="OP079907"/>
      <sheetName val="Check Farol"/>
      <sheetName val="Dados"/>
      <sheetName val="Resumo Taquaruçu 05-19"/>
      <sheetName val="Controle de Contratos atualizad"/>
      <sheetName val="RELATA ANTIGO"/>
      <sheetName val="W_Z_Q0000_Z_RTIN_01_REC_0003"/>
      <sheetName val="PLQ - Recuperação Base de Quant"/>
      <sheetName val="Métricas"/>
      <sheetName val="Recape Drenos"/>
      <sheetName val="BASE DE DADOS 1"/>
      <sheetName val="CBUQ MÊS"/>
      <sheetName val="GERAL"/>
      <sheetName val="M.O. - 01"/>
      <sheetName val="Plan1"/>
      <sheetName val="Trans Assump"/>
      <sheetName val="Rendimento Equipe"/>
      <sheetName val="Índice Chuva"/>
      <sheetName val="elétrica"/>
      <sheetName val="Assin_Contratada2"/>
      <sheetName val="tabela_DER_julho971"/>
      <sheetName val="Proctor_BGS_21"/>
      <sheetName val="DADOS_MENU"/>
      <sheetName val="P___CARGOS_SAL_CARAJAS_1"/>
      <sheetName val="__Eco-marshall_modelo_"/>
      <sheetName val="_MODELO_-_Eco-marshall"/>
      <sheetName val="_MODELO-_Eco-marshall"/>
      <sheetName val="modelo-_16-19mm_-_Eco-marshall"/>
      <sheetName val="modelo-_Eco_Marshall"/>
      <sheetName val="Padrões Horizontal"/>
      <sheetName val="Assin_Contratada3"/>
      <sheetName val="tabela_DER_julho972"/>
      <sheetName val="Banco_de_Dados_-_Placas"/>
      <sheetName val="RELATA_VÉIO"/>
      <sheetName val="Check_Farol"/>
      <sheetName val="PLQ_-_Recuperação_Base_de_Quant"/>
      <sheetName val="Recape_Drenos"/>
      <sheetName val="BASE_DE_DADOS_1"/>
      <sheetName val="CBUQ_MÊS"/>
      <sheetName val="RELATA"/>
      <sheetName val="CONSSID12-96"/>
      <sheetName val="BR 376 Km 181,85"/>
      <sheetName val="Pavim-preços"/>
      <sheetName val="Evolução Realizado"/>
      <sheetName val="Cadastral Fonecedor"/>
      <sheetName val="ABC"/>
      <sheetName val="Contr_Global"/>
      <sheetName val="Índice"/>
      <sheetName val="Projecao"/>
      <sheetName val="Preço dos Dispositivos"/>
      <sheetName val="resumo geral"/>
      <sheetName val="samarco"/>
      <sheetName val="dados blp"/>
      <sheetName val="Cash flow"/>
      <sheetName val="Parametros"/>
      <sheetName val="Anual"/>
      <sheetName val="A"/>
      <sheetName val="DMT"/>
      <sheetName val="composições"/>
      <sheetName val="Banco de Dados - Segurança"/>
      <sheetName val="estgg"/>
      <sheetName val="aux"/>
      <sheetName val="eaigesen"/>
      <sheetName val="1.6"/>
      <sheetName val="Compactação 100% PN"/>
      <sheetName val="Compactação 95% PN"/>
      <sheetName val="Forecasts_VDF"/>
      <sheetName val="market"/>
    </sheetNames>
    <sheetDataSet>
      <sheetData sheetId="0" refreshError="1"/>
      <sheetData sheetId="1" refreshError="1">
        <row r="2">
          <cell r="D2" t="str">
            <v>Razão Social</v>
          </cell>
          <cell r="F2" t="str">
            <v>Objeto</v>
          </cell>
          <cell r="G2" t="str">
            <v>Área</v>
          </cell>
          <cell r="H2" t="str">
            <v>Gestor</v>
          </cell>
          <cell r="I2" t="str">
            <v>N.º Contrato</v>
          </cell>
          <cell r="J2" t="str">
            <v>Contrato/Aditivo/Encerr.</v>
          </cell>
          <cell r="K2" t="str">
            <v>Nº Aditivo</v>
          </cell>
        </row>
        <row r="3">
          <cell r="D3" t="str">
            <v>A Integração Recuperadora de Rodovias S/C Ltda</v>
          </cell>
          <cell r="F3" t="str">
            <v>Serviços de conservação civil.</v>
          </cell>
          <cell r="G3" t="str">
            <v>Conservação</v>
          </cell>
          <cell r="H3" t="str">
            <v>Nadalin</v>
          </cell>
          <cell r="I3" t="str">
            <v>ACTUA-CQ-0671/04</v>
          </cell>
          <cell r="J3" t="str">
            <v>Aditivo</v>
          </cell>
          <cell r="K3" t="str">
            <v>1º</v>
          </cell>
        </row>
        <row r="4">
          <cell r="D4" t="str">
            <v>Elena Franco Rosa Resende - ME</v>
          </cell>
          <cell r="F4" t="str">
            <v>Confecção e instalação de Gradil Orsometal de ferro chato 1' x 1/8', para proteção de Pista AVI - 01 do pedágio do km 46 da SP-270, Proteção solicitada pela Comissão da CIPA.</v>
          </cell>
          <cell r="G4" t="str">
            <v>Manutenção</v>
          </cell>
          <cell r="H4" t="str">
            <v>Savietto</v>
          </cell>
          <cell r="J4" t="str">
            <v>Contrato</v>
          </cell>
        </row>
        <row r="5">
          <cell r="D5" t="str">
            <v>Lumafran Consultoria Ltda</v>
          </cell>
          <cell r="F5" t="str">
            <v>Serviços de manutenção e suporte local e remoto de carácter especializado em banco de dados em geral.</v>
          </cell>
          <cell r="G5" t="str">
            <v>Manutenção</v>
          </cell>
          <cell r="H5" t="str">
            <v>Savietto</v>
          </cell>
          <cell r="J5" t="str">
            <v>Contrato</v>
          </cell>
        </row>
        <row r="6">
          <cell r="D6" t="str">
            <v>Marjack Moto Peças Ltda</v>
          </cell>
          <cell r="F6" t="str">
            <v>Fornecimento de peças e materiais em geral para manutenção.</v>
          </cell>
          <cell r="G6" t="str">
            <v>Manutenção</v>
          </cell>
          <cell r="H6" t="str">
            <v>Savietto</v>
          </cell>
          <cell r="J6" t="str">
            <v>Contrato</v>
          </cell>
        </row>
        <row r="7">
          <cell r="D7" t="str">
            <v xml:space="preserve">Álamo Engenharia SA </v>
          </cell>
          <cell r="F7" t="str">
            <v>Serviços de Manutenção de Sistemas Eletro-Eletrônicos para a AutoBAn, conforme os Pacotes abaixo:- Pacote C - Sistemas de emergência, grupos geradores e nobreaks;- Pacote D - Elétrica viária e predial;- Pacote E - Sistemas de climatização;- Pacotes especi</v>
          </cell>
          <cell r="G7" t="str">
            <v>Manutenção</v>
          </cell>
          <cell r="H7" t="str">
            <v>Savietto</v>
          </cell>
          <cell r="J7" t="str">
            <v>Contrato</v>
          </cell>
        </row>
        <row r="8">
          <cell r="D8" t="str">
            <v>Ultraview Sistemas, comércio e serviços Ltda ME</v>
          </cell>
          <cell r="F8" t="str">
            <v xml:space="preserve">Serviços de consultoria  em sistema eletrônicos de ITS para a Concessionária da Ponte Rio-Niterói S.A. </v>
          </cell>
          <cell r="G8" t="str">
            <v>Manutenção</v>
          </cell>
          <cell r="H8" t="str">
            <v>Savietto</v>
          </cell>
          <cell r="J8" t="str">
            <v>Contrato</v>
          </cell>
        </row>
        <row r="9">
          <cell r="D9" t="str">
            <v>Afasa Construções e Comércio Ltda</v>
          </cell>
          <cell r="F9" t="str">
            <v>Venda de equipamentos especializados para execução de selagem de trincas em pavimento asfáltico.</v>
          </cell>
          <cell r="G9" t="str">
            <v>Obras</v>
          </cell>
          <cell r="H9" t="str">
            <v>Herzen</v>
          </cell>
          <cell r="J9" t="str">
            <v>Contrato</v>
          </cell>
        </row>
        <row r="10">
          <cell r="D10" t="str">
            <v>Afasa Construções e Comércio Ltda</v>
          </cell>
          <cell r="F10" t="str">
            <v>Serviços de selagem de trincas com emprego de material asfáltico com polímetro, ao longo do pavimento da Rodovia Presidente Dutra.</v>
          </cell>
          <cell r="G10" t="str">
            <v>Obras</v>
          </cell>
          <cell r="H10" t="str">
            <v>Herzen</v>
          </cell>
          <cell r="I10" t="str">
            <v>ACTUA-CP-0282/05</v>
          </cell>
          <cell r="J10" t="str">
            <v>Contrato</v>
          </cell>
        </row>
        <row r="11">
          <cell r="D11" t="str">
            <v>Lumafran Consultoria Ltda</v>
          </cell>
          <cell r="F11" t="str">
            <v>Serviços de manutenção e suporte local e remoto de carácter especializado em banco de dados em geral.</v>
          </cell>
          <cell r="G11" t="str">
            <v>Manutenção</v>
          </cell>
          <cell r="H11" t="str">
            <v>Savietto</v>
          </cell>
          <cell r="J11" t="str">
            <v>Contrato</v>
          </cell>
        </row>
        <row r="12">
          <cell r="D12" t="str">
            <v>Jofege Pavimentação e Construção Ltda</v>
          </cell>
          <cell r="F12" t="str">
            <v>Serviços de implantação de Marginais na SP-330, Rodovia Anhanguera, entre o km 50+000 e o km 53+550 nas Pistas, Norte e Sul e entre o km 54+158 e o km 58+000 da Pista Norte.</v>
          </cell>
          <cell r="G12" t="str">
            <v>Obras</v>
          </cell>
          <cell r="H12" t="str">
            <v>Moita</v>
          </cell>
          <cell r="J12" t="str">
            <v>Contrato</v>
          </cell>
        </row>
        <row r="13">
          <cell r="D13" t="str">
            <v>Vieceli &amp; Furlan Assossiados Comércio de Serviços Ltda</v>
          </cell>
          <cell r="F13" t="str">
            <v>Desenvolvimento e fornecimento de software para contagem de veículos que utilizam sistemas de identificação automática de veículos e a instalação de duas antenas Amtech em viaduto próximo ao RJ.</v>
          </cell>
          <cell r="G13" t="str">
            <v>Manutenção</v>
          </cell>
          <cell r="H13" t="str">
            <v>Savietto</v>
          </cell>
          <cell r="J13" t="str">
            <v>Contrato</v>
          </cell>
        </row>
        <row r="14">
          <cell r="D14" t="str">
            <v>Terra Brasilis Arquitetura e Consultoria SCL</v>
          </cell>
          <cell r="F14" t="str">
            <v>Plantio de mudas de árvores de espécies nativas, baseado na técnica de sucessão secundária, num total de 4.000 mudas em Guaratinguetá na Rodovia Presidente Dutra.</v>
          </cell>
          <cell r="G14" t="str">
            <v>Ambiente</v>
          </cell>
          <cell r="H14" t="str">
            <v>Nilo</v>
          </cell>
          <cell r="J14" t="str">
            <v>Contrato</v>
          </cell>
        </row>
        <row r="15">
          <cell r="D15" t="str">
            <v>MPMEC Eletro Mecanica Ltda</v>
          </cell>
          <cell r="F15" t="str">
            <v>Serviços de conservação de estruturas metálicas localizadas na Ponte Rio Niterói.</v>
          </cell>
          <cell r="G15" t="str">
            <v>Obras</v>
          </cell>
          <cell r="H15" t="str">
            <v>Nilton</v>
          </cell>
          <cell r="J15" t="str">
            <v>Contrato</v>
          </cell>
        </row>
        <row r="16">
          <cell r="D16" t="str">
            <v>Mapylar Engenharia Ltda</v>
          </cell>
          <cell r="F16" t="str">
            <v>Serviços de Execução de dispositivos de drenagem tais como recuperação de sarjetas e implantação de meio-fio em diversos pontos ao longo da rodovia RJ-124.</v>
          </cell>
          <cell r="G16" t="str">
            <v>Manutenção</v>
          </cell>
          <cell r="H16" t="str">
            <v>Nilton</v>
          </cell>
          <cell r="J16" t="str">
            <v>Contrato</v>
          </cell>
        </row>
        <row r="17">
          <cell r="D17" t="str">
            <v>Engenharia e Construção Mectal Ltda</v>
          </cell>
          <cell r="F17" t="str">
            <v>Serviços de retirada de pórtico bandeira do canteiro de obras da manutenção elétrica,reforma e montagem do mesmo em local a ser definido pela Ponte S/A; Remoção de painel de mensagens variáveis da Av.Jansen de Melo e reinstalação do mesmo no pórtico do it</v>
          </cell>
          <cell r="G17" t="str">
            <v>Obras</v>
          </cell>
          <cell r="H17" t="str">
            <v>Nilton</v>
          </cell>
          <cell r="J17" t="str">
            <v>Contrato</v>
          </cell>
        </row>
        <row r="18">
          <cell r="D18" t="str">
            <v>Sinalta Propista Sinalização, Segurança e Comunicação Visual Ltda</v>
          </cell>
          <cell r="F18" t="str">
            <v>Confecção e implantação de Sinalização Vertical para a Rodovia Presidente Dutra, trechos de São Paulo e Rio de Janeiro.</v>
          </cell>
          <cell r="G18" t="str">
            <v>Obras</v>
          </cell>
          <cell r="H18" t="str">
            <v>Herzen</v>
          </cell>
          <cell r="J18" t="str">
            <v>Contrato</v>
          </cell>
        </row>
        <row r="19">
          <cell r="D19" t="str">
            <v>VCS -Vitória Construções e Serviços Ltda</v>
          </cell>
          <cell r="F19" t="str">
            <v>Serviços de Implantação do Ramo 831 e Acesso Local,localizados no Km 216+700/SP, Pista Norte</v>
          </cell>
          <cell r="G19" t="str">
            <v>Obras</v>
          </cell>
          <cell r="H19" t="str">
            <v>Herzen</v>
          </cell>
          <cell r="J19" t="str">
            <v>Contrato</v>
          </cell>
        </row>
        <row r="21">
          <cell r="I21">
            <v>0</v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>
        <row r="6">
          <cell r="D6" t="str">
            <v>E-mail</v>
          </cell>
        </row>
      </sheetData>
      <sheetData sheetId="29" refreshError="1"/>
      <sheetData sheetId="30">
        <row r="6">
          <cell r="D6" t="str">
            <v>E-mail</v>
          </cell>
        </row>
      </sheetData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>
        <row r="2">
          <cell r="D2">
            <v>0</v>
          </cell>
        </row>
      </sheetData>
      <sheetData sheetId="42">
        <row r="2">
          <cell r="D2">
            <v>0</v>
          </cell>
        </row>
      </sheetData>
      <sheetData sheetId="43">
        <row r="2">
          <cell r="D2">
            <v>0</v>
          </cell>
        </row>
      </sheetData>
      <sheetData sheetId="44">
        <row r="2">
          <cell r="D2">
            <v>0</v>
          </cell>
        </row>
      </sheetData>
      <sheetData sheetId="45">
        <row r="2">
          <cell r="D2">
            <v>0</v>
          </cell>
        </row>
      </sheetData>
      <sheetData sheetId="46">
        <row r="2">
          <cell r="D2">
            <v>0</v>
          </cell>
        </row>
      </sheetData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>
        <row r="2">
          <cell r="D2">
            <v>0</v>
          </cell>
        </row>
      </sheetData>
      <sheetData sheetId="55">
        <row r="2">
          <cell r="D2">
            <v>0</v>
          </cell>
        </row>
      </sheetData>
      <sheetData sheetId="56">
        <row r="2">
          <cell r="D2">
            <v>0</v>
          </cell>
        </row>
      </sheetData>
      <sheetData sheetId="57">
        <row r="2">
          <cell r="D2">
            <v>0</v>
          </cell>
        </row>
      </sheetData>
      <sheetData sheetId="58">
        <row r="2">
          <cell r="D2">
            <v>0</v>
          </cell>
        </row>
      </sheetData>
      <sheetData sheetId="59">
        <row r="2">
          <cell r="D2">
            <v>0</v>
          </cell>
        </row>
      </sheetData>
      <sheetData sheetId="60">
        <row r="2">
          <cell r="D2">
            <v>0</v>
          </cell>
        </row>
      </sheetData>
      <sheetData sheetId="61">
        <row r="6">
          <cell r="D6" t="str">
            <v>E-mail</v>
          </cell>
        </row>
      </sheetData>
      <sheetData sheetId="62">
        <row r="2">
          <cell r="D2">
            <v>0</v>
          </cell>
        </row>
      </sheetData>
      <sheetData sheetId="63">
        <row r="2">
          <cell r="D2">
            <v>0</v>
          </cell>
        </row>
      </sheetData>
      <sheetData sheetId="64" refreshError="1"/>
      <sheetData sheetId="65"/>
      <sheetData sheetId="66"/>
      <sheetData sheetId="67"/>
      <sheetData sheetId="68">
        <row r="7">
          <cell r="D7" t="str">
            <v>JAN</v>
          </cell>
        </row>
      </sheetData>
      <sheetData sheetId="69"/>
      <sheetData sheetId="70"/>
      <sheetData sheetId="71"/>
      <sheetData sheetId="72"/>
      <sheetData sheetId="73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efano Tommasini" refreshedDate="45237.699314120371" createdVersion="8" refreshedVersion="8" minRefreshableVersion="3" recordCount="384" xr:uid="{6DFE5787-0754-4420-AEC0-97F978B9F7AC}">
  <cacheSource type="worksheet">
    <worksheetSource name="Tabela2"/>
  </cacheSource>
  <cacheFields count="8">
    <cacheField name="Qntd" numFmtId="0">
      <sharedItems containsSemiMixedTypes="0" containsString="0" containsNumber="1" containsInteger="1" minValue="1" maxValue="1" count="1">
        <n v="1"/>
      </sharedItems>
    </cacheField>
    <cacheField name="Classe" numFmtId="0">
      <sharedItems count="12">
        <s v="LOC-6"/>
        <s v="R-1"/>
        <s v="Del"/>
        <s v="R-2"/>
        <s v="RQ"/>
        <s v="A-2b"/>
        <s v="R-19"/>
        <s v="I-4"/>
        <s v="MP"/>
        <s v="TUR-4"/>
        <s v="S-14"/>
        <s v="R-7"/>
      </sharedItems>
    </cacheField>
    <cacheField name="ID" numFmtId="0">
      <sharedItems containsSemiMixedTypes="0" containsString="0" containsNumber="1" containsInteger="1" minValue="1" maxValue="2071"/>
    </cacheField>
    <cacheField name="Horário" numFmtId="21">
      <sharedItems containsSemiMixedTypes="0" containsNonDate="0" containsDate="1" containsString="0" minDate="1899-12-30T05:57:18" maxDate="5095-09-08T18:27:04"/>
    </cacheField>
    <cacheField name="Coordenada" numFmtId="0">
      <sharedItems/>
    </cacheField>
    <cacheField name="KM da rota" numFmtId="0">
      <sharedItems containsSemiMixedTypes="0" containsString="0" containsNumber="1" containsInteger="1" minValue="1" maxValue="100" count="97">
        <n v="1"/>
        <n v="2"/>
        <n v="3"/>
        <n v="4"/>
        <n v="6"/>
        <n v="7"/>
        <n v="8"/>
        <n v="9"/>
        <n v="10"/>
        <n v="11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</sharedItems>
    </cacheField>
    <cacheField name="Foto cortada" numFmtId="0">
      <sharedItems/>
    </cacheField>
    <cacheField name="Foto inteira" numFmtId="0">
      <sharedItems/>
    </cacheField>
  </cacheFields>
  <extLst>
    <ext xmlns:x14="http://schemas.microsoft.com/office/spreadsheetml/2009/9/main" uri="{725AE2AE-9491-48be-B2B4-4EB974FC3084}">
      <x14:pivotCacheDefinition pivotCacheId="1916512226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efano Tommasini" refreshedDate="45237.749544791666" createdVersion="8" refreshedVersion="8" minRefreshableVersion="3" recordCount="384" xr:uid="{68711B4E-E116-4274-B7C4-44F149927BFD}">
  <cacheSource type="worksheet">
    <worksheetSource name="Tabela27"/>
  </cacheSource>
  <cacheFields count="9">
    <cacheField name="Qntd" numFmtId="0">
      <sharedItems containsSemiMixedTypes="0" containsString="0" containsNumber="1" containsInteger="1" minValue="1" maxValue="1"/>
    </cacheField>
    <cacheField name="Classe" numFmtId="0">
      <sharedItems count="12">
        <s v="LOC-6"/>
        <s v="R-1"/>
        <s v="Del"/>
        <s v="R-2"/>
        <s v="RQ"/>
        <s v="A-2b"/>
        <s v="R-19"/>
        <s v="I-4"/>
        <s v="MP"/>
        <s v="TUR-4"/>
        <s v="S-14"/>
        <s v="R-7"/>
      </sharedItems>
    </cacheField>
    <cacheField name="ID" numFmtId="0">
      <sharedItems containsSemiMixedTypes="0" containsString="0" containsNumber="1" containsInteger="1" minValue="1" maxValue="2071"/>
    </cacheField>
    <cacheField name="Horário" numFmtId="21">
      <sharedItems containsSemiMixedTypes="0" containsNonDate="0" containsDate="1" containsString="0" minDate="1899-12-30T05:57:18" maxDate="5095-09-08T18:27:04"/>
    </cacheField>
    <cacheField name="Coordenada" numFmtId="0">
      <sharedItems/>
    </cacheField>
    <cacheField name="KM da rota" numFmtId="0">
      <sharedItems containsSemiMixedTypes="0" containsString="0" containsNumber="1" containsInteger="1" minValue="1" maxValue="100" count="97">
        <n v="1"/>
        <n v="2"/>
        <n v="3"/>
        <n v="4"/>
        <n v="6"/>
        <n v="7"/>
        <n v="8"/>
        <n v="9"/>
        <n v="10"/>
        <n v="11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</sharedItems>
    </cacheField>
    <cacheField name="Foto cortada" numFmtId="0">
      <sharedItems/>
    </cacheField>
    <cacheField name="Foto inteira" numFmtId="0">
      <sharedItems/>
    </cacheField>
    <cacheField name="Area " numFmtId="0">
      <sharedItems containsSemiMixedTypes="0" containsString="0" containsNumber="1" minValue="0.3" maxValue="24" count="11">
        <n v="15"/>
        <n v="0.875"/>
        <n v="0.3"/>
        <n v="0.43"/>
        <n v="0.7"/>
        <n v="1"/>
        <n v="0.78539816339744828"/>
        <n v="24"/>
        <n v="2.16"/>
        <n v="12"/>
        <n v="0.7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84">
  <r>
    <x v="0"/>
    <x v="0"/>
    <n v="1597"/>
    <d v="1903-07-14T03:31:43"/>
    <s v="S:29º39'26.5'', W:51º08'38.7''"/>
    <x v="0"/>
    <s v="link"/>
    <s v="link"/>
  </r>
  <r>
    <x v="0"/>
    <x v="1"/>
    <n v="2036"/>
    <d v="1900-01-02T01:29:58"/>
    <s v="S:29º39'26.5'', W:51º08'38.7''"/>
    <x v="0"/>
    <s v="link"/>
    <s v="link"/>
  </r>
  <r>
    <x v="0"/>
    <x v="2"/>
    <n v="106"/>
    <d v="1900-05-28T18:39:50"/>
    <s v="S:29º39'26.5'', W:51º08'38.7''"/>
    <x v="1"/>
    <s v="link"/>
    <s v="link"/>
  </r>
  <r>
    <x v="0"/>
    <x v="1"/>
    <n v="1286"/>
    <d v="2667-05-06T01:04:26"/>
    <s v="S:29º39'26.5'', W:51º08'38.7''"/>
    <x v="1"/>
    <s v="link"/>
    <s v="link"/>
  </r>
  <r>
    <x v="0"/>
    <x v="3"/>
    <n v="1521"/>
    <d v="1900-01-24T04:22:06"/>
    <s v="S:29º39'26.5'', W:51º08'38.7''"/>
    <x v="1"/>
    <s v="link"/>
    <s v="link"/>
  </r>
  <r>
    <x v="0"/>
    <x v="4"/>
    <n v="1573"/>
    <d v="1899-12-30T11:04:52"/>
    <s v="S:29º39'26.5'', W:51º08'38.7''"/>
    <x v="1"/>
    <s v="link"/>
    <s v="link"/>
  </r>
  <r>
    <x v="0"/>
    <x v="3"/>
    <n v="1663"/>
    <d v="1899-12-30T11:04:52"/>
    <s v="S:29º39'26.5'', W:51º08'38.7''"/>
    <x v="1"/>
    <s v="link"/>
    <s v="link"/>
  </r>
  <r>
    <x v="0"/>
    <x v="2"/>
    <n v="1738"/>
    <d v="1902-01-31T04:26:09"/>
    <s v="S:29º39'26.5'', W:51º08'38.7''"/>
    <x v="1"/>
    <s v="link"/>
    <s v="link"/>
  </r>
  <r>
    <x v="0"/>
    <x v="5"/>
    <n v="1876"/>
    <d v="2667-05-06T01:04:26"/>
    <s v="S:29º39'26.5'', W:51º08'38.7''"/>
    <x v="1"/>
    <s v="link"/>
    <s v="link"/>
  </r>
  <r>
    <x v="0"/>
    <x v="2"/>
    <n v="1927"/>
    <d v="1999-09-11T10:12:47"/>
    <s v="S:29º39'26.5'', W:51º08'38.7''"/>
    <x v="1"/>
    <s v="link"/>
    <s v="link"/>
  </r>
  <r>
    <x v="0"/>
    <x v="2"/>
    <n v="343"/>
    <d v="1902-01-31T04:26:09"/>
    <s v="S:29º39'26.5'', W:51º08'38.7''"/>
    <x v="1"/>
    <s v="link"/>
    <s v="link"/>
  </r>
  <r>
    <x v="0"/>
    <x v="0"/>
    <n v="1015"/>
    <d v="1899-12-30T07:47:41"/>
    <s v="S:29º39'26.5'', W:51º08'38.7''"/>
    <x v="2"/>
    <s v="link"/>
    <s v="link"/>
  </r>
  <r>
    <x v="0"/>
    <x v="6"/>
    <n v="1038"/>
    <d v="1899-12-30T11:04:52"/>
    <s v="S:29º39'26.5'', W:51º08'38.7''"/>
    <x v="2"/>
    <s v="link"/>
    <s v="link"/>
  </r>
  <r>
    <x v="0"/>
    <x v="2"/>
    <n v="1914"/>
    <d v="1907-10-01T08:03:14"/>
    <s v="S:29º39'26.5'', W:51º08'38.7''"/>
    <x v="2"/>
    <s v="link"/>
    <s v="link"/>
  </r>
  <r>
    <x v="0"/>
    <x v="2"/>
    <n v="1986"/>
    <d v="1899-12-30T05:57:18"/>
    <s v="S:29º39'26.5'', W:51º08'38.7''"/>
    <x v="2"/>
    <s v="link"/>
    <s v="link"/>
  </r>
  <r>
    <x v="0"/>
    <x v="6"/>
    <n v="121"/>
    <d v="1900-05-28T18:39:50"/>
    <s v="S:29º39'26.5'', W:51º08'38.7''"/>
    <x v="3"/>
    <s v="link"/>
    <s v="link"/>
  </r>
  <r>
    <x v="0"/>
    <x v="7"/>
    <n v="1427"/>
    <d v="1921-10-15T17:28:05"/>
    <s v="S:29º39'26.5'', W:51º08'38.7''"/>
    <x v="3"/>
    <s v="link"/>
    <s v="link"/>
  </r>
  <r>
    <x v="0"/>
    <x v="4"/>
    <n v="1588"/>
    <d v="1900-01-02T01:29:58"/>
    <s v="S:29º39'26.5'', W:51º08'38.7''"/>
    <x v="3"/>
    <s v="link"/>
    <s v="link"/>
  </r>
  <r>
    <x v="0"/>
    <x v="7"/>
    <n v="246"/>
    <d v="1899-12-30T11:04:52"/>
    <s v="S:29º39'26.5'', W:51º08'38.7''"/>
    <x v="3"/>
    <s v="link"/>
    <s v="link"/>
  </r>
  <r>
    <x v="0"/>
    <x v="3"/>
    <n v="255"/>
    <d v="1900-01-24T04:22:06"/>
    <s v="S:29º39'26.5'', W:51º08'38.7''"/>
    <x v="3"/>
    <s v="link"/>
    <s v="link"/>
  </r>
  <r>
    <x v="0"/>
    <x v="3"/>
    <n v="31"/>
    <d v="1921-10-15T17:28:05"/>
    <s v="S:29º39'26.5'', W:51º08'38.7''"/>
    <x v="3"/>
    <s v="link"/>
    <s v="link"/>
  </r>
  <r>
    <x v="0"/>
    <x v="3"/>
    <n v="32"/>
    <d v="5095-09-08T18:27:04"/>
    <s v="S:29º39'26.5'', W:51º08'38.7''"/>
    <x v="3"/>
    <s v="link"/>
    <s v="link"/>
  </r>
  <r>
    <x v="0"/>
    <x v="3"/>
    <n v="1084"/>
    <d v="1900-01-24T04:22:06"/>
    <s v="S:29º39'26.5'', W:51º08'38.7''"/>
    <x v="4"/>
    <s v="link"/>
    <s v="link"/>
  </r>
  <r>
    <x v="0"/>
    <x v="7"/>
    <n v="1536"/>
    <d v="1921-10-15T17:28:05"/>
    <s v="S:29º39'26.5'', W:51º08'38.7''"/>
    <x v="4"/>
    <s v="link"/>
    <s v="link"/>
  </r>
  <r>
    <x v="0"/>
    <x v="0"/>
    <n v="1594"/>
    <d v="1900-01-24T04:22:06"/>
    <s v="S:29º39'26.5'', W:51º08'38.7''"/>
    <x v="4"/>
    <s v="link"/>
    <s v="link"/>
  </r>
  <r>
    <x v="0"/>
    <x v="0"/>
    <n v="1596"/>
    <d v="1902-01-31T04:26:09"/>
    <s v="S:29º39'26.5'', W:51º08'38.7''"/>
    <x v="4"/>
    <s v="link"/>
    <s v="link"/>
  </r>
  <r>
    <x v="0"/>
    <x v="7"/>
    <n v="250"/>
    <d v="1900-01-02T01:29:58"/>
    <s v="S:29º39'26.5'', W:51º08'38.7''"/>
    <x v="4"/>
    <s v="link"/>
    <s v="link"/>
  </r>
  <r>
    <x v="0"/>
    <x v="2"/>
    <n v="148"/>
    <d v="1900-05-28T18:39:50"/>
    <s v="S:29º39'26.5'', W:51º08'38.7''"/>
    <x v="5"/>
    <s v="link"/>
    <s v="link"/>
  </r>
  <r>
    <x v="0"/>
    <x v="6"/>
    <n v="1575"/>
    <d v="1899-12-30T05:57:18"/>
    <s v="S:29º39'26.5'', W:51º08'38.7''"/>
    <x v="5"/>
    <s v="link"/>
    <s v="link"/>
  </r>
  <r>
    <x v="0"/>
    <x v="2"/>
    <n v="1823"/>
    <d v="1900-01-02T01:29:58"/>
    <s v="S:29º39'26.5'', W:51º08'38.7''"/>
    <x v="5"/>
    <s v="link"/>
    <s v="link"/>
  </r>
  <r>
    <x v="0"/>
    <x v="2"/>
    <n v="344"/>
    <d v="1903-07-14T03:31:43"/>
    <s v="S:29º39'26.5'', W:51º08'38.7''"/>
    <x v="5"/>
    <s v="link"/>
    <s v="link"/>
  </r>
  <r>
    <x v="0"/>
    <x v="4"/>
    <n v="1841"/>
    <d v="1921-10-15T17:28:05"/>
    <s v="S:29º39'26.5'', W:51º08'38.7''"/>
    <x v="6"/>
    <s v="link"/>
    <s v="link"/>
  </r>
  <r>
    <x v="0"/>
    <x v="0"/>
    <n v="124"/>
    <d v="1999-09-11T10:12:47"/>
    <s v="S:29º39'26.5'', W:51º08'38.7''"/>
    <x v="7"/>
    <s v="link"/>
    <s v="link"/>
  </r>
  <r>
    <x v="0"/>
    <x v="7"/>
    <n v="1410"/>
    <d v="1900-05-28T18:39:50"/>
    <s v="S:29º39'26.5'', W:51º08'38.7''"/>
    <x v="7"/>
    <s v="link"/>
    <s v="link"/>
  </r>
  <r>
    <x v="0"/>
    <x v="2"/>
    <n v="1783"/>
    <d v="1999-09-11T10:12:47"/>
    <s v="S:29º39'26.5'', W:51º08'38.7''"/>
    <x v="7"/>
    <s v="link"/>
    <s v="link"/>
  </r>
  <r>
    <x v="0"/>
    <x v="6"/>
    <n v="309"/>
    <d v="1922-09-09T04:15:58"/>
    <s v="S:29º39'26.5'', W:51º08'38.7''"/>
    <x v="7"/>
    <s v="link"/>
    <s v="link"/>
  </r>
  <r>
    <x v="0"/>
    <x v="6"/>
    <n v="320"/>
    <d v="1899-12-30T11:04:52"/>
    <s v="S:29º39'26.5'', W:51º08'38.7''"/>
    <x v="7"/>
    <s v="link"/>
    <s v="link"/>
  </r>
  <r>
    <x v="0"/>
    <x v="2"/>
    <n v="100"/>
    <d v="1899-12-30T05:57:18"/>
    <s v="S:29º39'26.5'', W:51º08'38.7''"/>
    <x v="8"/>
    <s v="link"/>
    <s v="link"/>
  </r>
  <r>
    <x v="0"/>
    <x v="8"/>
    <n v="1202"/>
    <d v="1899-12-30T07:47:41"/>
    <s v="S:29º39'26.5'', W:51º08'38.7''"/>
    <x v="8"/>
    <s v="link"/>
    <s v="link"/>
  </r>
  <r>
    <x v="0"/>
    <x v="6"/>
    <n v="1422"/>
    <d v="1907-10-01T08:03:14"/>
    <s v="S:29º39'26.5'', W:51º08'38.7''"/>
    <x v="8"/>
    <s v="link"/>
    <s v="link"/>
  </r>
  <r>
    <x v="0"/>
    <x v="2"/>
    <n v="1741"/>
    <d v="1922-09-09T04:15:58"/>
    <s v="S:29º39'26.5'', W:51º08'38.7''"/>
    <x v="8"/>
    <s v="link"/>
    <s v="link"/>
  </r>
  <r>
    <x v="0"/>
    <x v="2"/>
    <n v="1746"/>
    <d v="2667-05-06T01:04:26"/>
    <s v="S:29º39'26.5'', W:51º08'38.7''"/>
    <x v="8"/>
    <s v="link"/>
    <s v="link"/>
  </r>
  <r>
    <x v="0"/>
    <x v="4"/>
    <n v="1221"/>
    <d v="1921-10-15T17:28:05"/>
    <s v="S:29º39'26.5'', W:51º08'38.7''"/>
    <x v="9"/>
    <s v="link"/>
    <s v="link"/>
  </r>
  <r>
    <x v="0"/>
    <x v="6"/>
    <n v="1399"/>
    <d v="1899-12-30T07:47:41"/>
    <s v="S:29º39'26.5'', W:51º08'38.7''"/>
    <x v="9"/>
    <s v="link"/>
    <s v="link"/>
  </r>
  <r>
    <x v="0"/>
    <x v="6"/>
    <n v="1617"/>
    <d v="1899-12-30T07:47:41"/>
    <s v="S:29º39'26.5'', W:51º08'38.7''"/>
    <x v="9"/>
    <s v="link"/>
    <s v="link"/>
  </r>
  <r>
    <x v="0"/>
    <x v="2"/>
    <n v="1739"/>
    <d v="1903-07-14T03:31:43"/>
    <s v="S:29º39'26.5'', W:51º08'38.7''"/>
    <x v="9"/>
    <s v="link"/>
    <s v="link"/>
  </r>
  <r>
    <x v="0"/>
    <x v="2"/>
    <n v="1917"/>
    <d v="1922-09-09T04:15:58"/>
    <s v="S:29º39'26.5'', W:51º08'38.7''"/>
    <x v="9"/>
    <s v="link"/>
    <s v="link"/>
  </r>
  <r>
    <x v="0"/>
    <x v="2"/>
    <n v="2004"/>
    <d v="1902-01-31T04:26:09"/>
    <s v="S:29º39'26.5'', W:51º08'38.7''"/>
    <x v="9"/>
    <s v="link"/>
    <s v="link"/>
  </r>
  <r>
    <x v="0"/>
    <x v="3"/>
    <n v="245"/>
    <d v="2667-05-06T01:04:26"/>
    <s v="S:29º39'26.5'', W:51º08'38.7''"/>
    <x v="9"/>
    <s v="link"/>
    <s v="link"/>
  </r>
  <r>
    <x v="0"/>
    <x v="2"/>
    <n v="1293"/>
    <d v="1900-01-02T01:29:58"/>
    <s v="S:29º39'26.5'', W:51º08'38.7''"/>
    <x v="10"/>
    <s v="link"/>
    <s v="link"/>
  </r>
  <r>
    <x v="0"/>
    <x v="4"/>
    <n v="1533"/>
    <d v="1922-09-09T04:15:58"/>
    <s v="S:29º39'26.5'', W:51º08'38.7''"/>
    <x v="10"/>
    <s v="link"/>
    <s v="link"/>
  </r>
  <r>
    <x v="0"/>
    <x v="7"/>
    <n v="1630"/>
    <d v="1900-05-28T18:39:50"/>
    <s v="S:29º39'26.5'', W:51º08'38.7''"/>
    <x v="11"/>
    <s v="link"/>
    <s v="link"/>
  </r>
  <r>
    <x v="0"/>
    <x v="2"/>
    <n v="1762"/>
    <d v="1902-01-31T04:26:09"/>
    <s v="S:29º39'26.5'', W:51º08'38.7''"/>
    <x v="11"/>
    <s v="link"/>
    <s v="link"/>
  </r>
  <r>
    <x v="0"/>
    <x v="6"/>
    <n v="1097"/>
    <d v="1907-10-01T08:03:14"/>
    <s v="S:29º39'26.5'', W:51º08'38.7''"/>
    <x v="12"/>
    <s v="link"/>
    <s v="link"/>
  </r>
  <r>
    <x v="0"/>
    <x v="9"/>
    <n v="1352"/>
    <d v="2667-05-06T01:04:26"/>
    <s v="S:29º39'26.5'', W:51º08'38.7''"/>
    <x v="12"/>
    <s v="link"/>
    <s v="link"/>
  </r>
  <r>
    <x v="0"/>
    <x v="3"/>
    <n v="1551"/>
    <d v="1900-01-24T04:22:06"/>
    <s v="S:29º39'26.5'', W:51º08'38.7''"/>
    <x v="12"/>
    <s v="link"/>
    <s v="link"/>
  </r>
  <r>
    <x v="0"/>
    <x v="1"/>
    <n v="1124"/>
    <d v="2667-05-06T01:04:26"/>
    <s v="S:29º39'26.5'', W:51º08'38.7''"/>
    <x v="13"/>
    <s v="link"/>
    <s v="link"/>
  </r>
  <r>
    <x v="0"/>
    <x v="0"/>
    <n v="1128"/>
    <d v="5095-09-08T18:27:04"/>
    <s v="S:29º39'26.5'', W:51º08'38.7''"/>
    <x v="13"/>
    <s v="link"/>
    <s v="link"/>
  </r>
  <r>
    <x v="0"/>
    <x v="2"/>
    <n v="1213"/>
    <d v="1903-07-14T03:31:43"/>
    <s v="S:29º39'26.5'', W:51º08'38.7''"/>
    <x v="13"/>
    <s v="link"/>
    <s v="link"/>
  </r>
  <r>
    <x v="0"/>
    <x v="6"/>
    <n v="1461"/>
    <d v="2667-05-06T01:04:26"/>
    <s v="S:29º39'26.5'', W:51º08'38.7''"/>
    <x v="13"/>
    <s v="link"/>
    <s v="link"/>
  </r>
  <r>
    <x v="0"/>
    <x v="6"/>
    <n v="1949"/>
    <d v="1900-05-28T18:39:50"/>
    <s v="S:29º39'26.5'', W:51º08'38.7''"/>
    <x v="13"/>
    <s v="link"/>
    <s v="link"/>
  </r>
  <r>
    <x v="0"/>
    <x v="2"/>
    <n v="34"/>
    <d v="1900-01-24T04:22:06"/>
    <s v="S:29º39'26.5'', W:51º08'38.7''"/>
    <x v="13"/>
    <s v="link"/>
    <s v="link"/>
  </r>
  <r>
    <x v="0"/>
    <x v="3"/>
    <n v="1183"/>
    <d v="1922-09-09T04:15:58"/>
    <s v="S:29º39'26.5'', W:51º08'38.7''"/>
    <x v="14"/>
    <s v="link"/>
    <s v="link"/>
  </r>
  <r>
    <x v="0"/>
    <x v="1"/>
    <n v="1287"/>
    <d v="1899-12-30T11:04:52"/>
    <s v="S:29º39'26.5'', W:51º08'38.7''"/>
    <x v="14"/>
    <s v="link"/>
    <s v="link"/>
  </r>
  <r>
    <x v="0"/>
    <x v="2"/>
    <n v="1340"/>
    <d v="1903-07-14T03:31:43"/>
    <s v="S:29º39'26.5'', W:51º08'38.7''"/>
    <x v="14"/>
    <s v="link"/>
    <s v="link"/>
  </r>
  <r>
    <x v="0"/>
    <x v="6"/>
    <n v="1375"/>
    <d v="1922-09-09T04:15:58"/>
    <s v="S:29º39'26.5'', W:51º08'38.7''"/>
    <x v="14"/>
    <s v="link"/>
    <s v="link"/>
  </r>
  <r>
    <x v="0"/>
    <x v="3"/>
    <n v="198"/>
    <d v="5095-09-08T18:27:04"/>
    <s v="S:29º39'26.5'', W:51º08'38.7''"/>
    <x v="14"/>
    <s v="link"/>
    <s v="link"/>
  </r>
  <r>
    <x v="0"/>
    <x v="1"/>
    <n v="1049"/>
    <d v="1899-12-30T07:47:41"/>
    <s v="S:29º39'26.5'', W:51º08'38.7''"/>
    <x v="15"/>
    <s v="link"/>
    <s v="link"/>
  </r>
  <r>
    <x v="0"/>
    <x v="9"/>
    <n v="1600"/>
    <d v="1921-10-15T17:28:05"/>
    <s v="S:29º39'26.5'', W:51º08'38.7''"/>
    <x v="15"/>
    <s v="link"/>
    <s v="link"/>
  </r>
  <r>
    <x v="0"/>
    <x v="6"/>
    <n v="1646"/>
    <d v="1921-10-15T17:28:05"/>
    <s v="S:29º39'26.5'', W:51º08'38.7''"/>
    <x v="15"/>
    <s v="link"/>
    <s v="link"/>
  </r>
  <r>
    <x v="0"/>
    <x v="2"/>
    <n v="1743"/>
    <d v="1921-10-15T17:28:05"/>
    <s v="S:29º39'26.5'', W:51º08'38.7''"/>
    <x v="15"/>
    <s v="link"/>
    <s v="link"/>
  </r>
  <r>
    <x v="0"/>
    <x v="10"/>
    <n v="1094"/>
    <d v="1902-01-31T04:26:09"/>
    <s v="S:29º39'26.5'', W:51º08'38.7''"/>
    <x v="16"/>
    <s v="link"/>
    <s v="link"/>
  </r>
  <r>
    <x v="0"/>
    <x v="0"/>
    <n v="1154"/>
    <d v="1907-10-01T08:03:14"/>
    <s v="S:29º39'26.5'', W:51º08'38.7''"/>
    <x v="16"/>
    <s v="link"/>
    <s v="link"/>
  </r>
  <r>
    <x v="0"/>
    <x v="9"/>
    <n v="1357"/>
    <d v="1899-12-30T11:04:52"/>
    <s v="S:29º39'26.5'', W:51º08'38.7''"/>
    <x v="16"/>
    <s v="link"/>
    <s v="link"/>
  </r>
  <r>
    <x v="0"/>
    <x v="7"/>
    <n v="1421"/>
    <d v="1903-07-14T03:31:43"/>
    <s v="S:29º39'26.5'', W:51º08'38.7''"/>
    <x v="16"/>
    <s v="link"/>
    <s v="link"/>
  </r>
  <r>
    <x v="0"/>
    <x v="0"/>
    <n v="1547"/>
    <d v="1899-12-30T07:47:41"/>
    <s v="S:29º39'26.5'', W:51º08'38.7''"/>
    <x v="16"/>
    <s v="link"/>
    <s v="link"/>
  </r>
  <r>
    <x v="0"/>
    <x v="7"/>
    <n v="1360"/>
    <d v="1900-01-02T01:29:58"/>
    <s v="S:29º39'26.5'', W:51º08'38.7''"/>
    <x v="17"/>
    <s v="link"/>
    <s v="link"/>
  </r>
  <r>
    <x v="0"/>
    <x v="8"/>
    <n v="1523"/>
    <d v="1900-05-28T18:39:50"/>
    <s v="S:29º39'26.5'', W:51º08'38.7''"/>
    <x v="17"/>
    <s v="link"/>
    <s v="link"/>
  </r>
  <r>
    <x v="0"/>
    <x v="6"/>
    <n v="1638"/>
    <d v="1907-10-01T08:03:14"/>
    <s v="S:29º39'26.5'', W:51º08'38.7''"/>
    <x v="17"/>
    <s v="link"/>
    <s v="link"/>
  </r>
  <r>
    <x v="0"/>
    <x v="2"/>
    <n v="1796"/>
    <d v="1899-12-30T11:04:52"/>
    <s v="S:29º39'26.5'', W:51º08'38.7''"/>
    <x v="17"/>
    <s v="link"/>
    <s v="link"/>
  </r>
  <r>
    <x v="0"/>
    <x v="10"/>
    <n v="1893"/>
    <d v="1900-01-02T01:29:58"/>
    <s v="S:29º39'26.5'', W:51º08'38.7''"/>
    <x v="17"/>
    <s v="link"/>
    <s v="link"/>
  </r>
  <r>
    <x v="0"/>
    <x v="11"/>
    <n v="1934"/>
    <d v="1899-12-30T05:57:18"/>
    <s v="S:29º39'26.5'', W:51º08'38.7''"/>
    <x v="17"/>
    <s v="link"/>
    <s v="link"/>
  </r>
  <r>
    <x v="0"/>
    <x v="2"/>
    <n v="1968"/>
    <d v="1999-09-11T10:12:47"/>
    <s v="S:29º39'26.5'', W:51º08'38.7''"/>
    <x v="17"/>
    <s v="link"/>
    <s v="link"/>
  </r>
  <r>
    <x v="0"/>
    <x v="11"/>
    <n v="1978"/>
    <d v="2667-05-06T01:04:26"/>
    <s v="S:29º39'26.5'', W:51º08'38.7''"/>
    <x v="17"/>
    <s v="link"/>
    <s v="link"/>
  </r>
  <r>
    <x v="0"/>
    <x v="6"/>
    <n v="1460"/>
    <d v="1999-09-11T10:12:47"/>
    <s v="S:29º39'26.5'', W:51º08'38.7''"/>
    <x v="18"/>
    <s v="link"/>
    <s v="link"/>
  </r>
  <r>
    <x v="0"/>
    <x v="6"/>
    <n v="1749"/>
    <d v="1899-12-30T11:04:52"/>
    <s v="S:29º39'26.5'', W:51º08'38.7''"/>
    <x v="18"/>
    <s v="link"/>
    <s v="link"/>
  </r>
  <r>
    <x v="0"/>
    <x v="0"/>
    <n v="2023"/>
    <d v="1999-09-11T10:12:47"/>
    <s v="S:29º39'26.5'', W:51º08'38.7''"/>
    <x v="18"/>
    <s v="link"/>
    <s v="link"/>
  </r>
  <r>
    <x v="0"/>
    <x v="0"/>
    <n v="1016"/>
    <d v="1900-01-02T01:29:58"/>
    <s v="S:29º39'26.5'', W:51º08'38.7''"/>
    <x v="19"/>
    <s v="link"/>
    <s v="link"/>
  </r>
  <r>
    <x v="0"/>
    <x v="6"/>
    <n v="1096"/>
    <d v="1903-07-14T03:31:43"/>
    <s v="S:29º39'26.5'', W:51º08'38.7''"/>
    <x v="19"/>
    <s v="link"/>
    <s v="link"/>
  </r>
  <r>
    <x v="0"/>
    <x v="7"/>
    <n v="119"/>
    <d v="1921-10-15T17:28:05"/>
    <s v="S:29º39'26.5'', W:51º08'38.7''"/>
    <x v="19"/>
    <s v="link"/>
    <s v="link"/>
  </r>
  <r>
    <x v="0"/>
    <x v="7"/>
    <n v="1292"/>
    <d v="1899-12-30T07:47:41"/>
    <s v="S:29º39'26.5'', W:51º08'38.7''"/>
    <x v="19"/>
    <s v="link"/>
    <s v="link"/>
  </r>
  <r>
    <x v="0"/>
    <x v="1"/>
    <n v="2029"/>
    <d v="5095-09-08T18:27:04"/>
    <s v="S:29º39'26.5'', W:51º08'38.7''"/>
    <x v="19"/>
    <s v="link"/>
    <s v="link"/>
  </r>
  <r>
    <x v="0"/>
    <x v="0"/>
    <n v="329"/>
    <d v="1899-12-30T07:47:41"/>
    <s v="S:29º39'26.5'', W:51º08'38.7''"/>
    <x v="19"/>
    <s v="link"/>
    <s v="link"/>
  </r>
  <r>
    <x v="0"/>
    <x v="10"/>
    <n v="1117"/>
    <d v="1999-09-11T10:12:47"/>
    <s v="S:29º39'26.5'', W:51º08'38.7''"/>
    <x v="20"/>
    <s v="link"/>
    <s v="link"/>
  </r>
  <r>
    <x v="0"/>
    <x v="7"/>
    <n v="1430"/>
    <d v="1999-09-11T10:12:47"/>
    <s v="S:29º39'26.5'', W:51º08'38.7''"/>
    <x v="20"/>
    <s v="link"/>
    <s v="link"/>
  </r>
  <r>
    <x v="0"/>
    <x v="2"/>
    <n v="1480"/>
    <d v="1902-01-31T04:26:09"/>
    <s v="S:29º39'26.5'', W:51º08'38.7''"/>
    <x v="21"/>
    <s v="link"/>
    <s v="link"/>
  </r>
  <r>
    <x v="0"/>
    <x v="0"/>
    <n v="1517"/>
    <d v="1899-12-30T05:57:18"/>
    <s v="S:29º39'26.5'', W:51º08'38.7''"/>
    <x v="21"/>
    <s v="link"/>
    <s v="link"/>
  </r>
  <r>
    <x v="0"/>
    <x v="4"/>
    <n v="1679"/>
    <d v="1900-01-24T04:22:06"/>
    <s v="S:29º39'26.5'', W:51º08'38.7''"/>
    <x v="21"/>
    <s v="link"/>
    <s v="link"/>
  </r>
  <r>
    <x v="0"/>
    <x v="4"/>
    <n v="297"/>
    <d v="1903-07-14T03:31:43"/>
    <s v="S:29º39'26.5'', W:51º08'38.7''"/>
    <x v="21"/>
    <s v="link"/>
    <s v="link"/>
  </r>
  <r>
    <x v="0"/>
    <x v="8"/>
    <n v="1204"/>
    <d v="1900-01-24T04:22:06"/>
    <s v="S:29º39'26.5'', W:51º08'38.7''"/>
    <x v="22"/>
    <s v="link"/>
    <s v="link"/>
  </r>
  <r>
    <x v="0"/>
    <x v="6"/>
    <n v="1543"/>
    <d v="1899-12-30T05:57:18"/>
    <s v="S:29º39'26.5'', W:51º08'38.7''"/>
    <x v="23"/>
    <s v="link"/>
    <s v="link"/>
  </r>
  <r>
    <x v="0"/>
    <x v="2"/>
    <n v="2059"/>
    <d v="1907-10-01T08:03:14"/>
    <s v="S:29º39'26.5'', W:51º08'38.7''"/>
    <x v="23"/>
    <s v="link"/>
    <s v="link"/>
  </r>
  <r>
    <x v="0"/>
    <x v="3"/>
    <n v="1069"/>
    <d v="1921-10-15T17:28:05"/>
    <s v="S:29º39'26.5'', W:51º08'38.7''"/>
    <x v="24"/>
    <s v="link"/>
    <s v="link"/>
  </r>
  <r>
    <x v="0"/>
    <x v="7"/>
    <n v="1210"/>
    <d v="1902-01-31T04:26:09"/>
    <s v="S:29º39'26.5'', W:51º08'38.7''"/>
    <x v="24"/>
    <s v="link"/>
    <s v="link"/>
  </r>
  <r>
    <x v="0"/>
    <x v="7"/>
    <n v="1426"/>
    <d v="1922-09-09T04:15:58"/>
    <s v="S:29º39'26.5'', W:51º08'38.7''"/>
    <x v="24"/>
    <s v="link"/>
    <s v="link"/>
  </r>
  <r>
    <x v="0"/>
    <x v="10"/>
    <n v="1034"/>
    <d v="1999-09-11T10:12:47"/>
    <s v="S:29º39'26.5'', W:51º08'38.7''"/>
    <x v="25"/>
    <s v="link"/>
    <s v="link"/>
  </r>
  <r>
    <x v="0"/>
    <x v="3"/>
    <n v="1253"/>
    <d v="1899-12-30T11:04:52"/>
    <s v="S:29º39'26.5'', W:51º08'38.7''"/>
    <x v="25"/>
    <s v="link"/>
    <s v="link"/>
  </r>
  <r>
    <x v="0"/>
    <x v="6"/>
    <n v="1380"/>
    <d v="1999-09-11T10:12:47"/>
    <s v="S:29º39'26.5'', W:51º08'38.7''"/>
    <x v="25"/>
    <s v="link"/>
    <s v="link"/>
  </r>
  <r>
    <x v="0"/>
    <x v="11"/>
    <n v="1500"/>
    <d v="1921-10-15T17:28:05"/>
    <s v="S:29º39'26.5'', W:51º08'38.7''"/>
    <x v="25"/>
    <s v="link"/>
    <s v="link"/>
  </r>
  <r>
    <x v="0"/>
    <x v="2"/>
    <n v="1757"/>
    <d v="1900-05-28T18:39:50"/>
    <s v="S:29º39'26.5'', W:51º08'38.7''"/>
    <x v="25"/>
    <s v="link"/>
    <s v="link"/>
  </r>
  <r>
    <x v="0"/>
    <x v="7"/>
    <n v="1147"/>
    <d v="1900-01-02T01:29:58"/>
    <s v="S:29º39'26.5'', W:51º08'38.7''"/>
    <x v="26"/>
    <s v="link"/>
    <s v="link"/>
  </r>
  <r>
    <x v="0"/>
    <x v="2"/>
    <n v="1294"/>
    <d v="1900-01-24T04:22:06"/>
    <s v="S:29º39'26.5'', W:51º08'38.7''"/>
    <x v="26"/>
    <s v="link"/>
    <s v="link"/>
  </r>
  <r>
    <x v="0"/>
    <x v="6"/>
    <n v="1345"/>
    <d v="1921-10-15T17:28:05"/>
    <s v="S:29º39'26.5'', W:51º08'38.7''"/>
    <x v="26"/>
    <s v="link"/>
    <s v="link"/>
  </r>
  <r>
    <x v="0"/>
    <x v="0"/>
    <n v="1516"/>
    <d v="1899-12-30T11:04:52"/>
    <s v="S:29º39'26.5'', W:51º08'38.7''"/>
    <x v="26"/>
    <s v="link"/>
    <s v="link"/>
  </r>
  <r>
    <x v="0"/>
    <x v="2"/>
    <n v="1690"/>
    <d v="1922-09-09T04:15:58"/>
    <s v="S:29º39'26.5'', W:51º08'38.7''"/>
    <x v="26"/>
    <s v="link"/>
    <s v="link"/>
  </r>
  <r>
    <x v="0"/>
    <x v="11"/>
    <n v="1836"/>
    <d v="1922-09-09T04:15:58"/>
    <s v="S:29º39'26.5'', W:51º08'38.7''"/>
    <x v="26"/>
    <s v="link"/>
    <s v="link"/>
  </r>
  <r>
    <x v="0"/>
    <x v="6"/>
    <n v="321"/>
    <d v="1899-12-30T05:57:18"/>
    <s v="S:29º39'26.5'', W:51º08'38.7''"/>
    <x v="26"/>
    <s v="link"/>
    <s v="link"/>
  </r>
  <r>
    <x v="0"/>
    <x v="2"/>
    <n v="105"/>
    <d v="1900-01-02T01:29:58"/>
    <s v="S:29º39'26.5'', W:51º08'38.7''"/>
    <x v="27"/>
    <s v="link"/>
    <s v="link"/>
  </r>
  <r>
    <x v="0"/>
    <x v="1"/>
    <n v="1273"/>
    <d v="1907-10-01T08:03:14"/>
    <s v="S:29º39'26.5'', W:51º08'38.7''"/>
    <x v="27"/>
    <s v="link"/>
    <s v="link"/>
  </r>
  <r>
    <x v="0"/>
    <x v="7"/>
    <n v="1342"/>
    <d v="1922-09-09T04:15:58"/>
    <s v="S:29º39'26.5'', W:51º08'38.7''"/>
    <x v="27"/>
    <s v="link"/>
    <s v="link"/>
  </r>
  <r>
    <x v="0"/>
    <x v="2"/>
    <n v="1697"/>
    <d v="5095-09-08T18:27:04"/>
    <s v="S:29º39'26.5'', W:51º08'38.7''"/>
    <x v="27"/>
    <s v="link"/>
    <s v="link"/>
  </r>
  <r>
    <x v="0"/>
    <x v="0"/>
    <n v="2069"/>
    <d v="5095-09-08T18:27:04"/>
    <s v="S:29º39'26.5'', W:51º08'38.7''"/>
    <x v="27"/>
    <s v="link"/>
    <s v="link"/>
  </r>
  <r>
    <x v="0"/>
    <x v="6"/>
    <n v="1377"/>
    <d v="1921-10-15T17:28:05"/>
    <s v="S:29º39'26.5'', W:51º08'38.7''"/>
    <x v="28"/>
    <s v="link"/>
    <s v="link"/>
  </r>
  <r>
    <x v="0"/>
    <x v="9"/>
    <n v="1601"/>
    <d v="1999-09-11T10:12:47"/>
    <s v="S:29º39'26.5'', W:51º08'38.7''"/>
    <x v="28"/>
    <s v="link"/>
    <s v="link"/>
  </r>
  <r>
    <x v="0"/>
    <x v="2"/>
    <n v="2057"/>
    <d v="1903-07-14T03:31:43"/>
    <s v="S:29º39'26.5'', W:51º08'38.7''"/>
    <x v="28"/>
    <s v="link"/>
    <s v="link"/>
  </r>
  <r>
    <x v="0"/>
    <x v="10"/>
    <n v="1035"/>
    <d v="2667-05-06T01:04:26"/>
    <s v="S:29º39'26.5'', W:51º08'38.7''"/>
    <x v="29"/>
    <s v="link"/>
    <s v="link"/>
  </r>
  <r>
    <x v="0"/>
    <x v="2"/>
    <n v="1740"/>
    <d v="1907-10-01T08:03:14"/>
    <s v="S:29º39'26.5'', W:51º08'38.7''"/>
    <x v="29"/>
    <s v="link"/>
    <s v="link"/>
  </r>
  <r>
    <x v="0"/>
    <x v="3"/>
    <n v="1251"/>
    <d v="5095-09-08T18:27:04"/>
    <s v="S:29º39'26.5'', W:51º08'38.7''"/>
    <x v="30"/>
    <s v="link"/>
    <s v="link"/>
  </r>
  <r>
    <x v="0"/>
    <x v="2"/>
    <n v="171"/>
    <d v="1899-12-30T05:57:18"/>
    <s v="S:29º39'26.5'', W:51º08'38.7''"/>
    <x v="30"/>
    <s v="link"/>
    <s v="link"/>
  </r>
  <r>
    <x v="0"/>
    <x v="2"/>
    <n v="1822"/>
    <d v="1899-12-30T07:47:41"/>
    <s v="S:29º39'26.5'', W:51º08'38.7''"/>
    <x v="30"/>
    <s v="link"/>
    <s v="link"/>
  </r>
  <r>
    <x v="0"/>
    <x v="7"/>
    <n v="2071"/>
    <d v="1899-12-30T11:04:52"/>
    <s v="S:29º39'26.5'', W:51º08'38.7''"/>
    <x v="30"/>
    <s v="link"/>
    <s v="link"/>
  </r>
  <r>
    <x v="0"/>
    <x v="2"/>
    <n v="21"/>
    <d v="1899-12-30T05:57:18"/>
    <s v="S:29º39'26.5'', W:51º08'38.7''"/>
    <x v="30"/>
    <s v="link"/>
    <s v="link"/>
  </r>
  <r>
    <x v="0"/>
    <x v="7"/>
    <n v="1258"/>
    <d v="1900-01-24T04:22:06"/>
    <s v="S:29º39'26.5'', W:51º08'38.7''"/>
    <x v="31"/>
    <s v="link"/>
    <s v="link"/>
  </r>
  <r>
    <x v="0"/>
    <x v="11"/>
    <n v="1452"/>
    <d v="1903-07-14T03:31:43"/>
    <s v="S:29º39'26.5'', W:51º08'38.7''"/>
    <x v="31"/>
    <s v="link"/>
    <s v="link"/>
  </r>
  <r>
    <x v="0"/>
    <x v="11"/>
    <n v="1455"/>
    <d v="1922-09-09T04:15:58"/>
    <s v="S:29º39'26.5'', W:51º08'38.7''"/>
    <x v="31"/>
    <s v="link"/>
    <s v="link"/>
  </r>
  <r>
    <x v="0"/>
    <x v="2"/>
    <n v="1479"/>
    <d v="1900-01-24T04:22:06"/>
    <s v="S:29º39'26.5'', W:51º08'38.7''"/>
    <x v="31"/>
    <s v="link"/>
    <s v="link"/>
  </r>
  <r>
    <x v="0"/>
    <x v="7"/>
    <n v="1673"/>
    <d v="1900-01-02T01:29:58"/>
    <s v="S:29º39'26.5'', W:51º08'38.7''"/>
    <x v="31"/>
    <s v="link"/>
    <s v="link"/>
  </r>
  <r>
    <x v="0"/>
    <x v="2"/>
    <n v="1906"/>
    <d v="1902-01-31T04:26:09"/>
    <s v="S:29º39'26.5'', W:51º08'38.7''"/>
    <x v="31"/>
    <s v="link"/>
    <s v="link"/>
  </r>
  <r>
    <x v="0"/>
    <x v="11"/>
    <n v="1933"/>
    <d v="1899-12-30T11:04:52"/>
    <s v="S:29º39'26.5'', W:51º08'38.7''"/>
    <x v="31"/>
    <s v="link"/>
    <s v="link"/>
  </r>
  <r>
    <x v="0"/>
    <x v="1"/>
    <n v="1029"/>
    <d v="1922-09-09T04:15:58"/>
    <s v="S:29º39'26.5'', W:51º08'38.7''"/>
    <x v="32"/>
    <s v="link"/>
    <s v="link"/>
  </r>
  <r>
    <x v="0"/>
    <x v="3"/>
    <n v="1560"/>
    <d v="1907-10-01T08:03:14"/>
    <s v="S:29º39'26.5'', W:51º08'38.7''"/>
    <x v="32"/>
    <s v="link"/>
    <s v="link"/>
  </r>
  <r>
    <x v="0"/>
    <x v="10"/>
    <n v="1710"/>
    <d v="1899-12-30T07:47:41"/>
    <s v="S:29º39'26.5'', W:51º08'38.7''"/>
    <x v="32"/>
    <s v="link"/>
    <s v="link"/>
  </r>
  <r>
    <x v="0"/>
    <x v="0"/>
    <n v="315"/>
    <d v="1999-09-11T10:12:47"/>
    <s v="S:29º39'26.5'', W:51º08'38.7''"/>
    <x v="32"/>
    <s v="link"/>
    <s v="link"/>
  </r>
  <r>
    <x v="0"/>
    <x v="2"/>
    <n v="1331"/>
    <d v="1900-01-24T04:22:06"/>
    <s v="S:29º39'26.5'', W:51º08'38.7''"/>
    <x v="33"/>
    <s v="link"/>
    <s v="link"/>
  </r>
  <r>
    <x v="0"/>
    <x v="9"/>
    <n v="1599"/>
    <d v="1922-09-09T04:15:58"/>
    <s v="S:29º39'26.5'', W:51º08'38.7''"/>
    <x v="33"/>
    <s v="link"/>
    <s v="link"/>
  </r>
  <r>
    <x v="0"/>
    <x v="1"/>
    <n v="352"/>
    <d v="1922-09-09T04:15:58"/>
    <s v="S:29º39'26.5'', W:51º08'38.7''"/>
    <x v="33"/>
    <s v="link"/>
    <s v="link"/>
  </r>
  <r>
    <x v="0"/>
    <x v="0"/>
    <n v="1153"/>
    <d v="1903-07-14T03:31:43"/>
    <s v="S:29º39'26.5'', W:51º08'38.7''"/>
    <x v="34"/>
    <s v="link"/>
    <s v="link"/>
  </r>
  <r>
    <x v="0"/>
    <x v="1"/>
    <n v="1272"/>
    <d v="1903-07-14T03:31:43"/>
    <s v="S:29º39'26.5'', W:51º08'38.7''"/>
    <x v="34"/>
    <s v="link"/>
    <s v="link"/>
  </r>
  <r>
    <x v="0"/>
    <x v="11"/>
    <n v="1470"/>
    <d v="1899-12-30T07:47:41"/>
    <s v="S:29º39'26.5'', W:51º08'38.7''"/>
    <x v="34"/>
    <s v="link"/>
    <s v="link"/>
  </r>
  <r>
    <x v="0"/>
    <x v="6"/>
    <n v="1541"/>
    <d v="1899-12-30T11:04:52"/>
    <s v="S:29º39'26.5'', W:51º08'38.7''"/>
    <x v="34"/>
    <s v="link"/>
    <s v="link"/>
  </r>
  <r>
    <x v="0"/>
    <x v="7"/>
    <n v="1664"/>
    <d v="1899-12-30T05:57:18"/>
    <s v="S:29º39'26.5'', W:51º08'38.7''"/>
    <x v="34"/>
    <s v="link"/>
    <s v="link"/>
  </r>
  <r>
    <x v="0"/>
    <x v="2"/>
    <n v="1857"/>
    <d v="1900-01-24T04:22:06"/>
    <s v="S:29º39'26.5'', W:51º08'38.7''"/>
    <x v="34"/>
    <s v="link"/>
    <s v="link"/>
  </r>
  <r>
    <x v="0"/>
    <x v="2"/>
    <n v="102"/>
    <d v="1900-01-24T04:22:06"/>
    <s v="S:29º39'26.5'', W:51º08'38.7''"/>
    <x v="35"/>
    <s v="link"/>
    <s v="link"/>
  </r>
  <r>
    <x v="0"/>
    <x v="7"/>
    <n v="1193"/>
    <d v="2667-05-06T01:04:26"/>
    <s v="S:29º39'26.5'', W:51º08'38.7''"/>
    <x v="35"/>
    <s v="link"/>
    <s v="link"/>
  </r>
  <r>
    <x v="0"/>
    <x v="2"/>
    <n v="1987"/>
    <d v="1899-12-30T07:47:41"/>
    <s v="S:29º39'26.5'', W:51º08'38.7''"/>
    <x v="35"/>
    <s v="link"/>
    <s v="link"/>
  </r>
  <r>
    <x v="0"/>
    <x v="7"/>
    <n v="224"/>
    <d v="1902-01-31T04:26:09"/>
    <s v="S:29º39'26.5'', W:51º08'38.7''"/>
    <x v="35"/>
    <s v="link"/>
    <s v="link"/>
  </r>
  <r>
    <x v="0"/>
    <x v="2"/>
    <n v="1475"/>
    <d v="1900-01-02T01:29:58"/>
    <s v="S:29º39'26.5'', W:51º08'38.7''"/>
    <x v="36"/>
    <s v="link"/>
    <s v="link"/>
  </r>
  <r>
    <x v="0"/>
    <x v="7"/>
    <n v="1609"/>
    <d v="1899-12-30T05:57:18"/>
    <s v="S:29º39'26.5'', W:51º08'38.7''"/>
    <x v="36"/>
    <s v="link"/>
    <s v="link"/>
  </r>
  <r>
    <x v="0"/>
    <x v="2"/>
    <n v="1853"/>
    <d v="1899-12-30T05:57:18"/>
    <s v="S:29º39'26.5'', W:51º08'38.7''"/>
    <x v="36"/>
    <s v="link"/>
    <s v="link"/>
  </r>
  <r>
    <x v="0"/>
    <x v="11"/>
    <n v="1468"/>
    <d v="1899-12-30T05:57:18"/>
    <s v="S:29º39'26.5'', W:51º08'38.7''"/>
    <x v="37"/>
    <s v="link"/>
    <s v="link"/>
  </r>
  <r>
    <x v="0"/>
    <x v="6"/>
    <n v="1750"/>
    <d v="1899-12-30T05:57:18"/>
    <s v="S:29º39'26.5'', W:51º08'38.7''"/>
    <x v="37"/>
    <s v="link"/>
    <s v="link"/>
  </r>
  <r>
    <x v="0"/>
    <x v="2"/>
    <n v="1854"/>
    <d v="1899-12-30T07:47:41"/>
    <s v="S:29º39'26.5'', W:51º08'38.7''"/>
    <x v="37"/>
    <s v="link"/>
    <s v="link"/>
  </r>
  <r>
    <x v="0"/>
    <x v="0"/>
    <n v="362"/>
    <d v="2667-05-06T01:04:26"/>
    <s v="S:29º39'26.5'', W:51º08'38.7''"/>
    <x v="37"/>
    <s v="link"/>
    <s v="link"/>
  </r>
  <r>
    <x v="0"/>
    <x v="0"/>
    <n v="1276"/>
    <d v="1921-10-15T17:28:05"/>
    <s v="S:29º39'26.5'', W:51º08'38.7''"/>
    <x v="38"/>
    <s v="link"/>
    <s v="link"/>
  </r>
  <r>
    <x v="0"/>
    <x v="5"/>
    <n v="1602"/>
    <d v="2667-05-06T01:04:26"/>
    <s v="S:29º39'26.5'', W:51º08'38.7''"/>
    <x v="38"/>
    <s v="link"/>
    <s v="link"/>
  </r>
  <r>
    <x v="0"/>
    <x v="6"/>
    <n v="1704"/>
    <d v="1899-12-30T11:04:52"/>
    <s v="S:29º39'26.5'', W:51º08'38.7''"/>
    <x v="38"/>
    <s v="link"/>
    <s v="link"/>
  </r>
  <r>
    <x v="0"/>
    <x v="10"/>
    <n v="1954"/>
    <d v="1903-07-14T03:31:43"/>
    <s v="S:29º39'26.5'', W:51º08'38.7''"/>
    <x v="38"/>
    <s v="link"/>
    <s v="link"/>
  </r>
  <r>
    <x v="0"/>
    <x v="7"/>
    <n v="1056"/>
    <d v="1900-01-24T04:22:06"/>
    <s v="S:29º39'26.5'', W:51º08'38.7''"/>
    <x v="39"/>
    <s v="link"/>
    <s v="link"/>
  </r>
  <r>
    <x v="0"/>
    <x v="7"/>
    <n v="1064"/>
    <d v="1907-10-01T08:03:14"/>
    <s v="S:29º39'26.5'', W:51º08'38.7''"/>
    <x v="39"/>
    <s v="link"/>
    <s v="link"/>
  </r>
  <r>
    <x v="0"/>
    <x v="6"/>
    <n v="177"/>
    <d v="1903-07-14T03:31:43"/>
    <s v="S:29º39'26.5'', W:51º08'38.7''"/>
    <x v="39"/>
    <s v="link"/>
    <s v="link"/>
  </r>
  <r>
    <x v="0"/>
    <x v="0"/>
    <n v="1948"/>
    <d v="1900-01-24T04:22:06"/>
    <s v="S:29º39'26.5'', W:51º08'38.7''"/>
    <x v="39"/>
    <s v="link"/>
    <s v="link"/>
  </r>
  <r>
    <x v="0"/>
    <x v="1"/>
    <n v="2042"/>
    <d v="1900-05-28T18:39:50"/>
    <s v="S:29º39'26.5'', W:51º08'38.7''"/>
    <x v="39"/>
    <s v="link"/>
    <s v="link"/>
  </r>
  <r>
    <x v="0"/>
    <x v="6"/>
    <n v="2068"/>
    <d v="2667-05-06T01:04:26"/>
    <s v="S:29º39'26.5'', W:51º08'38.7''"/>
    <x v="39"/>
    <s v="link"/>
    <s v="link"/>
  </r>
  <r>
    <x v="0"/>
    <x v="3"/>
    <n v="241"/>
    <d v="1921-10-15T17:28:05"/>
    <s v="S:29º39'26.5'', W:51º08'38.7''"/>
    <x v="40"/>
    <s v="link"/>
    <s v="link"/>
  </r>
  <r>
    <x v="0"/>
    <x v="7"/>
    <n v="1072"/>
    <d v="1999-09-11T10:12:47"/>
    <s v="S:29º39'26.5'', W:51º08'38.7''"/>
    <x v="41"/>
    <s v="link"/>
    <s v="link"/>
  </r>
  <r>
    <x v="0"/>
    <x v="2"/>
    <n v="133"/>
    <d v="1899-12-30T07:47:41"/>
    <s v="S:29º39'26.5'', W:51º08'38.7''"/>
    <x v="41"/>
    <s v="link"/>
    <s v="link"/>
  </r>
  <r>
    <x v="0"/>
    <x v="2"/>
    <n v="1449"/>
    <d v="1900-05-28T18:39:50"/>
    <s v="S:29º39'26.5'', W:51º08'38.7''"/>
    <x v="41"/>
    <s v="link"/>
    <s v="link"/>
  </r>
  <r>
    <x v="0"/>
    <x v="2"/>
    <n v="1913"/>
    <d v="1903-07-14T03:31:43"/>
    <s v="S:29º39'26.5'', W:51º08'38.7''"/>
    <x v="41"/>
    <s v="link"/>
    <s v="link"/>
  </r>
  <r>
    <x v="0"/>
    <x v="2"/>
    <n v="1692"/>
    <d v="1999-09-11T10:12:47"/>
    <s v="S:29º39'26.5'', W:51º08'38.7''"/>
    <x v="42"/>
    <s v="link"/>
    <s v="link"/>
  </r>
  <r>
    <x v="0"/>
    <x v="7"/>
    <n v="1062"/>
    <d v="1903-07-14T03:31:43"/>
    <s v="S:29º39'26.5'', W:51º08'38.7''"/>
    <x v="43"/>
    <s v="link"/>
    <s v="link"/>
  </r>
  <r>
    <x v="0"/>
    <x v="8"/>
    <n v="1190"/>
    <d v="1999-09-11T10:12:47"/>
    <s v="S:29º39'26.5'', W:51º08'38.7''"/>
    <x v="43"/>
    <s v="link"/>
    <s v="link"/>
  </r>
  <r>
    <x v="0"/>
    <x v="3"/>
    <n v="1554"/>
    <d v="1900-05-28T18:39:50"/>
    <s v="S:29º39'26.5'', W:51º08'38.7''"/>
    <x v="43"/>
    <s v="link"/>
    <s v="link"/>
  </r>
  <r>
    <x v="0"/>
    <x v="7"/>
    <n v="1370"/>
    <d v="1902-01-31T04:26:09"/>
    <s v="S:29º39'26.5'', W:51º08'38.7''"/>
    <x v="44"/>
    <s v="link"/>
    <s v="link"/>
  </r>
  <r>
    <x v="0"/>
    <x v="11"/>
    <n v="1453"/>
    <d v="1907-10-01T08:03:14"/>
    <s v="S:29º39'26.5'', W:51º08'38.7''"/>
    <x v="44"/>
    <s v="link"/>
    <s v="link"/>
  </r>
  <r>
    <x v="0"/>
    <x v="3"/>
    <n v="1562"/>
    <d v="1921-10-15T17:28:05"/>
    <s v="S:29º39'26.5'', W:51º08'38.7''"/>
    <x v="44"/>
    <s v="link"/>
    <s v="link"/>
  </r>
  <r>
    <x v="0"/>
    <x v="10"/>
    <n v="1681"/>
    <d v="1902-01-31T04:26:09"/>
    <s v="S:29º39'26.5'', W:51º08'38.7''"/>
    <x v="44"/>
    <s v="link"/>
    <s v="link"/>
  </r>
  <r>
    <x v="0"/>
    <x v="6"/>
    <n v="214"/>
    <d v="1900-01-02T01:29:58"/>
    <s v="S:29º39'26.5'', W:51º08'38.7''"/>
    <x v="44"/>
    <s v="link"/>
    <s v="link"/>
  </r>
  <r>
    <x v="0"/>
    <x v="0"/>
    <n v="223"/>
    <d v="1900-05-28T18:39:50"/>
    <s v="S:29º39'26.5'', W:51º08'38.7''"/>
    <x v="44"/>
    <s v="link"/>
    <s v="link"/>
  </r>
  <r>
    <x v="0"/>
    <x v="0"/>
    <n v="125"/>
    <d v="2667-05-06T01:04:26"/>
    <s v="S:29º39'26.5'', W:51º08'38.7''"/>
    <x v="45"/>
    <s v="link"/>
    <s v="link"/>
  </r>
  <r>
    <x v="0"/>
    <x v="7"/>
    <n v="1598"/>
    <d v="1907-10-01T08:03:14"/>
    <s v="S:29º39'26.5'', W:51º08'38.7''"/>
    <x v="45"/>
    <s v="link"/>
    <s v="link"/>
  </r>
  <r>
    <x v="0"/>
    <x v="2"/>
    <n v="1828"/>
    <d v="1900-05-28T18:39:50"/>
    <s v="S:29º39'26.5'', W:51º08'38.7''"/>
    <x v="45"/>
    <s v="link"/>
    <s v="link"/>
  </r>
  <r>
    <x v="0"/>
    <x v="9"/>
    <n v="1088"/>
    <d v="1900-05-28T18:39:50"/>
    <s v="S:29º39'26.5'', W:51º08'38.7''"/>
    <x v="46"/>
    <s v="link"/>
    <s v="link"/>
  </r>
  <r>
    <x v="0"/>
    <x v="7"/>
    <n v="1577"/>
    <d v="1899-12-30T07:47:41"/>
    <s v="S:29º39'26.5'', W:51º08'38.7''"/>
    <x v="46"/>
    <s v="link"/>
    <s v="link"/>
  </r>
  <r>
    <x v="0"/>
    <x v="2"/>
    <n v="1718"/>
    <d v="1900-01-24T04:22:06"/>
    <s v="S:29º39'26.5'', W:51º08'38.7''"/>
    <x v="46"/>
    <s v="link"/>
    <s v="link"/>
  </r>
  <r>
    <x v="0"/>
    <x v="6"/>
    <n v="1650"/>
    <d v="2667-05-06T01:04:26"/>
    <s v="S:29º39'26.5'', W:51º08'38.7''"/>
    <x v="47"/>
    <s v="link"/>
    <s v="link"/>
  </r>
  <r>
    <x v="0"/>
    <x v="2"/>
    <n v="1755"/>
    <d v="1900-01-24T04:22:06"/>
    <s v="S:29º39'26.5'', W:51º08'38.7''"/>
    <x v="47"/>
    <s v="link"/>
    <s v="link"/>
  </r>
  <r>
    <x v="0"/>
    <x v="2"/>
    <n v="1782"/>
    <d v="1921-10-15T17:28:05"/>
    <s v="S:29º39'26.5'', W:51º08'38.7''"/>
    <x v="47"/>
    <s v="link"/>
    <s v="link"/>
  </r>
  <r>
    <x v="0"/>
    <x v="6"/>
    <n v="213"/>
    <d v="1899-12-30T07:47:41"/>
    <s v="S:29º39'26.5'', W:51º08'38.7''"/>
    <x v="47"/>
    <s v="link"/>
    <s v="link"/>
  </r>
  <r>
    <x v="0"/>
    <x v="7"/>
    <n v="1391"/>
    <d v="5095-09-08T18:27:04"/>
    <s v="S:29º39'26.5'', W:51º08'38.7''"/>
    <x v="48"/>
    <s v="link"/>
    <s v="link"/>
  </r>
  <r>
    <x v="0"/>
    <x v="2"/>
    <n v="19"/>
    <d v="1900-01-24T04:22:06"/>
    <s v="S:29º39'26.5'', W:51º08'38.7''"/>
    <x v="48"/>
    <s v="link"/>
    <s v="link"/>
  </r>
  <r>
    <x v="0"/>
    <x v="2"/>
    <n v="2016"/>
    <d v="1903-07-14T03:31:43"/>
    <s v="S:29º39'26.5'', W:51º08'38.7''"/>
    <x v="48"/>
    <s v="link"/>
    <s v="link"/>
  </r>
  <r>
    <x v="0"/>
    <x v="7"/>
    <n v="2038"/>
    <d v="1900-01-24T04:22:06"/>
    <s v="S:29º39'26.5'', W:51º08'38.7''"/>
    <x v="48"/>
    <s v="link"/>
    <s v="link"/>
  </r>
  <r>
    <x v="0"/>
    <x v="7"/>
    <n v="205"/>
    <d v="1902-01-31T04:26:09"/>
    <s v="S:29º39'26.5'', W:51º08'38.7''"/>
    <x v="48"/>
    <s v="link"/>
    <s v="link"/>
  </r>
  <r>
    <x v="0"/>
    <x v="3"/>
    <n v="1257"/>
    <d v="1900-01-02T01:29:58"/>
    <s v="S:29º39'26.5'', W:51º08'38.7''"/>
    <x v="49"/>
    <s v="link"/>
    <s v="link"/>
  </r>
  <r>
    <x v="0"/>
    <x v="1"/>
    <n v="1274"/>
    <d v="1922-09-09T04:15:58"/>
    <s v="S:29º39'26.5'', W:51º08'38.7''"/>
    <x v="50"/>
    <s v="link"/>
    <s v="link"/>
  </r>
  <r>
    <x v="0"/>
    <x v="2"/>
    <n v="1297"/>
    <d v="1900-05-28T18:39:50"/>
    <s v="S:29º39'26.5'', W:51º08'38.7''"/>
    <x v="50"/>
    <s v="link"/>
    <s v="link"/>
  </r>
  <r>
    <x v="0"/>
    <x v="2"/>
    <n v="152"/>
    <d v="1900-01-02T01:29:58"/>
    <s v="S:29º39'26.5'', W:51º08'38.7''"/>
    <x v="50"/>
    <s v="link"/>
    <s v="link"/>
  </r>
  <r>
    <x v="0"/>
    <x v="6"/>
    <n v="1037"/>
    <d v="5095-09-08T18:27:04"/>
    <s v="S:29º39'26.5'', W:51º08'38.7''"/>
    <x v="51"/>
    <s v="link"/>
    <s v="link"/>
  </r>
  <r>
    <x v="0"/>
    <x v="1"/>
    <n v="1114"/>
    <d v="1921-10-15T17:28:05"/>
    <s v="S:29º39'26.5'', W:51º08'38.7''"/>
    <x v="51"/>
    <s v="link"/>
    <s v="link"/>
  </r>
  <r>
    <x v="0"/>
    <x v="3"/>
    <n v="1197"/>
    <d v="1899-12-30T11:04:52"/>
    <s v="S:29º39'26.5'', W:51º08'38.7''"/>
    <x v="51"/>
    <s v="link"/>
    <s v="link"/>
  </r>
  <r>
    <x v="0"/>
    <x v="6"/>
    <n v="1879"/>
    <d v="1899-12-30T11:04:52"/>
    <s v="S:29º39'26.5'', W:51º08'38.7''"/>
    <x v="51"/>
    <s v="link"/>
    <s v="link"/>
  </r>
  <r>
    <x v="0"/>
    <x v="2"/>
    <n v="1309"/>
    <d v="1907-10-01T08:03:14"/>
    <s v="S:29º39'26.5'', W:51º08'38.7''"/>
    <x v="52"/>
    <s v="link"/>
    <s v="link"/>
  </r>
  <r>
    <x v="0"/>
    <x v="2"/>
    <n v="1870"/>
    <d v="1907-10-01T08:03:14"/>
    <s v="S:29º39'26.5'', W:51º08'38.7''"/>
    <x v="52"/>
    <s v="link"/>
    <s v="link"/>
  </r>
  <r>
    <x v="0"/>
    <x v="6"/>
    <n v="1958"/>
    <d v="1907-10-01T08:03:14"/>
    <s v="S:29º39'26.5'', W:51º08'38.7''"/>
    <x v="52"/>
    <s v="link"/>
    <s v="link"/>
  </r>
  <r>
    <x v="0"/>
    <x v="4"/>
    <n v="1023"/>
    <d v="1900-05-28T18:39:50"/>
    <s v="S:29º39'26.5'', W:51º08'38.7''"/>
    <x v="53"/>
    <s v="link"/>
    <s v="link"/>
  </r>
  <r>
    <x v="0"/>
    <x v="1"/>
    <n v="122"/>
    <d v="1922-09-09T04:15:58"/>
    <s v="S:29º39'26.5'', W:51º08'38.7''"/>
    <x v="53"/>
    <s v="link"/>
    <s v="link"/>
  </r>
  <r>
    <x v="0"/>
    <x v="6"/>
    <n v="1440"/>
    <d v="1899-12-30T07:47:41"/>
    <s v="S:29º39'26.5'', W:51º08'38.7''"/>
    <x v="53"/>
    <s v="link"/>
    <s v="link"/>
  </r>
  <r>
    <x v="0"/>
    <x v="2"/>
    <n v="1942"/>
    <d v="1900-01-02T01:29:58"/>
    <s v="S:29º39'26.5'', W:51º08'38.7''"/>
    <x v="53"/>
    <s v="link"/>
    <s v="link"/>
  </r>
  <r>
    <x v="0"/>
    <x v="2"/>
    <n v="2060"/>
    <d v="1922-09-09T04:15:58"/>
    <s v="S:29º39'26.5'', W:51º08'38.7''"/>
    <x v="53"/>
    <s v="link"/>
    <s v="link"/>
  </r>
  <r>
    <x v="0"/>
    <x v="2"/>
    <n v="2061"/>
    <d v="1921-10-15T17:28:05"/>
    <s v="S:29º39'26.5'', W:51º08'38.7''"/>
    <x v="53"/>
    <s v="link"/>
    <s v="link"/>
  </r>
  <r>
    <x v="0"/>
    <x v="2"/>
    <n v="271"/>
    <d v="1900-05-28T18:39:50"/>
    <s v="S:29º39'26.5'', W:51º08'38.7''"/>
    <x v="53"/>
    <s v="link"/>
    <s v="link"/>
  </r>
  <r>
    <x v="0"/>
    <x v="2"/>
    <n v="1831"/>
    <d v="1903-07-14T03:31:43"/>
    <s v="S:29º39'26.5'', W:51º08'38.7''"/>
    <x v="54"/>
    <s v="link"/>
    <s v="link"/>
  </r>
  <r>
    <x v="0"/>
    <x v="4"/>
    <n v="1569"/>
    <d v="2667-05-06T01:04:26"/>
    <s v="S:29º39'26.5'', W:51º08'38.7''"/>
    <x v="55"/>
    <s v="link"/>
    <s v="link"/>
  </r>
  <r>
    <x v="0"/>
    <x v="7"/>
    <n v="1844"/>
    <d v="2667-05-06T01:04:26"/>
    <s v="S:29º39'26.5'', W:51º08'38.7''"/>
    <x v="55"/>
    <s v="link"/>
    <s v="link"/>
  </r>
  <r>
    <x v="0"/>
    <x v="4"/>
    <n v="1152"/>
    <d v="1902-01-31T04:26:09"/>
    <s v="S:29º39'26.5'', W:51º08'38.7''"/>
    <x v="56"/>
    <s v="link"/>
    <s v="link"/>
  </r>
  <r>
    <x v="0"/>
    <x v="3"/>
    <n v="242"/>
    <d v="1999-09-11T10:12:47"/>
    <s v="S:29º39'26.5'', W:51º08'38.7''"/>
    <x v="56"/>
    <s v="link"/>
    <s v="link"/>
  </r>
  <r>
    <x v="0"/>
    <x v="11"/>
    <n v="1502"/>
    <d v="2667-05-06T01:04:26"/>
    <s v="S:29º39'26.5'', W:51º08'38.7''"/>
    <x v="57"/>
    <s v="link"/>
    <s v="link"/>
  </r>
  <r>
    <x v="0"/>
    <x v="2"/>
    <n v="1695"/>
    <d v="2667-05-06T01:04:26"/>
    <s v="S:29º39'26.5'', W:51º08'38.7''"/>
    <x v="57"/>
    <s v="link"/>
    <s v="link"/>
  </r>
  <r>
    <x v="0"/>
    <x v="10"/>
    <n v="1872"/>
    <d v="1922-09-09T04:15:58"/>
    <s v="S:29º39'26.5'', W:51º08'38.7''"/>
    <x v="57"/>
    <s v="link"/>
    <s v="link"/>
  </r>
  <r>
    <x v="0"/>
    <x v="3"/>
    <n v="240"/>
    <d v="1922-09-09T04:15:58"/>
    <s v="S:29º39'26.5'', W:51º08'38.7''"/>
    <x v="57"/>
    <s v="link"/>
    <s v="link"/>
  </r>
  <r>
    <x v="0"/>
    <x v="0"/>
    <n v="248"/>
    <d v="1899-12-30T05:57:18"/>
    <s v="S:29º39'26.5'', W:51º08'38.7''"/>
    <x v="57"/>
    <s v="link"/>
    <s v="link"/>
  </r>
  <r>
    <x v="0"/>
    <x v="2"/>
    <n v="1312"/>
    <d v="1922-09-09T04:15:58"/>
    <s v="S:29º39'26.5'', W:51º08'38.7''"/>
    <x v="58"/>
    <s v="link"/>
    <s v="link"/>
  </r>
  <r>
    <x v="0"/>
    <x v="6"/>
    <n v="1438"/>
    <d v="1899-12-30T05:57:18"/>
    <s v="S:29º39'26.5'', W:51º08'38.7''"/>
    <x v="58"/>
    <s v="link"/>
    <s v="link"/>
  </r>
  <r>
    <x v="0"/>
    <x v="11"/>
    <n v="1497"/>
    <d v="1922-09-09T04:15:58"/>
    <s v="S:29º39'26.5'', W:51º08'38.7''"/>
    <x v="58"/>
    <s v="link"/>
    <s v="link"/>
  </r>
  <r>
    <x v="0"/>
    <x v="8"/>
    <n v="188"/>
    <d v="1899-12-30T05:57:18"/>
    <s v="S:29º39'26.5'', W:51º08'38.7''"/>
    <x v="58"/>
    <s v="link"/>
    <s v="link"/>
  </r>
  <r>
    <x v="0"/>
    <x v="2"/>
    <n v="2017"/>
    <d v="1907-10-01T08:03:14"/>
    <s v="S:29º39'26.5'', W:51º08'38.7''"/>
    <x v="58"/>
    <s v="link"/>
    <s v="link"/>
  </r>
  <r>
    <x v="0"/>
    <x v="3"/>
    <n v="1082"/>
    <d v="1900-01-02T01:29:58"/>
    <s v="S:29º39'26.5'', W:51º08'38.7''"/>
    <x v="59"/>
    <s v="link"/>
    <s v="link"/>
  </r>
  <r>
    <x v="0"/>
    <x v="0"/>
    <n v="1150"/>
    <d v="1900-05-28T18:39:50"/>
    <s v="S:29º39'26.5'', W:51º08'38.7''"/>
    <x v="59"/>
    <s v="link"/>
    <s v="link"/>
  </r>
  <r>
    <x v="0"/>
    <x v="4"/>
    <n v="1484"/>
    <d v="1903-07-14T03:31:43"/>
    <s v="S:29º39'26.5'', W:51º08'38.7''"/>
    <x v="59"/>
    <s v="link"/>
    <s v="link"/>
  </r>
  <r>
    <x v="0"/>
    <x v="6"/>
    <n v="1538"/>
    <d v="2667-05-06T01:04:26"/>
    <s v="S:29º39'26.5'', W:51º08'38.7''"/>
    <x v="59"/>
    <s v="link"/>
    <s v="link"/>
  </r>
  <r>
    <x v="0"/>
    <x v="11"/>
    <n v="1835"/>
    <d v="1907-10-01T08:03:14"/>
    <s v="S:29º39'26.5'', W:51º08'38.7''"/>
    <x v="59"/>
    <s v="link"/>
    <s v="link"/>
  </r>
  <r>
    <x v="0"/>
    <x v="10"/>
    <n v="1031"/>
    <d v="1921-10-15T17:28:05"/>
    <s v="S:29º39'26.5'', W:51º08'38.7''"/>
    <x v="60"/>
    <s v="link"/>
    <s v="link"/>
  </r>
  <r>
    <x v="0"/>
    <x v="7"/>
    <n v="1431"/>
    <d v="2667-05-06T01:04:26"/>
    <s v="S:29º39'26.5'', W:51º08'38.7''"/>
    <x v="60"/>
    <s v="link"/>
    <s v="link"/>
  </r>
  <r>
    <x v="0"/>
    <x v="6"/>
    <n v="1684"/>
    <d v="1907-10-01T08:03:14"/>
    <s v="S:29º39'26.5'', W:51º08'38.7''"/>
    <x v="60"/>
    <s v="link"/>
    <s v="link"/>
  </r>
  <r>
    <x v="0"/>
    <x v="1"/>
    <n v="1864"/>
    <d v="1903-07-14T03:31:43"/>
    <s v="S:29º39'26.5'', W:51º08'38.7''"/>
    <x v="60"/>
    <s v="link"/>
    <s v="link"/>
  </r>
  <r>
    <x v="0"/>
    <x v="2"/>
    <n v="35"/>
    <d v="1907-10-01T08:03:14"/>
    <s v="S:29º39'26.5'', W:51º08'38.7''"/>
    <x v="60"/>
    <s v="link"/>
    <s v="link"/>
  </r>
  <r>
    <x v="0"/>
    <x v="0"/>
    <n v="358"/>
    <d v="1999-09-11T10:12:47"/>
    <s v="S:29º39'26.5'', W:51º08'38.7''"/>
    <x v="60"/>
    <s v="link"/>
    <s v="link"/>
  </r>
  <r>
    <x v="0"/>
    <x v="5"/>
    <n v="1670"/>
    <d v="1899-12-30T07:47:41"/>
    <s v="S:29º39'26.5'', W:51º08'38.7''"/>
    <x v="61"/>
    <s v="link"/>
    <s v="link"/>
  </r>
  <r>
    <x v="0"/>
    <x v="2"/>
    <n v="2000"/>
    <d v="1900-01-24T04:22:06"/>
    <s v="S:29º39'26.5'', W:51º08'38.7''"/>
    <x v="62"/>
    <s v="link"/>
    <s v="link"/>
  </r>
  <r>
    <x v="0"/>
    <x v="9"/>
    <n v="1358"/>
    <d v="1899-12-30T05:57:18"/>
    <s v="S:29º39'26.5'', W:51º08'38.7''"/>
    <x v="63"/>
    <s v="link"/>
    <s v="link"/>
  </r>
  <r>
    <x v="0"/>
    <x v="1"/>
    <n v="1288"/>
    <d v="1899-12-30T05:57:18"/>
    <s v="S:29º39'26.5'', W:51º08'38.7''"/>
    <x v="64"/>
    <s v="link"/>
    <s v="link"/>
  </r>
  <r>
    <x v="0"/>
    <x v="4"/>
    <n v="1564"/>
    <d v="1999-09-11T10:12:47"/>
    <s v="S:29º39'26.5'', W:51º08'38.7''"/>
    <x v="64"/>
    <s v="link"/>
    <s v="link"/>
  </r>
  <r>
    <x v="0"/>
    <x v="7"/>
    <n v="1341"/>
    <d v="1907-10-01T08:03:14"/>
    <s v="S:29º39'26.5'', W:51º08'38.7''"/>
    <x v="65"/>
    <s v="link"/>
    <s v="link"/>
  </r>
  <r>
    <x v="0"/>
    <x v="6"/>
    <n v="1372"/>
    <d v="1903-07-14T03:31:43"/>
    <s v="S:29º39'26.5'', W:51º08'38.7''"/>
    <x v="65"/>
    <s v="link"/>
    <s v="link"/>
  </r>
  <r>
    <x v="0"/>
    <x v="9"/>
    <n v="1607"/>
    <d v="1899-12-30T11:04:52"/>
    <s v="S:29º39'26.5'', W:51º08'38.7''"/>
    <x v="65"/>
    <s v="link"/>
    <s v="link"/>
  </r>
  <r>
    <x v="0"/>
    <x v="2"/>
    <n v="1965"/>
    <d v="1921-10-15T17:28:05"/>
    <s v="S:29º39'26.5'', W:51º08'38.7''"/>
    <x v="65"/>
    <s v="link"/>
    <s v="link"/>
  </r>
  <r>
    <x v="0"/>
    <x v="7"/>
    <n v="1026"/>
    <d v="1902-01-31T04:26:09"/>
    <s v="S:29º39'26.5'', W:51º08'38.7''"/>
    <x v="66"/>
    <s v="link"/>
    <s v="link"/>
  </r>
  <r>
    <x v="0"/>
    <x v="7"/>
    <n v="1061"/>
    <d v="1902-01-31T04:26:09"/>
    <s v="S:29º39'26.5'', W:51º08'38.7''"/>
    <x v="66"/>
    <s v="link"/>
    <s v="link"/>
  </r>
  <r>
    <x v="0"/>
    <x v="7"/>
    <n v="1350"/>
    <d v="1999-09-11T10:12:47"/>
    <s v="S:29º39'26.5'', W:51º08'38.7''"/>
    <x v="66"/>
    <s v="link"/>
    <s v="link"/>
  </r>
  <r>
    <x v="0"/>
    <x v="0"/>
    <n v="1855"/>
    <d v="1900-01-02T01:29:58"/>
    <s v="S:29º39'26.5'', W:51º08'38.7''"/>
    <x v="66"/>
    <s v="link"/>
    <s v="link"/>
  </r>
  <r>
    <x v="0"/>
    <x v="2"/>
    <n v="1985"/>
    <d v="1899-12-30T11:04:52"/>
    <s v="S:29º39'26.5'', W:51º08'38.7''"/>
    <x v="66"/>
    <s v="link"/>
    <s v="link"/>
  </r>
  <r>
    <x v="0"/>
    <x v="7"/>
    <n v="3"/>
    <d v="1907-10-01T08:03:14"/>
    <s v="S:29º39'26.5'', W:51º08'38.7''"/>
    <x v="66"/>
    <s v="link"/>
    <s v="link"/>
  </r>
  <r>
    <x v="0"/>
    <x v="2"/>
    <n v="1214"/>
    <d v="1907-10-01T08:03:14"/>
    <s v="S:29º39'26.5'', W:51º08'38.7''"/>
    <x v="67"/>
    <s v="link"/>
    <s v="link"/>
  </r>
  <r>
    <x v="0"/>
    <x v="0"/>
    <n v="1318"/>
    <d v="1999-09-11T10:12:47"/>
    <s v="S:29º39'26.5'', W:51º08'38.7''"/>
    <x v="67"/>
    <s v="link"/>
    <s v="link"/>
  </r>
  <r>
    <x v="0"/>
    <x v="11"/>
    <n v="1527"/>
    <d v="1903-07-14T03:31:43"/>
    <s v="S:29º39'26.5'', W:51º08'38.7''"/>
    <x v="67"/>
    <s v="link"/>
    <s v="link"/>
  </r>
  <r>
    <x v="0"/>
    <x v="0"/>
    <n v="1595"/>
    <d v="1900-05-28T18:39:50"/>
    <s v="S:29º39'26.5'', W:51º08'38.7''"/>
    <x v="67"/>
    <s v="link"/>
    <s v="link"/>
  </r>
  <r>
    <x v="0"/>
    <x v="7"/>
    <n v="1"/>
    <d v="1899-12-30T11:04:52"/>
    <s v="S:29º39'26.5'', W:51º08'38.7''"/>
    <x v="68"/>
    <s v="link"/>
    <s v="link"/>
  </r>
  <r>
    <x v="0"/>
    <x v="1"/>
    <n v="1028"/>
    <d v="1907-10-01T08:03:14"/>
    <s v="S:29º39'26.5'', W:51º08'38.7''"/>
    <x v="68"/>
    <s v="link"/>
    <s v="link"/>
  </r>
  <r>
    <x v="0"/>
    <x v="6"/>
    <n v="1604"/>
    <d v="5095-09-08T18:27:04"/>
    <s v="S:29º39'26.5'', W:51º08'38.7''"/>
    <x v="68"/>
    <s v="link"/>
    <s v="link"/>
  </r>
  <r>
    <x v="0"/>
    <x v="6"/>
    <n v="1623"/>
    <d v="1900-01-02T01:29:58"/>
    <s v="S:29º39'26.5'', W:51º08'38.7''"/>
    <x v="68"/>
    <s v="link"/>
    <s v="link"/>
  </r>
  <r>
    <x v="0"/>
    <x v="2"/>
    <n v="1827"/>
    <d v="1900-01-24T04:22:06"/>
    <s v="S:29º39'26.5'', W:51º08'38.7''"/>
    <x v="68"/>
    <s v="link"/>
    <s v="link"/>
  </r>
  <r>
    <x v="0"/>
    <x v="8"/>
    <n v="186"/>
    <d v="1902-01-31T04:26:09"/>
    <s v="S:29º39'26.5'', W:51º08'38.7''"/>
    <x v="68"/>
    <s v="link"/>
    <s v="link"/>
  </r>
  <r>
    <x v="0"/>
    <x v="0"/>
    <n v="126"/>
    <d v="1900-05-28T18:39:50"/>
    <s v="S:29º39'26.5'', W:51º08'38.7''"/>
    <x v="69"/>
    <s v="link"/>
    <s v="link"/>
  </r>
  <r>
    <x v="0"/>
    <x v="8"/>
    <n v="1260"/>
    <d v="1902-01-31T04:26:09"/>
    <s v="S:29º39'26.5'', W:51º08'38.7''"/>
    <x v="69"/>
    <s v="link"/>
    <s v="link"/>
  </r>
  <r>
    <x v="0"/>
    <x v="0"/>
    <n v="1548"/>
    <d v="1900-01-02T01:29:58"/>
    <s v="S:29º39'26.5'', W:51º08'38.7''"/>
    <x v="69"/>
    <s v="link"/>
    <s v="link"/>
  </r>
  <r>
    <x v="0"/>
    <x v="0"/>
    <n v="1682"/>
    <d v="1903-07-14T03:31:43"/>
    <s v="S:29º39'26.5'', W:51º08'38.7''"/>
    <x v="69"/>
    <s v="link"/>
    <s v="link"/>
  </r>
  <r>
    <x v="0"/>
    <x v="0"/>
    <n v="2034"/>
    <d v="1899-12-30T05:57:18"/>
    <s v="S:29º39'26.5'', W:51º08'38.7''"/>
    <x v="69"/>
    <s v="link"/>
    <s v="link"/>
  </r>
  <r>
    <x v="0"/>
    <x v="8"/>
    <n v="1139"/>
    <d v="1899-12-30T05:57:18"/>
    <s v="S:29º39'26.5'', W:51º08'38.7''"/>
    <x v="70"/>
    <s v="link"/>
    <s v="link"/>
  </r>
  <r>
    <x v="0"/>
    <x v="4"/>
    <n v="1466"/>
    <d v="1899-12-30T11:04:52"/>
    <s v="S:29º39'26.5'', W:51º08'38.7''"/>
    <x v="70"/>
    <s v="link"/>
    <s v="link"/>
  </r>
  <r>
    <x v="0"/>
    <x v="6"/>
    <n v="1631"/>
    <d v="1902-01-31T04:26:09"/>
    <s v="S:29º39'26.5'', W:51º08'38.7''"/>
    <x v="70"/>
    <s v="link"/>
    <s v="link"/>
  </r>
  <r>
    <x v="0"/>
    <x v="6"/>
    <n v="1647"/>
    <d v="1999-09-11T10:12:47"/>
    <s v="S:29º39'26.5'', W:51º08'38.7''"/>
    <x v="70"/>
    <s v="link"/>
    <s v="link"/>
  </r>
  <r>
    <x v="0"/>
    <x v="7"/>
    <n v="179"/>
    <d v="5095-09-08T18:27:04"/>
    <s v="S:29º39'26.5'', W:51º08'38.7''"/>
    <x v="70"/>
    <s v="link"/>
    <s v="link"/>
  </r>
  <r>
    <x v="0"/>
    <x v="2"/>
    <n v="1939"/>
    <d v="1899-12-30T07:47:41"/>
    <s v="S:29º39'26.5'', W:51º08'38.7''"/>
    <x v="70"/>
    <s v="link"/>
    <s v="link"/>
  </r>
  <r>
    <x v="0"/>
    <x v="2"/>
    <n v="108"/>
    <d v="1899-12-30T05:57:18"/>
    <s v="S:29º39'26.5'', W:51º08'38.7''"/>
    <x v="71"/>
    <s v="link"/>
    <s v="link"/>
  </r>
  <r>
    <x v="0"/>
    <x v="2"/>
    <n v="1304"/>
    <d v="1903-07-14T03:31:43"/>
    <s v="S:29º39'26.5'', W:51º08'38.7''"/>
    <x v="71"/>
    <s v="link"/>
    <s v="link"/>
  </r>
  <r>
    <x v="0"/>
    <x v="1"/>
    <n v="1393"/>
    <d v="1899-12-30T11:04:52"/>
    <s v="S:29º39'26.5'', W:51º08'38.7''"/>
    <x v="71"/>
    <s v="link"/>
    <s v="link"/>
  </r>
  <r>
    <x v="0"/>
    <x v="6"/>
    <n v="1462"/>
    <d v="5095-09-08T18:27:04"/>
    <s v="S:29º39'26.5'', W:51º08'38.7''"/>
    <x v="71"/>
    <s v="link"/>
    <s v="link"/>
  </r>
  <r>
    <x v="0"/>
    <x v="2"/>
    <n v="154"/>
    <d v="5095-09-08T18:27:04"/>
    <s v="S:29º39'26.5'', W:51º08'38.7''"/>
    <x v="71"/>
    <s v="link"/>
    <s v="link"/>
  </r>
  <r>
    <x v="0"/>
    <x v="2"/>
    <n v="1784"/>
    <d v="2667-05-06T01:04:26"/>
    <s v="S:29º39'26.5'', W:51º08'38.7''"/>
    <x v="71"/>
    <s v="link"/>
    <s v="link"/>
  </r>
  <r>
    <x v="0"/>
    <x v="4"/>
    <n v="2022"/>
    <d v="1921-10-15T17:28:05"/>
    <s v="S:29º39'26.5'', W:51º08'38.7''"/>
    <x v="71"/>
    <s v="link"/>
    <s v="link"/>
  </r>
  <r>
    <x v="0"/>
    <x v="6"/>
    <n v="1373"/>
    <d v="1907-10-01T08:03:14"/>
    <s v="S:29º39'26.5'', W:51º08'38.7''"/>
    <x v="72"/>
    <s v="link"/>
    <s v="link"/>
  </r>
  <r>
    <x v="0"/>
    <x v="7"/>
    <n v="1441"/>
    <d v="1900-01-02T01:29:58"/>
    <s v="S:29º39'26.5'', W:51º08'38.7''"/>
    <x v="72"/>
    <s v="link"/>
    <s v="link"/>
  </r>
  <r>
    <x v="0"/>
    <x v="2"/>
    <n v="1559"/>
    <d v="1903-07-14T03:31:43"/>
    <s v="S:29º39'26.5'', W:51º08'38.7''"/>
    <x v="72"/>
    <s v="link"/>
    <s v="link"/>
  </r>
  <r>
    <x v="0"/>
    <x v="6"/>
    <n v="319"/>
    <d v="2667-05-06T01:04:26"/>
    <s v="S:29º39'26.5'', W:51º08'38.7''"/>
    <x v="72"/>
    <s v="link"/>
    <s v="link"/>
  </r>
  <r>
    <x v="0"/>
    <x v="1"/>
    <n v="353"/>
    <d v="1921-10-15T17:28:05"/>
    <s v="S:29º39'26.5'', W:51º08'38.7''"/>
    <x v="73"/>
    <s v="link"/>
    <s v="link"/>
  </r>
  <r>
    <x v="0"/>
    <x v="2"/>
    <n v="113"/>
    <d v="1899-12-30T11:04:52"/>
    <s v="S:29º39'26.5'', W:51º08'38.7''"/>
    <x v="74"/>
    <s v="link"/>
    <s v="link"/>
  </r>
  <r>
    <x v="0"/>
    <x v="6"/>
    <n v="1661"/>
    <d v="5095-09-08T18:27:04"/>
    <s v="S:29º39'26.5'', W:51º08'38.7''"/>
    <x v="74"/>
    <s v="link"/>
    <s v="link"/>
  </r>
  <r>
    <x v="0"/>
    <x v="7"/>
    <n v="192"/>
    <d v="1921-10-15T17:28:05"/>
    <s v="S:29º39'26.5'', W:51º08'38.7''"/>
    <x v="74"/>
    <s v="link"/>
    <s v="link"/>
  </r>
  <r>
    <x v="0"/>
    <x v="8"/>
    <n v="1203"/>
    <d v="1900-01-02T01:29:58"/>
    <s v="S:29º39'26.5'', W:51º08'38.7''"/>
    <x v="75"/>
    <s v="link"/>
    <s v="link"/>
  </r>
  <r>
    <x v="0"/>
    <x v="7"/>
    <n v="1359"/>
    <d v="1899-12-30T07:47:41"/>
    <s v="S:29º39'26.5'', W:51º08'38.7''"/>
    <x v="75"/>
    <s v="link"/>
    <s v="link"/>
  </r>
  <r>
    <x v="0"/>
    <x v="9"/>
    <n v="1459"/>
    <d v="1921-10-15T17:28:05"/>
    <s v="S:29º39'26.5'', W:51º08'38.7''"/>
    <x v="75"/>
    <s v="link"/>
    <s v="link"/>
  </r>
  <r>
    <x v="0"/>
    <x v="0"/>
    <n v="1904"/>
    <d v="1900-05-28T18:39:50"/>
    <s v="S:29º39'26.5'', W:51º08'38.7''"/>
    <x v="75"/>
    <s v="link"/>
    <s v="link"/>
  </r>
  <r>
    <x v="0"/>
    <x v="1"/>
    <n v="2035"/>
    <d v="1899-12-30T07:47:41"/>
    <s v="S:29º39'26.5'', W:51º08'38.7''"/>
    <x v="75"/>
    <s v="link"/>
    <s v="link"/>
  </r>
  <r>
    <x v="0"/>
    <x v="7"/>
    <n v="1065"/>
    <d v="1922-09-09T04:15:58"/>
    <s v="S:29º39'26.5'', W:51º08'38.7''"/>
    <x v="76"/>
    <s v="link"/>
    <s v="link"/>
  </r>
  <r>
    <x v="0"/>
    <x v="2"/>
    <n v="1330"/>
    <d v="1900-01-02T01:29:58"/>
    <s v="S:29º39'26.5'', W:51º08'38.7''"/>
    <x v="76"/>
    <s v="link"/>
    <s v="link"/>
  </r>
  <r>
    <x v="0"/>
    <x v="7"/>
    <n v="189"/>
    <d v="1899-12-30T07:47:41"/>
    <s v="S:29º39'26.5'', W:51º08'38.7''"/>
    <x v="76"/>
    <s v="link"/>
    <s v="link"/>
  </r>
  <r>
    <x v="0"/>
    <x v="7"/>
    <n v="1964"/>
    <d v="1922-09-09T04:15:58"/>
    <s v="S:29º39'26.5'', W:51º08'38.7''"/>
    <x v="76"/>
    <s v="link"/>
    <s v="link"/>
  </r>
  <r>
    <x v="0"/>
    <x v="2"/>
    <n v="2062"/>
    <d v="1999-09-11T10:12:47"/>
    <s v="S:29º39'26.5'', W:51º08'38.7''"/>
    <x v="76"/>
    <s v="link"/>
    <s v="link"/>
  </r>
  <r>
    <x v="0"/>
    <x v="2"/>
    <n v="139"/>
    <d v="2667-05-06T01:04:26"/>
    <s v="S:29º39'26.5'', W:51º08'38.7''"/>
    <x v="77"/>
    <s v="link"/>
    <s v="link"/>
  </r>
  <r>
    <x v="0"/>
    <x v="7"/>
    <n v="1255"/>
    <d v="1899-12-30T07:47:41"/>
    <s v="S:29º39'26.5'', W:51º08'38.7''"/>
    <x v="78"/>
    <s v="link"/>
    <s v="link"/>
  </r>
  <r>
    <x v="0"/>
    <x v="2"/>
    <n v="1325"/>
    <d v="1899-12-30T11:04:52"/>
    <s v="S:29º39'26.5'', W:51º08'38.7''"/>
    <x v="78"/>
    <s v="link"/>
    <s v="link"/>
  </r>
  <r>
    <x v="0"/>
    <x v="6"/>
    <n v="1367"/>
    <d v="1900-01-24T04:22:06"/>
    <s v="S:29º39'26.5'', W:51º08'38.7''"/>
    <x v="78"/>
    <s v="link"/>
    <s v="link"/>
  </r>
  <r>
    <x v="0"/>
    <x v="0"/>
    <n v="1519"/>
    <d v="1899-12-30T07:47:41"/>
    <s v="S:29º39'26.5'', W:51º08'38.7''"/>
    <x v="78"/>
    <s v="link"/>
    <s v="link"/>
  </r>
  <r>
    <x v="0"/>
    <x v="8"/>
    <n v="1524"/>
    <d v="1902-01-31T04:26:09"/>
    <s v="S:29º39'26.5'', W:51º08'38.7''"/>
    <x v="78"/>
    <s v="link"/>
    <s v="link"/>
  </r>
  <r>
    <x v="0"/>
    <x v="2"/>
    <n v="24"/>
    <d v="1907-10-01T08:03:14"/>
    <s v="S:29º39'26.5'', W:51º08'38.7''"/>
    <x v="78"/>
    <s v="link"/>
    <s v="link"/>
  </r>
  <r>
    <x v="0"/>
    <x v="2"/>
    <n v="33"/>
    <d v="1900-01-02T01:29:58"/>
    <s v="S:29º39'26.5'', W:51º08'38.7''"/>
    <x v="78"/>
    <s v="link"/>
    <s v="link"/>
  </r>
  <r>
    <x v="0"/>
    <x v="4"/>
    <n v="1102"/>
    <d v="1922-09-09T04:15:58"/>
    <s v="S:29º39'26.5'', W:51º08'38.7''"/>
    <x v="79"/>
    <s v="link"/>
    <s v="link"/>
  </r>
  <r>
    <x v="0"/>
    <x v="9"/>
    <n v="1353"/>
    <d v="5095-09-08T18:27:04"/>
    <s v="S:29º39'26.5'', W:51º08'38.7''"/>
    <x v="79"/>
    <s v="link"/>
    <s v="link"/>
  </r>
  <r>
    <x v="0"/>
    <x v="0"/>
    <n v="168"/>
    <d v="1900-05-28T18:39:50"/>
    <s v="S:29º39'26.5'', W:51º08'38.7''"/>
    <x v="79"/>
    <s v="link"/>
    <s v="link"/>
  </r>
  <r>
    <x v="0"/>
    <x v="10"/>
    <n v="1874"/>
    <d v="1999-09-11T10:12:47"/>
    <s v="S:29º39'26.5'', W:51º08'38.7''"/>
    <x v="79"/>
    <s v="link"/>
    <s v="link"/>
  </r>
  <r>
    <x v="0"/>
    <x v="2"/>
    <n v="1300"/>
    <d v="1902-01-31T04:26:09"/>
    <s v="S:29º39'26.5'', W:51º08'38.7''"/>
    <x v="80"/>
    <s v="link"/>
    <s v="link"/>
  </r>
  <r>
    <x v="0"/>
    <x v="9"/>
    <n v="1530"/>
    <d v="1907-10-01T08:03:14"/>
    <s v="S:29º39'26.5'', W:51º08'38.7''"/>
    <x v="80"/>
    <s v="link"/>
    <s v="link"/>
  </r>
  <r>
    <x v="0"/>
    <x v="6"/>
    <n v="1878"/>
    <d v="5095-09-08T18:27:04"/>
    <s v="S:29º39'26.5'', W:51º08'38.7''"/>
    <x v="80"/>
    <s v="link"/>
    <s v="link"/>
  </r>
  <r>
    <x v="0"/>
    <x v="2"/>
    <n v="22"/>
    <d v="1900-01-24T04:22:06"/>
    <s v="S:29º39'26.5'', W:51º08'38.7''"/>
    <x v="80"/>
    <s v="link"/>
    <s v="link"/>
  </r>
  <r>
    <x v="0"/>
    <x v="2"/>
    <n v="1754"/>
    <d v="1900-01-02T01:29:58"/>
    <s v="S:29º39'26.5'', W:51º08'38.7''"/>
    <x v="81"/>
    <s v="link"/>
    <s v="link"/>
  </r>
  <r>
    <x v="0"/>
    <x v="2"/>
    <n v="114"/>
    <d v="1899-12-30T07:47:41"/>
    <s v="S:29º39'26.5'', W:51º08'38.7''"/>
    <x v="82"/>
    <s v="link"/>
    <s v="link"/>
  </r>
  <r>
    <x v="0"/>
    <x v="2"/>
    <n v="2003"/>
    <d v="1900-05-28T18:39:50"/>
    <s v="S:29º39'26.5'', W:51º08'38.7''"/>
    <x v="82"/>
    <s v="link"/>
    <s v="link"/>
  </r>
  <r>
    <x v="0"/>
    <x v="0"/>
    <n v="249"/>
    <d v="1899-12-30T07:47:41"/>
    <s v="S:29º39'26.5'', W:51º08'38.7''"/>
    <x v="82"/>
    <s v="link"/>
    <s v="link"/>
  </r>
  <r>
    <x v="0"/>
    <x v="0"/>
    <n v="1254"/>
    <d v="1899-12-30T05:57:18"/>
    <s v="S:29º39'26.5'', W:51º08'38.7''"/>
    <x v="83"/>
    <s v="link"/>
    <s v="link"/>
  </r>
  <r>
    <x v="0"/>
    <x v="2"/>
    <n v="1333"/>
    <d v="1900-05-28T18:39:50"/>
    <s v="S:29º39'26.5'', W:51º08'38.7''"/>
    <x v="83"/>
    <s v="link"/>
    <s v="link"/>
  </r>
  <r>
    <x v="0"/>
    <x v="7"/>
    <n v="1436"/>
    <d v="1899-12-30T11:04:52"/>
    <s v="S:29º39'26.5'', W:51º08'38.7''"/>
    <x v="83"/>
    <s v="link"/>
    <s v="link"/>
  </r>
  <r>
    <x v="0"/>
    <x v="2"/>
    <n v="1829"/>
    <d v="1902-01-31T04:26:09"/>
    <s v="S:29º39'26.5'', W:51º08'38.7''"/>
    <x v="83"/>
    <s v="link"/>
    <s v="link"/>
  </r>
  <r>
    <x v="0"/>
    <x v="2"/>
    <n v="1317"/>
    <d v="1921-10-15T17:28:05"/>
    <s v="S:29º39'26.5'', W:51º08'38.7''"/>
    <x v="84"/>
    <s v="link"/>
    <s v="link"/>
  </r>
  <r>
    <x v="0"/>
    <x v="2"/>
    <n v="1324"/>
    <d v="5095-09-08T18:27:04"/>
    <s v="S:29º39'26.5'', W:51º08'38.7''"/>
    <x v="84"/>
    <s v="link"/>
    <s v="link"/>
  </r>
  <r>
    <x v="0"/>
    <x v="2"/>
    <n v="1327"/>
    <d v="1899-12-30T05:57:18"/>
    <s v="S:29º39'26.5'', W:51º08'38.7''"/>
    <x v="84"/>
    <s v="link"/>
    <s v="link"/>
  </r>
  <r>
    <x v="0"/>
    <x v="0"/>
    <n v="1628"/>
    <d v="1900-01-24T04:22:06"/>
    <s v="S:29º39'26.5'', W:51º08'38.7''"/>
    <x v="84"/>
    <s v="link"/>
    <s v="link"/>
  </r>
  <r>
    <x v="0"/>
    <x v="6"/>
    <n v="1633"/>
    <d v="1903-07-14T03:31:43"/>
    <s v="S:29º39'26.5'', W:51º08'38.7''"/>
    <x v="84"/>
    <s v="link"/>
    <s v="link"/>
  </r>
  <r>
    <x v="0"/>
    <x v="7"/>
    <n v="180"/>
    <d v="1899-12-30T05:57:18"/>
    <s v="S:29º39'26.5'', W:51º08'38.7''"/>
    <x v="84"/>
    <s v="link"/>
    <s v="link"/>
  </r>
  <r>
    <x v="0"/>
    <x v="10"/>
    <n v="1873"/>
    <d v="1921-10-15T17:28:05"/>
    <s v="S:29º39'26.5'', W:51º08'38.7''"/>
    <x v="84"/>
    <s v="link"/>
    <s v="link"/>
  </r>
  <r>
    <x v="0"/>
    <x v="7"/>
    <n v="193"/>
    <d v="2667-05-06T01:04:26"/>
    <s v="S:29º39'26.5'', W:51º08'38.7''"/>
    <x v="84"/>
    <s v="link"/>
    <s v="link"/>
  </r>
  <r>
    <x v="0"/>
    <x v="2"/>
    <n v="1846"/>
    <d v="5095-09-08T18:27:04"/>
    <s v="S:29º39'26.5'', W:51º08'38.7''"/>
    <x v="85"/>
    <s v="link"/>
    <s v="link"/>
  </r>
  <r>
    <x v="0"/>
    <x v="2"/>
    <n v="1847"/>
    <d v="1899-12-30T11:04:52"/>
    <s v="S:29º39'26.5'', W:51º08'38.7''"/>
    <x v="85"/>
    <s v="link"/>
    <s v="link"/>
  </r>
  <r>
    <x v="0"/>
    <x v="7"/>
    <n v="2032"/>
    <d v="1899-12-30T11:04:52"/>
    <s v="S:29º39'26.5'', W:51º08'38.7''"/>
    <x v="85"/>
    <s v="link"/>
    <s v="link"/>
  </r>
  <r>
    <x v="0"/>
    <x v="4"/>
    <n v="1285"/>
    <d v="1999-09-11T10:12:47"/>
    <s v="S:29º39'26.5'', W:51º08'38.7''"/>
    <x v="86"/>
    <s v="link"/>
    <s v="link"/>
  </r>
  <r>
    <x v="0"/>
    <x v="2"/>
    <n v="1321"/>
    <d v="2667-05-06T01:04:26"/>
    <s v="S:29º39'26.5'', W:51º08'38.7''"/>
    <x v="86"/>
    <s v="link"/>
    <s v="link"/>
  </r>
  <r>
    <x v="0"/>
    <x v="2"/>
    <n v="1336"/>
    <d v="1902-01-31T04:26:09"/>
    <s v="S:29º39'26.5'', W:51º08'38.7''"/>
    <x v="86"/>
    <s v="link"/>
    <s v="link"/>
  </r>
  <r>
    <x v="0"/>
    <x v="2"/>
    <n v="14"/>
    <d v="1900-01-02T01:29:58"/>
    <s v="S:29º39'26.5'', W:51º08'38.7''"/>
    <x v="86"/>
    <s v="link"/>
    <s v="link"/>
  </r>
  <r>
    <x v="0"/>
    <x v="9"/>
    <n v="1515"/>
    <d v="5095-09-08T18:27:04"/>
    <s v="S:29º39'26.5'', W:51º08'38.7''"/>
    <x v="86"/>
    <s v="link"/>
    <s v="link"/>
  </r>
  <r>
    <x v="0"/>
    <x v="4"/>
    <n v="1711"/>
    <d v="1900-01-02T01:29:58"/>
    <s v="S:29º39'26.5'', W:51º08'38.7''"/>
    <x v="86"/>
    <s v="link"/>
    <s v="link"/>
  </r>
  <r>
    <x v="0"/>
    <x v="2"/>
    <n v="1744"/>
    <d v="1999-09-11T10:12:47"/>
    <s v="S:29º39'26.5'', W:51º08'38.7''"/>
    <x v="86"/>
    <s v="link"/>
    <s v="link"/>
  </r>
  <r>
    <x v="0"/>
    <x v="0"/>
    <n v="272"/>
    <d v="1902-01-31T04:26:09"/>
    <s v="S:29º39'26.5'', W:51º08'38.7''"/>
    <x v="87"/>
    <s v="link"/>
    <s v="link"/>
  </r>
  <r>
    <x v="0"/>
    <x v="7"/>
    <n v="1073"/>
    <d v="2667-05-06T01:04:26"/>
    <s v="S:29º39'26.5'', W:51º08'38.7''"/>
    <x v="88"/>
    <s v="link"/>
    <s v="link"/>
  </r>
  <r>
    <x v="0"/>
    <x v="11"/>
    <n v="1501"/>
    <d v="1999-09-11T10:12:47"/>
    <s v="S:29º39'26.5'', W:51º08'38.7''"/>
    <x v="88"/>
    <s v="link"/>
    <s v="link"/>
  </r>
  <r>
    <x v="0"/>
    <x v="3"/>
    <n v="1557"/>
    <d v="1902-01-31T04:26:09"/>
    <s v="S:29º39'26.5'', W:51º08'38.7''"/>
    <x v="88"/>
    <s v="link"/>
    <s v="link"/>
  </r>
  <r>
    <x v="0"/>
    <x v="11"/>
    <n v="1777"/>
    <d v="1922-09-09T04:15:58"/>
    <s v="S:29º39'26.5'', W:51º08'38.7''"/>
    <x v="88"/>
    <s v="link"/>
    <s v="link"/>
  </r>
  <r>
    <x v="0"/>
    <x v="4"/>
    <n v="2024"/>
    <d v="2667-05-06T01:04:26"/>
    <s v="S:29º39'26.5'', W:51º08'38.7''"/>
    <x v="88"/>
    <s v="link"/>
    <s v="link"/>
  </r>
  <r>
    <x v="0"/>
    <x v="3"/>
    <n v="1081"/>
    <d v="1899-12-30T07:47:41"/>
    <s v="S:29º39'26.5'', W:51º08'38.7''"/>
    <x v="89"/>
    <s v="link"/>
    <s v="link"/>
  </r>
  <r>
    <x v="0"/>
    <x v="4"/>
    <n v="1720"/>
    <d v="1900-05-28T18:39:50"/>
    <s v="S:29º39'26.5'', W:51º08'38.7''"/>
    <x v="89"/>
    <s v="link"/>
    <s v="link"/>
  </r>
  <r>
    <x v="0"/>
    <x v="2"/>
    <n v="12"/>
    <d v="1899-12-30T05:57:18"/>
    <s v="S:29º39'26.5'', W:51º08'38.7''"/>
    <x v="90"/>
    <s v="link"/>
    <s v="link"/>
  </r>
  <r>
    <x v="0"/>
    <x v="7"/>
    <n v="1409"/>
    <d v="1900-01-24T04:22:06"/>
    <s v="S:29º39'26.5'', W:51º08'38.7''"/>
    <x v="90"/>
    <s v="link"/>
    <s v="link"/>
  </r>
  <r>
    <x v="0"/>
    <x v="6"/>
    <n v="1950"/>
    <d v="1902-01-31T04:26:09"/>
    <s v="S:29º39'26.5'', W:51º08'38.7''"/>
    <x v="90"/>
    <s v="link"/>
    <s v="link"/>
  </r>
  <r>
    <x v="0"/>
    <x v="7"/>
    <n v="1451"/>
    <d v="1902-01-31T04:26:09"/>
    <s v="S:29º39'26.5'', W:51º08'38.7''"/>
    <x v="91"/>
    <s v="link"/>
    <s v="link"/>
  </r>
  <r>
    <x v="0"/>
    <x v="0"/>
    <n v="1442"/>
    <d v="1900-01-24T04:22:06"/>
    <s v="S:29º39'26.5'', W:51º08'38.7''"/>
    <x v="92"/>
    <s v="link"/>
    <s v="link"/>
  </r>
  <r>
    <x v="0"/>
    <x v="2"/>
    <n v="1859"/>
    <d v="1900-05-28T18:39:50"/>
    <s v="S:29º39'26.5'', W:51º08'38.7''"/>
    <x v="92"/>
    <s v="link"/>
    <s v="link"/>
  </r>
  <r>
    <x v="0"/>
    <x v="0"/>
    <n v="231"/>
    <d v="1903-07-14T03:31:43"/>
    <s v="S:29º39'26.5'', W:51º08'38.7''"/>
    <x v="92"/>
    <s v="link"/>
    <s v="link"/>
  </r>
  <r>
    <x v="0"/>
    <x v="6"/>
    <n v="1044"/>
    <d v="1899-12-30T05:57:18"/>
    <s v="S:29º39'26.5'', W:51º08'38.7''"/>
    <x v="93"/>
    <s v="link"/>
    <s v="link"/>
  </r>
  <r>
    <x v="0"/>
    <x v="1"/>
    <n v="1394"/>
    <d v="1899-12-30T05:57:18"/>
    <s v="S:29º39'26.5'', W:51º08'38.7''"/>
    <x v="93"/>
    <s v="link"/>
    <s v="link"/>
  </r>
  <r>
    <x v="0"/>
    <x v="3"/>
    <n v="1561"/>
    <d v="1922-09-09T04:15:58"/>
    <s v="S:29º39'26.5'', W:51º08'38.7''"/>
    <x v="93"/>
    <s v="link"/>
    <s v="link"/>
  </r>
  <r>
    <x v="0"/>
    <x v="6"/>
    <n v="1643"/>
    <d v="1922-09-09T04:15:58"/>
    <s v="S:29º39'26.5'', W:51º08'38.7''"/>
    <x v="93"/>
    <s v="link"/>
    <s v="link"/>
  </r>
  <r>
    <x v="0"/>
    <x v="8"/>
    <n v="1413"/>
    <d v="1902-01-31T04:26:09"/>
    <s v="S:29º39'26.5'', W:51º08'38.7''"/>
    <x v="94"/>
    <s v="link"/>
    <s v="link"/>
  </r>
  <r>
    <x v="0"/>
    <x v="11"/>
    <n v="1494"/>
    <d v="1907-10-01T08:03:14"/>
    <s v="S:29º39'26.5'', W:51º08'38.7''"/>
    <x v="94"/>
    <s v="link"/>
    <s v="link"/>
  </r>
  <r>
    <x v="0"/>
    <x v="7"/>
    <n v="1537"/>
    <d v="1999-09-11T10:12:47"/>
    <s v="S:29º39'26.5'', W:51º08'38.7''"/>
    <x v="94"/>
    <s v="link"/>
    <s v="link"/>
  </r>
  <r>
    <x v="0"/>
    <x v="4"/>
    <n v="1843"/>
    <d v="1999-09-11T10:12:47"/>
    <s v="S:29º39'26.5'', W:51º08'38.7''"/>
    <x v="94"/>
    <s v="link"/>
    <s v="link"/>
  </r>
  <r>
    <x v="0"/>
    <x v="3"/>
    <n v="200"/>
    <d v="1900-01-02T01:29:58"/>
    <s v="S:29º39'26.5'', W:51º08'38.7''"/>
    <x v="94"/>
    <s v="link"/>
    <s v="link"/>
  </r>
  <r>
    <x v="0"/>
    <x v="4"/>
    <n v="2021"/>
    <d v="1922-09-09T04:15:58"/>
    <s v="S:29º39'26.5'', W:51º08'38.7''"/>
    <x v="94"/>
    <s v="link"/>
    <s v="link"/>
  </r>
  <r>
    <x v="0"/>
    <x v="2"/>
    <n v="341"/>
    <d v="1900-05-28T18:39:50"/>
    <s v="S:29º39'26.5'', W:51º08'38.7''"/>
    <x v="94"/>
    <s v="link"/>
    <s v="link"/>
  </r>
  <r>
    <x v="0"/>
    <x v="1"/>
    <n v="1027"/>
    <d v="1903-07-14T03:31:43"/>
    <s v="S:29º39'26.5'', W:51º08'38.7''"/>
    <x v="95"/>
    <s v="link"/>
    <s v="link"/>
  </r>
  <r>
    <x v="0"/>
    <x v="1"/>
    <n v="1075"/>
    <d v="1899-12-30T11:04:52"/>
    <s v="S:29º39'26.5'', W:51º08'38.7''"/>
    <x v="95"/>
    <s v="link"/>
    <s v="link"/>
  </r>
  <r>
    <x v="0"/>
    <x v="2"/>
    <n v="1691"/>
    <d v="1921-10-15T17:28:05"/>
    <s v="S:29º39'26.5'', W:51º08'38.7''"/>
    <x v="95"/>
    <s v="link"/>
    <s v="link"/>
  </r>
  <r>
    <x v="0"/>
    <x v="6"/>
    <n v="1751"/>
    <d v="1899-12-30T07:47:41"/>
    <s v="S:29º39'26.5'', W:51º08'38.7''"/>
    <x v="95"/>
    <s v="link"/>
    <s v="link"/>
  </r>
  <r>
    <x v="0"/>
    <x v="7"/>
    <n v="1149"/>
    <d v="1900-01-24T04:22:06"/>
    <s v="S:29º39'26.5'', W:51º08'38.7''"/>
    <x v="96"/>
    <s v="link"/>
    <s v="link"/>
  </r>
  <r>
    <x v="0"/>
    <x v="7"/>
    <n v="1369"/>
    <d v="1900-05-28T18:39:50"/>
    <s v="S:29º39'26.5'', W:51º08'38.7''"/>
    <x v="96"/>
    <s v="link"/>
    <s v="link"/>
  </r>
  <r>
    <x v="0"/>
    <x v="11"/>
    <n v="1776"/>
    <d v="1907-10-01T08:03:14"/>
    <s v="S:29º39'26.5'', W:51º08'38.7''"/>
    <x v="96"/>
    <s v="link"/>
    <s v="link"/>
  </r>
  <r>
    <x v="0"/>
    <x v="0"/>
    <n v="364"/>
    <d v="5095-09-08T18:27:04"/>
    <s v="S:29º39'26.5'', W:51º08'38.7''"/>
    <x v="96"/>
    <s v="link"/>
    <s v="link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84">
  <r>
    <n v="1"/>
    <x v="0"/>
    <n v="1597"/>
    <d v="1903-07-14T03:31:43"/>
    <s v="S:29º39'26.5'', W:51º08'38.7''"/>
    <x v="0"/>
    <s v="link"/>
    <s v="link"/>
    <x v="0"/>
  </r>
  <r>
    <n v="1"/>
    <x v="1"/>
    <n v="2036"/>
    <d v="1900-01-02T01:29:58"/>
    <s v="S:29º39'26.5'', W:51º08'38.7''"/>
    <x v="0"/>
    <s v="link"/>
    <s v="link"/>
    <x v="1"/>
  </r>
  <r>
    <n v="1"/>
    <x v="2"/>
    <n v="106"/>
    <d v="1900-05-28T18:39:50"/>
    <s v="S:29º39'26.5'', W:51º08'38.7''"/>
    <x v="1"/>
    <s v="link"/>
    <s v="link"/>
    <x v="2"/>
  </r>
  <r>
    <n v="1"/>
    <x v="1"/>
    <n v="1286"/>
    <d v="2667-05-06T01:04:26"/>
    <s v="S:29º39'26.5'', W:51º08'38.7''"/>
    <x v="1"/>
    <s v="link"/>
    <s v="link"/>
    <x v="1"/>
  </r>
  <r>
    <n v="1"/>
    <x v="3"/>
    <n v="1521"/>
    <d v="1900-01-24T04:22:06"/>
    <s v="S:29º39'26.5'', W:51º08'38.7''"/>
    <x v="1"/>
    <s v="link"/>
    <s v="link"/>
    <x v="3"/>
  </r>
  <r>
    <n v="1"/>
    <x v="4"/>
    <n v="1573"/>
    <d v="1899-12-30T11:04:52"/>
    <s v="S:29º39'26.5'', W:51º08'38.7''"/>
    <x v="1"/>
    <s v="link"/>
    <s v="link"/>
    <x v="4"/>
  </r>
  <r>
    <n v="1"/>
    <x v="3"/>
    <n v="1663"/>
    <d v="1899-12-30T11:04:52"/>
    <s v="S:29º39'26.5'', W:51º08'38.7''"/>
    <x v="1"/>
    <s v="link"/>
    <s v="link"/>
    <x v="3"/>
  </r>
  <r>
    <n v="1"/>
    <x v="2"/>
    <n v="1738"/>
    <d v="1902-01-31T04:26:09"/>
    <s v="S:29º39'26.5'', W:51º08'38.7''"/>
    <x v="1"/>
    <s v="link"/>
    <s v="link"/>
    <x v="2"/>
  </r>
  <r>
    <n v="1"/>
    <x v="5"/>
    <n v="1876"/>
    <d v="2667-05-06T01:04:26"/>
    <s v="S:29º39'26.5'', W:51º08'38.7''"/>
    <x v="1"/>
    <s v="link"/>
    <s v="link"/>
    <x v="5"/>
  </r>
  <r>
    <n v="1"/>
    <x v="2"/>
    <n v="1927"/>
    <d v="1999-09-11T10:12:47"/>
    <s v="S:29º39'26.5'', W:51º08'38.7''"/>
    <x v="1"/>
    <s v="link"/>
    <s v="link"/>
    <x v="2"/>
  </r>
  <r>
    <n v="1"/>
    <x v="2"/>
    <n v="343"/>
    <d v="1902-01-31T04:26:09"/>
    <s v="S:29º39'26.5'', W:51º08'38.7''"/>
    <x v="1"/>
    <s v="link"/>
    <s v="link"/>
    <x v="2"/>
  </r>
  <r>
    <n v="1"/>
    <x v="0"/>
    <n v="1015"/>
    <d v="1899-12-30T07:47:41"/>
    <s v="S:29º39'26.5'', W:51º08'38.7''"/>
    <x v="2"/>
    <s v="link"/>
    <s v="link"/>
    <x v="0"/>
  </r>
  <r>
    <n v="1"/>
    <x v="6"/>
    <n v="1038"/>
    <d v="1899-12-30T11:04:52"/>
    <s v="S:29º39'26.5'', W:51º08'38.7''"/>
    <x v="2"/>
    <s v="link"/>
    <s v="link"/>
    <x v="6"/>
  </r>
  <r>
    <n v="1"/>
    <x v="2"/>
    <n v="1914"/>
    <d v="1907-10-01T08:03:14"/>
    <s v="S:29º39'26.5'', W:51º08'38.7''"/>
    <x v="2"/>
    <s v="link"/>
    <s v="link"/>
    <x v="2"/>
  </r>
  <r>
    <n v="1"/>
    <x v="2"/>
    <n v="1986"/>
    <d v="1899-12-30T05:57:18"/>
    <s v="S:29º39'26.5'', W:51º08'38.7''"/>
    <x v="2"/>
    <s v="link"/>
    <s v="link"/>
    <x v="2"/>
  </r>
  <r>
    <n v="1"/>
    <x v="6"/>
    <n v="121"/>
    <d v="1900-05-28T18:39:50"/>
    <s v="S:29º39'26.5'', W:51º08'38.7''"/>
    <x v="3"/>
    <s v="link"/>
    <s v="link"/>
    <x v="6"/>
  </r>
  <r>
    <n v="1"/>
    <x v="7"/>
    <n v="1427"/>
    <d v="1921-10-15T17:28:05"/>
    <s v="S:29º39'26.5'', W:51º08'38.7''"/>
    <x v="3"/>
    <s v="link"/>
    <s v="link"/>
    <x v="7"/>
  </r>
  <r>
    <n v="1"/>
    <x v="4"/>
    <n v="1588"/>
    <d v="1900-01-02T01:29:58"/>
    <s v="S:29º39'26.5'', W:51º08'38.7''"/>
    <x v="3"/>
    <s v="link"/>
    <s v="link"/>
    <x v="4"/>
  </r>
  <r>
    <n v="1"/>
    <x v="7"/>
    <n v="246"/>
    <d v="1899-12-30T11:04:52"/>
    <s v="S:29º39'26.5'', W:51º08'38.7''"/>
    <x v="3"/>
    <s v="link"/>
    <s v="link"/>
    <x v="7"/>
  </r>
  <r>
    <n v="1"/>
    <x v="3"/>
    <n v="255"/>
    <d v="1900-01-24T04:22:06"/>
    <s v="S:29º39'26.5'', W:51º08'38.7''"/>
    <x v="3"/>
    <s v="link"/>
    <s v="link"/>
    <x v="3"/>
  </r>
  <r>
    <n v="1"/>
    <x v="3"/>
    <n v="31"/>
    <d v="1921-10-15T17:28:05"/>
    <s v="S:29º39'26.5'', W:51º08'38.7''"/>
    <x v="3"/>
    <s v="link"/>
    <s v="link"/>
    <x v="3"/>
  </r>
  <r>
    <n v="1"/>
    <x v="3"/>
    <n v="32"/>
    <d v="5095-09-08T18:27:04"/>
    <s v="S:29º39'26.5'', W:51º08'38.7''"/>
    <x v="3"/>
    <s v="link"/>
    <s v="link"/>
    <x v="3"/>
  </r>
  <r>
    <n v="1"/>
    <x v="3"/>
    <n v="1084"/>
    <d v="1900-01-24T04:22:06"/>
    <s v="S:29º39'26.5'', W:51º08'38.7''"/>
    <x v="4"/>
    <s v="link"/>
    <s v="link"/>
    <x v="3"/>
  </r>
  <r>
    <n v="1"/>
    <x v="7"/>
    <n v="1536"/>
    <d v="1921-10-15T17:28:05"/>
    <s v="S:29º39'26.5'', W:51º08'38.7''"/>
    <x v="4"/>
    <s v="link"/>
    <s v="link"/>
    <x v="7"/>
  </r>
  <r>
    <n v="1"/>
    <x v="0"/>
    <n v="1594"/>
    <d v="1900-01-24T04:22:06"/>
    <s v="S:29º39'26.5'', W:51º08'38.7''"/>
    <x v="4"/>
    <s v="link"/>
    <s v="link"/>
    <x v="0"/>
  </r>
  <r>
    <n v="1"/>
    <x v="0"/>
    <n v="1596"/>
    <d v="1902-01-31T04:26:09"/>
    <s v="S:29º39'26.5'', W:51º08'38.7''"/>
    <x v="4"/>
    <s v="link"/>
    <s v="link"/>
    <x v="0"/>
  </r>
  <r>
    <n v="1"/>
    <x v="7"/>
    <n v="250"/>
    <d v="1900-01-02T01:29:58"/>
    <s v="S:29º39'26.5'', W:51º08'38.7''"/>
    <x v="4"/>
    <s v="link"/>
    <s v="link"/>
    <x v="7"/>
  </r>
  <r>
    <n v="1"/>
    <x v="2"/>
    <n v="148"/>
    <d v="1900-05-28T18:39:50"/>
    <s v="S:29º39'26.5'', W:51º08'38.7''"/>
    <x v="5"/>
    <s v="link"/>
    <s v="link"/>
    <x v="2"/>
  </r>
  <r>
    <n v="1"/>
    <x v="6"/>
    <n v="1575"/>
    <d v="1899-12-30T05:57:18"/>
    <s v="S:29º39'26.5'', W:51º08'38.7''"/>
    <x v="5"/>
    <s v="link"/>
    <s v="link"/>
    <x v="6"/>
  </r>
  <r>
    <n v="1"/>
    <x v="2"/>
    <n v="1823"/>
    <d v="1900-01-02T01:29:58"/>
    <s v="S:29º39'26.5'', W:51º08'38.7''"/>
    <x v="5"/>
    <s v="link"/>
    <s v="link"/>
    <x v="2"/>
  </r>
  <r>
    <n v="1"/>
    <x v="2"/>
    <n v="344"/>
    <d v="1903-07-14T03:31:43"/>
    <s v="S:29º39'26.5'', W:51º08'38.7''"/>
    <x v="5"/>
    <s v="link"/>
    <s v="link"/>
    <x v="2"/>
  </r>
  <r>
    <n v="1"/>
    <x v="4"/>
    <n v="1841"/>
    <d v="1921-10-15T17:28:05"/>
    <s v="S:29º39'26.5'', W:51º08'38.7''"/>
    <x v="6"/>
    <s v="link"/>
    <s v="link"/>
    <x v="4"/>
  </r>
  <r>
    <n v="1"/>
    <x v="0"/>
    <n v="124"/>
    <d v="1999-09-11T10:12:47"/>
    <s v="S:29º39'26.5'', W:51º08'38.7''"/>
    <x v="7"/>
    <s v="link"/>
    <s v="link"/>
    <x v="0"/>
  </r>
  <r>
    <n v="1"/>
    <x v="7"/>
    <n v="1410"/>
    <d v="1900-05-28T18:39:50"/>
    <s v="S:29º39'26.5'', W:51º08'38.7''"/>
    <x v="7"/>
    <s v="link"/>
    <s v="link"/>
    <x v="7"/>
  </r>
  <r>
    <n v="1"/>
    <x v="2"/>
    <n v="1783"/>
    <d v="1999-09-11T10:12:47"/>
    <s v="S:29º39'26.5'', W:51º08'38.7''"/>
    <x v="7"/>
    <s v="link"/>
    <s v="link"/>
    <x v="2"/>
  </r>
  <r>
    <n v="1"/>
    <x v="6"/>
    <n v="309"/>
    <d v="1922-09-09T04:15:58"/>
    <s v="S:29º39'26.5'', W:51º08'38.7''"/>
    <x v="7"/>
    <s v="link"/>
    <s v="link"/>
    <x v="6"/>
  </r>
  <r>
    <n v="1"/>
    <x v="6"/>
    <n v="320"/>
    <d v="1899-12-30T11:04:52"/>
    <s v="S:29º39'26.5'', W:51º08'38.7''"/>
    <x v="7"/>
    <s v="link"/>
    <s v="link"/>
    <x v="6"/>
  </r>
  <r>
    <n v="1"/>
    <x v="2"/>
    <n v="100"/>
    <d v="1899-12-30T05:57:18"/>
    <s v="S:29º39'26.5'', W:51º08'38.7''"/>
    <x v="8"/>
    <s v="link"/>
    <s v="link"/>
    <x v="2"/>
  </r>
  <r>
    <n v="1"/>
    <x v="8"/>
    <n v="1202"/>
    <d v="1899-12-30T07:47:41"/>
    <s v="S:29º39'26.5'', W:51º08'38.7''"/>
    <x v="8"/>
    <s v="link"/>
    <s v="link"/>
    <x v="8"/>
  </r>
  <r>
    <n v="1"/>
    <x v="6"/>
    <n v="1422"/>
    <d v="1907-10-01T08:03:14"/>
    <s v="S:29º39'26.5'', W:51º08'38.7''"/>
    <x v="8"/>
    <s v="link"/>
    <s v="link"/>
    <x v="6"/>
  </r>
  <r>
    <n v="1"/>
    <x v="2"/>
    <n v="1741"/>
    <d v="1922-09-09T04:15:58"/>
    <s v="S:29º39'26.5'', W:51º08'38.7''"/>
    <x v="8"/>
    <s v="link"/>
    <s v="link"/>
    <x v="2"/>
  </r>
  <r>
    <n v="1"/>
    <x v="2"/>
    <n v="1746"/>
    <d v="2667-05-06T01:04:26"/>
    <s v="S:29º39'26.5'', W:51º08'38.7''"/>
    <x v="8"/>
    <s v="link"/>
    <s v="link"/>
    <x v="2"/>
  </r>
  <r>
    <n v="1"/>
    <x v="4"/>
    <n v="1221"/>
    <d v="1921-10-15T17:28:05"/>
    <s v="S:29º39'26.5'', W:51º08'38.7''"/>
    <x v="9"/>
    <s v="link"/>
    <s v="link"/>
    <x v="4"/>
  </r>
  <r>
    <n v="1"/>
    <x v="6"/>
    <n v="1399"/>
    <d v="1899-12-30T07:47:41"/>
    <s v="S:29º39'26.5'', W:51º08'38.7''"/>
    <x v="9"/>
    <s v="link"/>
    <s v="link"/>
    <x v="6"/>
  </r>
  <r>
    <n v="1"/>
    <x v="6"/>
    <n v="1617"/>
    <d v="1899-12-30T07:47:41"/>
    <s v="S:29º39'26.5'', W:51º08'38.7''"/>
    <x v="9"/>
    <s v="link"/>
    <s v="link"/>
    <x v="6"/>
  </r>
  <r>
    <n v="1"/>
    <x v="2"/>
    <n v="1739"/>
    <d v="1903-07-14T03:31:43"/>
    <s v="S:29º39'26.5'', W:51º08'38.7''"/>
    <x v="9"/>
    <s v="link"/>
    <s v="link"/>
    <x v="2"/>
  </r>
  <r>
    <n v="1"/>
    <x v="2"/>
    <n v="1917"/>
    <d v="1922-09-09T04:15:58"/>
    <s v="S:29º39'26.5'', W:51º08'38.7''"/>
    <x v="9"/>
    <s v="link"/>
    <s v="link"/>
    <x v="2"/>
  </r>
  <r>
    <n v="1"/>
    <x v="2"/>
    <n v="2004"/>
    <d v="1902-01-31T04:26:09"/>
    <s v="S:29º39'26.5'', W:51º08'38.7''"/>
    <x v="9"/>
    <s v="link"/>
    <s v="link"/>
    <x v="2"/>
  </r>
  <r>
    <n v="1"/>
    <x v="3"/>
    <n v="245"/>
    <d v="2667-05-06T01:04:26"/>
    <s v="S:29º39'26.5'', W:51º08'38.7''"/>
    <x v="9"/>
    <s v="link"/>
    <s v="link"/>
    <x v="3"/>
  </r>
  <r>
    <n v="1"/>
    <x v="2"/>
    <n v="1293"/>
    <d v="1900-01-02T01:29:58"/>
    <s v="S:29º39'26.5'', W:51º08'38.7''"/>
    <x v="10"/>
    <s v="link"/>
    <s v="link"/>
    <x v="2"/>
  </r>
  <r>
    <n v="1"/>
    <x v="4"/>
    <n v="1533"/>
    <d v="1922-09-09T04:15:58"/>
    <s v="S:29º39'26.5'', W:51º08'38.7''"/>
    <x v="10"/>
    <s v="link"/>
    <s v="link"/>
    <x v="4"/>
  </r>
  <r>
    <n v="1"/>
    <x v="7"/>
    <n v="1630"/>
    <d v="1900-05-28T18:39:50"/>
    <s v="S:29º39'26.5'', W:51º08'38.7''"/>
    <x v="11"/>
    <s v="link"/>
    <s v="link"/>
    <x v="7"/>
  </r>
  <r>
    <n v="1"/>
    <x v="2"/>
    <n v="1762"/>
    <d v="1902-01-31T04:26:09"/>
    <s v="S:29º39'26.5'', W:51º08'38.7''"/>
    <x v="11"/>
    <s v="link"/>
    <s v="link"/>
    <x v="2"/>
  </r>
  <r>
    <n v="1"/>
    <x v="6"/>
    <n v="1097"/>
    <d v="1907-10-01T08:03:14"/>
    <s v="S:29º39'26.5'', W:51º08'38.7''"/>
    <x v="12"/>
    <s v="link"/>
    <s v="link"/>
    <x v="6"/>
  </r>
  <r>
    <n v="1"/>
    <x v="9"/>
    <n v="1352"/>
    <d v="2667-05-06T01:04:26"/>
    <s v="S:29º39'26.5'', W:51º08'38.7''"/>
    <x v="12"/>
    <s v="link"/>
    <s v="link"/>
    <x v="9"/>
  </r>
  <r>
    <n v="1"/>
    <x v="3"/>
    <n v="1551"/>
    <d v="1900-01-24T04:22:06"/>
    <s v="S:29º39'26.5'', W:51º08'38.7''"/>
    <x v="12"/>
    <s v="link"/>
    <s v="link"/>
    <x v="3"/>
  </r>
  <r>
    <n v="1"/>
    <x v="1"/>
    <n v="1124"/>
    <d v="2667-05-06T01:04:26"/>
    <s v="S:29º39'26.5'', W:51º08'38.7''"/>
    <x v="13"/>
    <s v="link"/>
    <s v="link"/>
    <x v="1"/>
  </r>
  <r>
    <n v="1"/>
    <x v="0"/>
    <n v="1128"/>
    <d v="5095-09-08T18:27:04"/>
    <s v="S:29º39'26.5'', W:51º08'38.7''"/>
    <x v="13"/>
    <s v="link"/>
    <s v="link"/>
    <x v="0"/>
  </r>
  <r>
    <n v="1"/>
    <x v="2"/>
    <n v="1213"/>
    <d v="1903-07-14T03:31:43"/>
    <s v="S:29º39'26.5'', W:51º08'38.7''"/>
    <x v="13"/>
    <s v="link"/>
    <s v="link"/>
    <x v="2"/>
  </r>
  <r>
    <n v="1"/>
    <x v="6"/>
    <n v="1461"/>
    <d v="2667-05-06T01:04:26"/>
    <s v="S:29º39'26.5'', W:51º08'38.7''"/>
    <x v="13"/>
    <s v="link"/>
    <s v="link"/>
    <x v="6"/>
  </r>
  <r>
    <n v="1"/>
    <x v="6"/>
    <n v="1949"/>
    <d v="1900-05-28T18:39:50"/>
    <s v="S:29º39'26.5'', W:51º08'38.7''"/>
    <x v="13"/>
    <s v="link"/>
    <s v="link"/>
    <x v="6"/>
  </r>
  <r>
    <n v="1"/>
    <x v="2"/>
    <n v="34"/>
    <d v="1900-01-24T04:22:06"/>
    <s v="S:29º39'26.5'', W:51º08'38.7''"/>
    <x v="13"/>
    <s v="link"/>
    <s v="link"/>
    <x v="2"/>
  </r>
  <r>
    <n v="1"/>
    <x v="3"/>
    <n v="1183"/>
    <d v="1922-09-09T04:15:58"/>
    <s v="S:29º39'26.5'', W:51º08'38.7''"/>
    <x v="14"/>
    <s v="link"/>
    <s v="link"/>
    <x v="3"/>
  </r>
  <r>
    <n v="1"/>
    <x v="1"/>
    <n v="1287"/>
    <d v="1899-12-30T11:04:52"/>
    <s v="S:29º39'26.5'', W:51º08'38.7''"/>
    <x v="14"/>
    <s v="link"/>
    <s v="link"/>
    <x v="1"/>
  </r>
  <r>
    <n v="1"/>
    <x v="2"/>
    <n v="1340"/>
    <d v="1903-07-14T03:31:43"/>
    <s v="S:29º39'26.5'', W:51º08'38.7''"/>
    <x v="14"/>
    <s v="link"/>
    <s v="link"/>
    <x v="2"/>
  </r>
  <r>
    <n v="1"/>
    <x v="6"/>
    <n v="1375"/>
    <d v="1922-09-09T04:15:58"/>
    <s v="S:29º39'26.5'', W:51º08'38.7''"/>
    <x v="14"/>
    <s v="link"/>
    <s v="link"/>
    <x v="6"/>
  </r>
  <r>
    <n v="1"/>
    <x v="3"/>
    <n v="198"/>
    <d v="5095-09-08T18:27:04"/>
    <s v="S:29º39'26.5'', W:51º08'38.7''"/>
    <x v="14"/>
    <s v="link"/>
    <s v="link"/>
    <x v="3"/>
  </r>
  <r>
    <n v="1"/>
    <x v="1"/>
    <n v="1049"/>
    <d v="1899-12-30T07:47:41"/>
    <s v="S:29º39'26.5'', W:51º08'38.7''"/>
    <x v="15"/>
    <s v="link"/>
    <s v="link"/>
    <x v="1"/>
  </r>
  <r>
    <n v="1"/>
    <x v="9"/>
    <n v="1600"/>
    <d v="1921-10-15T17:28:05"/>
    <s v="S:29º39'26.5'', W:51º08'38.7''"/>
    <x v="15"/>
    <s v="link"/>
    <s v="link"/>
    <x v="9"/>
  </r>
  <r>
    <n v="1"/>
    <x v="6"/>
    <n v="1646"/>
    <d v="1921-10-15T17:28:05"/>
    <s v="S:29º39'26.5'', W:51º08'38.7''"/>
    <x v="15"/>
    <s v="link"/>
    <s v="link"/>
    <x v="6"/>
  </r>
  <r>
    <n v="1"/>
    <x v="2"/>
    <n v="1743"/>
    <d v="1921-10-15T17:28:05"/>
    <s v="S:29º39'26.5'', W:51º08'38.7''"/>
    <x v="15"/>
    <s v="link"/>
    <s v="link"/>
    <x v="2"/>
  </r>
  <r>
    <n v="1"/>
    <x v="10"/>
    <n v="1094"/>
    <d v="1902-01-31T04:26:09"/>
    <s v="S:29º39'26.5'', W:51º08'38.7''"/>
    <x v="16"/>
    <s v="link"/>
    <s v="link"/>
    <x v="10"/>
  </r>
  <r>
    <n v="1"/>
    <x v="0"/>
    <n v="1154"/>
    <d v="1907-10-01T08:03:14"/>
    <s v="S:29º39'26.5'', W:51º08'38.7''"/>
    <x v="16"/>
    <s v="link"/>
    <s v="link"/>
    <x v="0"/>
  </r>
  <r>
    <n v="1"/>
    <x v="9"/>
    <n v="1357"/>
    <d v="1899-12-30T11:04:52"/>
    <s v="S:29º39'26.5'', W:51º08'38.7''"/>
    <x v="16"/>
    <s v="link"/>
    <s v="link"/>
    <x v="9"/>
  </r>
  <r>
    <n v="1"/>
    <x v="7"/>
    <n v="1421"/>
    <d v="1903-07-14T03:31:43"/>
    <s v="S:29º39'26.5'', W:51º08'38.7''"/>
    <x v="16"/>
    <s v="link"/>
    <s v="link"/>
    <x v="7"/>
  </r>
  <r>
    <n v="1"/>
    <x v="0"/>
    <n v="1547"/>
    <d v="1899-12-30T07:47:41"/>
    <s v="S:29º39'26.5'', W:51º08'38.7''"/>
    <x v="16"/>
    <s v="link"/>
    <s v="link"/>
    <x v="0"/>
  </r>
  <r>
    <n v="1"/>
    <x v="7"/>
    <n v="1360"/>
    <d v="1900-01-02T01:29:58"/>
    <s v="S:29º39'26.5'', W:51º08'38.7''"/>
    <x v="17"/>
    <s v="link"/>
    <s v="link"/>
    <x v="7"/>
  </r>
  <r>
    <n v="1"/>
    <x v="8"/>
    <n v="1523"/>
    <d v="1900-05-28T18:39:50"/>
    <s v="S:29º39'26.5'', W:51º08'38.7''"/>
    <x v="17"/>
    <s v="link"/>
    <s v="link"/>
    <x v="8"/>
  </r>
  <r>
    <n v="1"/>
    <x v="6"/>
    <n v="1638"/>
    <d v="1907-10-01T08:03:14"/>
    <s v="S:29º39'26.5'', W:51º08'38.7''"/>
    <x v="17"/>
    <s v="link"/>
    <s v="link"/>
    <x v="6"/>
  </r>
  <r>
    <n v="1"/>
    <x v="2"/>
    <n v="1796"/>
    <d v="1899-12-30T11:04:52"/>
    <s v="S:29º39'26.5'', W:51º08'38.7''"/>
    <x v="17"/>
    <s v="link"/>
    <s v="link"/>
    <x v="2"/>
  </r>
  <r>
    <n v="1"/>
    <x v="10"/>
    <n v="1893"/>
    <d v="1900-01-02T01:29:58"/>
    <s v="S:29º39'26.5'', W:51º08'38.7''"/>
    <x v="17"/>
    <s v="link"/>
    <s v="link"/>
    <x v="10"/>
  </r>
  <r>
    <n v="1"/>
    <x v="11"/>
    <n v="1934"/>
    <d v="1899-12-30T05:57:18"/>
    <s v="S:29º39'26.5'', W:51º08'38.7''"/>
    <x v="17"/>
    <s v="link"/>
    <s v="link"/>
    <x v="6"/>
  </r>
  <r>
    <n v="1"/>
    <x v="2"/>
    <n v="1968"/>
    <d v="1999-09-11T10:12:47"/>
    <s v="S:29º39'26.5'', W:51º08'38.7''"/>
    <x v="17"/>
    <s v="link"/>
    <s v="link"/>
    <x v="2"/>
  </r>
  <r>
    <n v="1"/>
    <x v="11"/>
    <n v="1978"/>
    <d v="2667-05-06T01:04:26"/>
    <s v="S:29º39'26.5'', W:51º08'38.7''"/>
    <x v="17"/>
    <s v="link"/>
    <s v="link"/>
    <x v="6"/>
  </r>
  <r>
    <n v="1"/>
    <x v="6"/>
    <n v="1460"/>
    <d v="1999-09-11T10:12:47"/>
    <s v="S:29º39'26.5'', W:51º08'38.7''"/>
    <x v="18"/>
    <s v="link"/>
    <s v="link"/>
    <x v="6"/>
  </r>
  <r>
    <n v="1"/>
    <x v="6"/>
    <n v="1749"/>
    <d v="1899-12-30T11:04:52"/>
    <s v="S:29º39'26.5'', W:51º08'38.7''"/>
    <x v="18"/>
    <s v="link"/>
    <s v="link"/>
    <x v="6"/>
  </r>
  <r>
    <n v="1"/>
    <x v="0"/>
    <n v="2023"/>
    <d v="1999-09-11T10:12:47"/>
    <s v="S:29º39'26.5'', W:51º08'38.7''"/>
    <x v="18"/>
    <s v="link"/>
    <s v="link"/>
    <x v="0"/>
  </r>
  <r>
    <n v="1"/>
    <x v="0"/>
    <n v="1016"/>
    <d v="1900-01-02T01:29:58"/>
    <s v="S:29º39'26.5'', W:51º08'38.7''"/>
    <x v="19"/>
    <s v="link"/>
    <s v="link"/>
    <x v="0"/>
  </r>
  <r>
    <n v="1"/>
    <x v="6"/>
    <n v="1096"/>
    <d v="1903-07-14T03:31:43"/>
    <s v="S:29º39'26.5'', W:51º08'38.7''"/>
    <x v="19"/>
    <s v="link"/>
    <s v="link"/>
    <x v="6"/>
  </r>
  <r>
    <n v="1"/>
    <x v="7"/>
    <n v="119"/>
    <d v="1921-10-15T17:28:05"/>
    <s v="S:29º39'26.5'', W:51º08'38.7''"/>
    <x v="19"/>
    <s v="link"/>
    <s v="link"/>
    <x v="7"/>
  </r>
  <r>
    <n v="1"/>
    <x v="7"/>
    <n v="1292"/>
    <d v="1899-12-30T07:47:41"/>
    <s v="S:29º39'26.5'', W:51º08'38.7''"/>
    <x v="19"/>
    <s v="link"/>
    <s v="link"/>
    <x v="7"/>
  </r>
  <r>
    <n v="1"/>
    <x v="1"/>
    <n v="2029"/>
    <d v="5095-09-08T18:27:04"/>
    <s v="S:29º39'26.5'', W:51º08'38.7''"/>
    <x v="19"/>
    <s v="link"/>
    <s v="link"/>
    <x v="1"/>
  </r>
  <r>
    <n v="1"/>
    <x v="0"/>
    <n v="329"/>
    <d v="1899-12-30T07:47:41"/>
    <s v="S:29º39'26.5'', W:51º08'38.7''"/>
    <x v="19"/>
    <s v="link"/>
    <s v="link"/>
    <x v="0"/>
  </r>
  <r>
    <n v="1"/>
    <x v="10"/>
    <n v="1117"/>
    <d v="1999-09-11T10:12:47"/>
    <s v="S:29º39'26.5'', W:51º08'38.7''"/>
    <x v="20"/>
    <s v="link"/>
    <s v="link"/>
    <x v="10"/>
  </r>
  <r>
    <n v="1"/>
    <x v="7"/>
    <n v="1430"/>
    <d v="1999-09-11T10:12:47"/>
    <s v="S:29º39'26.5'', W:51º08'38.7''"/>
    <x v="20"/>
    <s v="link"/>
    <s v="link"/>
    <x v="7"/>
  </r>
  <r>
    <n v="1"/>
    <x v="2"/>
    <n v="1480"/>
    <d v="1902-01-31T04:26:09"/>
    <s v="S:29º39'26.5'', W:51º08'38.7''"/>
    <x v="21"/>
    <s v="link"/>
    <s v="link"/>
    <x v="2"/>
  </r>
  <r>
    <n v="1"/>
    <x v="0"/>
    <n v="1517"/>
    <d v="1899-12-30T05:57:18"/>
    <s v="S:29º39'26.5'', W:51º08'38.7''"/>
    <x v="21"/>
    <s v="link"/>
    <s v="link"/>
    <x v="0"/>
  </r>
  <r>
    <n v="1"/>
    <x v="4"/>
    <n v="1679"/>
    <d v="1900-01-24T04:22:06"/>
    <s v="S:29º39'26.5'', W:51º08'38.7''"/>
    <x v="21"/>
    <s v="link"/>
    <s v="link"/>
    <x v="4"/>
  </r>
  <r>
    <n v="1"/>
    <x v="4"/>
    <n v="297"/>
    <d v="1903-07-14T03:31:43"/>
    <s v="S:29º39'26.5'', W:51º08'38.7''"/>
    <x v="21"/>
    <s v="link"/>
    <s v="link"/>
    <x v="4"/>
  </r>
  <r>
    <n v="1"/>
    <x v="8"/>
    <n v="1204"/>
    <d v="1900-01-24T04:22:06"/>
    <s v="S:29º39'26.5'', W:51º08'38.7''"/>
    <x v="22"/>
    <s v="link"/>
    <s v="link"/>
    <x v="8"/>
  </r>
  <r>
    <n v="1"/>
    <x v="6"/>
    <n v="1543"/>
    <d v="1899-12-30T05:57:18"/>
    <s v="S:29º39'26.5'', W:51º08'38.7''"/>
    <x v="23"/>
    <s v="link"/>
    <s v="link"/>
    <x v="6"/>
  </r>
  <r>
    <n v="1"/>
    <x v="2"/>
    <n v="2059"/>
    <d v="1907-10-01T08:03:14"/>
    <s v="S:29º39'26.5'', W:51º08'38.7''"/>
    <x v="23"/>
    <s v="link"/>
    <s v="link"/>
    <x v="2"/>
  </r>
  <r>
    <n v="1"/>
    <x v="3"/>
    <n v="1069"/>
    <d v="1921-10-15T17:28:05"/>
    <s v="S:29º39'26.5'', W:51º08'38.7''"/>
    <x v="24"/>
    <s v="link"/>
    <s v="link"/>
    <x v="3"/>
  </r>
  <r>
    <n v="1"/>
    <x v="7"/>
    <n v="1210"/>
    <d v="1902-01-31T04:26:09"/>
    <s v="S:29º39'26.5'', W:51º08'38.7''"/>
    <x v="24"/>
    <s v="link"/>
    <s v="link"/>
    <x v="7"/>
  </r>
  <r>
    <n v="1"/>
    <x v="7"/>
    <n v="1426"/>
    <d v="1922-09-09T04:15:58"/>
    <s v="S:29º39'26.5'', W:51º08'38.7''"/>
    <x v="24"/>
    <s v="link"/>
    <s v="link"/>
    <x v="7"/>
  </r>
  <r>
    <n v="1"/>
    <x v="10"/>
    <n v="1034"/>
    <d v="1999-09-11T10:12:47"/>
    <s v="S:29º39'26.5'', W:51º08'38.7''"/>
    <x v="25"/>
    <s v="link"/>
    <s v="link"/>
    <x v="10"/>
  </r>
  <r>
    <n v="1"/>
    <x v="3"/>
    <n v="1253"/>
    <d v="1899-12-30T11:04:52"/>
    <s v="S:29º39'26.5'', W:51º08'38.7''"/>
    <x v="25"/>
    <s v="link"/>
    <s v="link"/>
    <x v="3"/>
  </r>
  <r>
    <n v="1"/>
    <x v="6"/>
    <n v="1380"/>
    <d v="1999-09-11T10:12:47"/>
    <s v="S:29º39'26.5'', W:51º08'38.7''"/>
    <x v="25"/>
    <s v="link"/>
    <s v="link"/>
    <x v="6"/>
  </r>
  <r>
    <n v="1"/>
    <x v="11"/>
    <n v="1500"/>
    <d v="1921-10-15T17:28:05"/>
    <s v="S:29º39'26.5'', W:51º08'38.7''"/>
    <x v="25"/>
    <s v="link"/>
    <s v="link"/>
    <x v="6"/>
  </r>
  <r>
    <n v="1"/>
    <x v="2"/>
    <n v="1757"/>
    <d v="1900-05-28T18:39:50"/>
    <s v="S:29º39'26.5'', W:51º08'38.7''"/>
    <x v="25"/>
    <s v="link"/>
    <s v="link"/>
    <x v="2"/>
  </r>
  <r>
    <n v="1"/>
    <x v="7"/>
    <n v="1147"/>
    <d v="1900-01-02T01:29:58"/>
    <s v="S:29º39'26.5'', W:51º08'38.7''"/>
    <x v="26"/>
    <s v="link"/>
    <s v="link"/>
    <x v="7"/>
  </r>
  <r>
    <n v="1"/>
    <x v="2"/>
    <n v="1294"/>
    <d v="1900-01-24T04:22:06"/>
    <s v="S:29º39'26.5'', W:51º08'38.7''"/>
    <x v="26"/>
    <s v="link"/>
    <s v="link"/>
    <x v="2"/>
  </r>
  <r>
    <n v="1"/>
    <x v="6"/>
    <n v="1345"/>
    <d v="1921-10-15T17:28:05"/>
    <s v="S:29º39'26.5'', W:51º08'38.7''"/>
    <x v="26"/>
    <s v="link"/>
    <s v="link"/>
    <x v="6"/>
  </r>
  <r>
    <n v="1"/>
    <x v="0"/>
    <n v="1516"/>
    <d v="1899-12-30T11:04:52"/>
    <s v="S:29º39'26.5'', W:51º08'38.7''"/>
    <x v="26"/>
    <s v="link"/>
    <s v="link"/>
    <x v="0"/>
  </r>
  <r>
    <n v="1"/>
    <x v="2"/>
    <n v="1690"/>
    <d v="1922-09-09T04:15:58"/>
    <s v="S:29º39'26.5'', W:51º08'38.7''"/>
    <x v="26"/>
    <s v="link"/>
    <s v="link"/>
    <x v="2"/>
  </r>
  <r>
    <n v="1"/>
    <x v="11"/>
    <n v="1836"/>
    <d v="1922-09-09T04:15:58"/>
    <s v="S:29º39'26.5'', W:51º08'38.7''"/>
    <x v="26"/>
    <s v="link"/>
    <s v="link"/>
    <x v="6"/>
  </r>
  <r>
    <n v="1"/>
    <x v="6"/>
    <n v="321"/>
    <d v="1899-12-30T05:57:18"/>
    <s v="S:29º39'26.5'', W:51º08'38.7''"/>
    <x v="26"/>
    <s v="link"/>
    <s v="link"/>
    <x v="6"/>
  </r>
  <r>
    <n v="1"/>
    <x v="2"/>
    <n v="105"/>
    <d v="1900-01-02T01:29:58"/>
    <s v="S:29º39'26.5'', W:51º08'38.7''"/>
    <x v="27"/>
    <s v="link"/>
    <s v="link"/>
    <x v="2"/>
  </r>
  <r>
    <n v="1"/>
    <x v="1"/>
    <n v="1273"/>
    <d v="1907-10-01T08:03:14"/>
    <s v="S:29º39'26.5'', W:51º08'38.7''"/>
    <x v="27"/>
    <s v="link"/>
    <s v="link"/>
    <x v="1"/>
  </r>
  <r>
    <n v="1"/>
    <x v="7"/>
    <n v="1342"/>
    <d v="1922-09-09T04:15:58"/>
    <s v="S:29º39'26.5'', W:51º08'38.7''"/>
    <x v="27"/>
    <s v="link"/>
    <s v="link"/>
    <x v="7"/>
  </r>
  <r>
    <n v="1"/>
    <x v="2"/>
    <n v="1697"/>
    <d v="5095-09-08T18:27:04"/>
    <s v="S:29º39'26.5'', W:51º08'38.7''"/>
    <x v="27"/>
    <s v="link"/>
    <s v="link"/>
    <x v="2"/>
  </r>
  <r>
    <n v="1"/>
    <x v="0"/>
    <n v="2069"/>
    <d v="5095-09-08T18:27:04"/>
    <s v="S:29º39'26.5'', W:51º08'38.7''"/>
    <x v="27"/>
    <s v="link"/>
    <s v="link"/>
    <x v="0"/>
  </r>
  <r>
    <n v="1"/>
    <x v="6"/>
    <n v="1377"/>
    <d v="1921-10-15T17:28:05"/>
    <s v="S:29º39'26.5'', W:51º08'38.7''"/>
    <x v="28"/>
    <s v="link"/>
    <s v="link"/>
    <x v="6"/>
  </r>
  <r>
    <n v="1"/>
    <x v="9"/>
    <n v="1601"/>
    <d v="1999-09-11T10:12:47"/>
    <s v="S:29º39'26.5'', W:51º08'38.7''"/>
    <x v="28"/>
    <s v="link"/>
    <s v="link"/>
    <x v="9"/>
  </r>
  <r>
    <n v="1"/>
    <x v="2"/>
    <n v="2057"/>
    <d v="1903-07-14T03:31:43"/>
    <s v="S:29º39'26.5'', W:51º08'38.7''"/>
    <x v="28"/>
    <s v="link"/>
    <s v="link"/>
    <x v="2"/>
  </r>
  <r>
    <n v="1"/>
    <x v="10"/>
    <n v="1035"/>
    <d v="2667-05-06T01:04:26"/>
    <s v="S:29º39'26.5'', W:51º08'38.7''"/>
    <x v="29"/>
    <s v="link"/>
    <s v="link"/>
    <x v="10"/>
  </r>
  <r>
    <n v="1"/>
    <x v="2"/>
    <n v="1740"/>
    <d v="1907-10-01T08:03:14"/>
    <s v="S:29º39'26.5'', W:51º08'38.7''"/>
    <x v="29"/>
    <s v="link"/>
    <s v="link"/>
    <x v="2"/>
  </r>
  <r>
    <n v="1"/>
    <x v="3"/>
    <n v="1251"/>
    <d v="5095-09-08T18:27:04"/>
    <s v="S:29º39'26.5'', W:51º08'38.7''"/>
    <x v="30"/>
    <s v="link"/>
    <s v="link"/>
    <x v="3"/>
  </r>
  <r>
    <n v="1"/>
    <x v="2"/>
    <n v="171"/>
    <d v="1899-12-30T05:57:18"/>
    <s v="S:29º39'26.5'', W:51º08'38.7''"/>
    <x v="30"/>
    <s v="link"/>
    <s v="link"/>
    <x v="2"/>
  </r>
  <r>
    <n v="1"/>
    <x v="2"/>
    <n v="1822"/>
    <d v="1899-12-30T07:47:41"/>
    <s v="S:29º39'26.5'', W:51º08'38.7''"/>
    <x v="30"/>
    <s v="link"/>
    <s v="link"/>
    <x v="2"/>
  </r>
  <r>
    <n v="1"/>
    <x v="7"/>
    <n v="2071"/>
    <d v="1899-12-30T11:04:52"/>
    <s v="S:29º39'26.5'', W:51º08'38.7''"/>
    <x v="30"/>
    <s v="link"/>
    <s v="link"/>
    <x v="7"/>
  </r>
  <r>
    <n v="1"/>
    <x v="2"/>
    <n v="21"/>
    <d v="1899-12-30T05:57:18"/>
    <s v="S:29º39'26.5'', W:51º08'38.7''"/>
    <x v="30"/>
    <s v="link"/>
    <s v="link"/>
    <x v="2"/>
  </r>
  <r>
    <n v="1"/>
    <x v="7"/>
    <n v="1258"/>
    <d v="1900-01-24T04:22:06"/>
    <s v="S:29º39'26.5'', W:51º08'38.7''"/>
    <x v="31"/>
    <s v="link"/>
    <s v="link"/>
    <x v="7"/>
  </r>
  <r>
    <n v="1"/>
    <x v="11"/>
    <n v="1452"/>
    <d v="1903-07-14T03:31:43"/>
    <s v="S:29º39'26.5'', W:51º08'38.7''"/>
    <x v="31"/>
    <s v="link"/>
    <s v="link"/>
    <x v="6"/>
  </r>
  <r>
    <n v="1"/>
    <x v="11"/>
    <n v="1455"/>
    <d v="1922-09-09T04:15:58"/>
    <s v="S:29º39'26.5'', W:51º08'38.7''"/>
    <x v="31"/>
    <s v="link"/>
    <s v="link"/>
    <x v="6"/>
  </r>
  <r>
    <n v="1"/>
    <x v="2"/>
    <n v="1479"/>
    <d v="1900-01-24T04:22:06"/>
    <s v="S:29º39'26.5'', W:51º08'38.7''"/>
    <x v="31"/>
    <s v="link"/>
    <s v="link"/>
    <x v="2"/>
  </r>
  <r>
    <n v="1"/>
    <x v="7"/>
    <n v="1673"/>
    <d v="1900-01-02T01:29:58"/>
    <s v="S:29º39'26.5'', W:51º08'38.7''"/>
    <x v="31"/>
    <s v="link"/>
    <s v="link"/>
    <x v="7"/>
  </r>
  <r>
    <n v="1"/>
    <x v="2"/>
    <n v="1906"/>
    <d v="1902-01-31T04:26:09"/>
    <s v="S:29º39'26.5'', W:51º08'38.7''"/>
    <x v="31"/>
    <s v="link"/>
    <s v="link"/>
    <x v="2"/>
  </r>
  <r>
    <n v="1"/>
    <x v="11"/>
    <n v="1933"/>
    <d v="1899-12-30T11:04:52"/>
    <s v="S:29º39'26.5'', W:51º08'38.7''"/>
    <x v="31"/>
    <s v="link"/>
    <s v="link"/>
    <x v="6"/>
  </r>
  <r>
    <n v="1"/>
    <x v="1"/>
    <n v="1029"/>
    <d v="1922-09-09T04:15:58"/>
    <s v="S:29º39'26.5'', W:51º08'38.7''"/>
    <x v="32"/>
    <s v="link"/>
    <s v="link"/>
    <x v="1"/>
  </r>
  <r>
    <n v="1"/>
    <x v="3"/>
    <n v="1560"/>
    <d v="1907-10-01T08:03:14"/>
    <s v="S:29º39'26.5'', W:51º08'38.7''"/>
    <x v="32"/>
    <s v="link"/>
    <s v="link"/>
    <x v="3"/>
  </r>
  <r>
    <n v="1"/>
    <x v="10"/>
    <n v="1710"/>
    <d v="1899-12-30T07:47:41"/>
    <s v="S:29º39'26.5'', W:51º08'38.7''"/>
    <x v="32"/>
    <s v="link"/>
    <s v="link"/>
    <x v="10"/>
  </r>
  <r>
    <n v="1"/>
    <x v="0"/>
    <n v="315"/>
    <d v="1999-09-11T10:12:47"/>
    <s v="S:29º39'26.5'', W:51º08'38.7''"/>
    <x v="32"/>
    <s v="link"/>
    <s v="link"/>
    <x v="0"/>
  </r>
  <r>
    <n v="1"/>
    <x v="2"/>
    <n v="1331"/>
    <d v="1900-01-24T04:22:06"/>
    <s v="S:29º39'26.5'', W:51º08'38.7''"/>
    <x v="33"/>
    <s v="link"/>
    <s v="link"/>
    <x v="2"/>
  </r>
  <r>
    <n v="1"/>
    <x v="9"/>
    <n v="1599"/>
    <d v="1922-09-09T04:15:58"/>
    <s v="S:29º39'26.5'', W:51º08'38.7''"/>
    <x v="33"/>
    <s v="link"/>
    <s v="link"/>
    <x v="9"/>
  </r>
  <r>
    <n v="1"/>
    <x v="1"/>
    <n v="352"/>
    <d v="1922-09-09T04:15:58"/>
    <s v="S:29º39'26.5'', W:51º08'38.7''"/>
    <x v="33"/>
    <s v="link"/>
    <s v="link"/>
    <x v="1"/>
  </r>
  <r>
    <n v="1"/>
    <x v="0"/>
    <n v="1153"/>
    <d v="1903-07-14T03:31:43"/>
    <s v="S:29º39'26.5'', W:51º08'38.7''"/>
    <x v="34"/>
    <s v="link"/>
    <s v="link"/>
    <x v="0"/>
  </r>
  <r>
    <n v="1"/>
    <x v="1"/>
    <n v="1272"/>
    <d v="1903-07-14T03:31:43"/>
    <s v="S:29º39'26.5'', W:51º08'38.7''"/>
    <x v="34"/>
    <s v="link"/>
    <s v="link"/>
    <x v="1"/>
  </r>
  <r>
    <n v="1"/>
    <x v="11"/>
    <n v="1470"/>
    <d v="1899-12-30T07:47:41"/>
    <s v="S:29º39'26.5'', W:51º08'38.7''"/>
    <x v="34"/>
    <s v="link"/>
    <s v="link"/>
    <x v="6"/>
  </r>
  <r>
    <n v="1"/>
    <x v="6"/>
    <n v="1541"/>
    <d v="1899-12-30T11:04:52"/>
    <s v="S:29º39'26.5'', W:51º08'38.7''"/>
    <x v="34"/>
    <s v="link"/>
    <s v="link"/>
    <x v="6"/>
  </r>
  <r>
    <n v="1"/>
    <x v="7"/>
    <n v="1664"/>
    <d v="1899-12-30T05:57:18"/>
    <s v="S:29º39'26.5'', W:51º08'38.7''"/>
    <x v="34"/>
    <s v="link"/>
    <s v="link"/>
    <x v="7"/>
  </r>
  <r>
    <n v="1"/>
    <x v="2"/>
    <n v="1857"/>
    <d v="1900-01-24T04:22:06"/>
    <s v="S:29º39'26.5'', W:51º08'38.7''"/>
    <x v="34"/>
    <s v="link"/>
    <s v="link"/>
    <x v="2"/>
  </r>
  <r>
    <n v="1"/>
    <x v="2"/>
    <n v="102"/>
    <d v="1900-01-24T04:22:06"/>
    <s v="S:29º39'26.5'', W:51º08'38.7''"/>
    <x v="35"/>
    <s v="link"/>
    <s v="link"/>
    <x v="2"/>
  </r>
  <r>
    <n v="1"/>
    <x v="7"/>
    <n v="1193"/>
    <d v="2667-05-06T01:04:26"/>
    <s v="S:29º39'26.5'', W:51º08'38.7''"/>
    <x v="35"/>
    <s v="link"/>
    <s v="link"/>
    <x v="7"/>
  </r>
  <r>
    <n v="1"/>
    <x v="2"/>
    <n v="1987"/>
    <d v="1899-12-30T07:47:41"/>
    <s v="S:29º39'26.5'', W:51º08'38.7''"/>
    <x v="35"/>
    <s v="link"/>
    <s v="link"/>
    <x v="2"/>
  </r>
  <r>
    <n v="1"/>
    <x v="7"/>
    <n v="224"/>
    <d v="1902-01-31T04:26:09"/>
    <s v="S:29º39'26.5'', W:51º08'38.7''"/>
    <x v="35"/>
    <s v="link"/>
    <s v="link"/>
    <x v="7"/>
  </r>
  <r>
    <n v="1"/>
    <x v="2"/>
    <n v="1475"/>
    <d v="1900-01-02T01:29:58"/>
    <s v="S:29º39'26.5'', W:51º08'38.7''"/>
    <x v="36"/>
    <s v="link"/>
    <s v="link"/>
    <x v="2"/>
  </r>
  <r>
    <n v="1"/>
    <x v="7"/>
    <n v="1609"/>
    <d v="1899-12-30T05:57:18"/>
    <s v="S:29º39'26.5'', W:51º08'38.7''"/>
    <x v="36"/>
    <s v="link"/>
    <s v="link"/>
    <x v="7"/>
  </r>
  <r>
    <n v="1"/>
    <x v="2"/>
    <n v="1853"/>
    <d v="1899-12-30T05:57:18"/>
    <s v="S:29º39'26.5'', W:51º08'38.7''"/>
    <x v="36"/>
    <s v="link"/>
    <s v="link"/>
    <x v="2"/>
  </r>
  <r>
    <n v="1"/>
    <x v="11"/>
    <n v="1468"/>
    <d v="1899-12-30T05:57:18"/>
    <s v="S:29º39'26.5'', W:51º08'38.7''"/>
    <x v="37"/>
    <s v="link"/>
    <s v="link"/>
    <x v="6"/>
  </r>
  <r>
    <n v="1"/>
    <x v="6"/>
    <n v="1750"/>
    <d v="1899-12-30T05:57:18"/>
    <s v="S:29º39'26.5'', W:51º08'38.7''"/>
    <x v="37"/>
    <s v="link"/>
    <s v="link"/>
    <x v="6"/>
  </r>
  <r>
    <n v="1"/>
    <x v="2"/>
    <n v="1854"/>
    <d v="1899-12-30T07:47:41"/>
    <s v="S:29º39'26.5'', W:51º08'38.7''"/>
    <x v="37"/>
    <s v="link"/>
    <s v="link"/>
    <x v="2"/>
  </r>
  <r>
    <n v="1"/>
    <x v="0"/>
    <n v="362"/>
    <d v="2667-05-06T01:04:26"/>
    <s v="S:29º39'26.5'', W:51º08'38.7''"/>
    <x v="37"/>
    <s v="link"/>
    <s v="link"/>
    <x v="0"/>
  </r>
  <r>
    <n v="1"/>
    <x v="0"/>
    <n v="1276"/>
    <d v="1921-10-15T17:28:05"/>
    <s v="S:29º39'26.5'', W:51º08'38.7''"/>
    <x v="38"/>
    <s v="link"/>
    <s v="link"/>
    <x v="0"/>
  </r>
  <r>
    <n v="1"/>
    <x v="5"/>
    <n v="1602"/>
    <d v="2667-05-06T01:04:26"/>
    <s v="S:29º39'26.5'', W:51º08'38.7''"/>
    <x v="38"/>
    <s v="link"/>
    <s v="link"/>
    <x v="5"/>
  </r>
  <r>
    <n v="1"/>
    <x v="6"/>
    <n v="1704"/>
    <d v="1899-12-30T11:04:52"/>
    <s v="S:29º39'26.5'', W:51º08'38.7''"/>
    <x v="38"/>
    <s v="link"/>
    <s v="link"/>
    <x v="6"/>
  </r>
  <r>
    <n v="1"/>
    <x v="10"/>
    <n v="1954"/>
    <d v="1903-07-14T03:31:43"/>
    <s v="S:29º39'26.5'', W:51º08'38.7''"/>
    <x v="38"/>
    <s v="link"/>
    <s v="link"/>
    <x v="10"/>
  </r>
  <r>
    <n v="1"/>
    <x v="7"/>
    <n v="1056"/>
    <d v="1900-01-24T04:22:06"/>
    <s v="S:29º39'26.5'', W:51º08'38.7''"/>
    <x v="39"/>
    <s v="link"/>
    <s v="link"/>
    <x v="7"/>
  </r>
  <r>
    <n v="1"/>
    <x v="7"/>
    <n v="1064"/>
    <d v="1907-10-01T08:03:14"/>
    <s v="S:29º39'26.5'', W:51º08'38.7''"/>
    <x v="39"/>
    <s v="link"/>
    <s v="link"/>
    <x v="7"/>
  </r>
  <r>
    <n v="1"/>
    <x v="6"/>
    <n v="177"/>
    <d v="1903-07-14T03:31:43"/>
    <s v="S:29º39'26.5'', W:51º08'38.7''"/>
    <x v="39"/>
    <s v="link"/>
    <s v="link"/>
    <x v="6"/>
  </r>
  <r>
    <n v="1"/>
    <x v="0"/>
    <n v="1948"/>
    <d v="1900-01-24T04:22:06"/>
    <s v="S:29º39'26.5'', W:51º08'38.7''"/>
    <x v="39"/>
    <s v="link"/>
    <s v="link"/>
    <x v="0"/>
  </r>
  <r>
    <n v="1"/>
    <x v="1"/>
    <n v="2042"/>
    <d v="1900-05-28T18:39:50"/>
    <s v="S:29º39'26.5'', W:51º08'38.7''"/>
    <x v="39"/>
    <s v="link"/>
    <s v="link"/>
    <x v="1"/>
  </r>
  <r>
    <n v="1"/>
    <x v="6"/>
    <n v="2068"/>
    <d v="2667-05-06T01:04:26"/>
    <s v="S:29º39'26.5'', W:51º08'38.7''"/>
    <x v="39"/>
    <s v="link"/>
    <s v="link"/>
    <x v="6"/>
  </r>
  <r>
    <n v="1"/>
    <x v="3"/>
    <n v="241"/>
    <d v="1921-10-15T17:28:05"/>
    <s v="S:29º39'26.5'', W:51º08'38.7''"/>
    <x v="40"/>
    <s v="link"/>
    <s v="link"/>
    <x v="3"/>
  </r>
  <r>
    <n v="1"/>
    <x v="7"/>
    <n v="1072"/>
    <d v="1999-09-11T10:12:47"/>
    <s v="S:29º39'26.5'', W:51º08'38.7''"/>
    <x v="41"/>
    <s v="link"/>
    <s v="link"/>
    <x v="7"/>
  </r>
  <r>
    <n v="1"/>
    <x v="2"/>
    <n v="133"/>
    <d v="1899-12-30T07:47:41"/>
    <s v="S:29º39'26.5'', W:51º08'38.7''"/>
    <x v="41"/>
    <s v="link"/>
    <s v="link"/>
    <x v="2"/>
  </r>
  <r>
    <n v="1"/>
    <x v="2"/>
    <n v="1449"/>
    <d v="1900-05-28T18:39:50"/>
    <s v="S:29º39'26.5'', W:51º08'38.7''"/>
    <x v="41"/>
    <s v="link"/>
    <s v="link"/>
    <x v="2"/>
  </r>
  <r>
    <n v="1"/>
    <x v="2"/>
    <n v="1913"/>
    <d v="1903-07-14T03:31:43"/>
    <s v="S:29º39'26.5'', W:51º08'38.7''"/>
    <x v="41"/>
    <s v="link"/>
    <s v="link"/>
    <x v="2"/>
  </r>
  <r>
    <n v="1"/>
    <x v="2"/>
    <n v="1692"/>
    <d v="1999-09-11T10:12:47"/>
    <s v="S:29º39'26.5'', W:51º08'38.7''"/>
    <x v="42"/>
    <s v="link"/>
    <s v="link"/>
    <x v="2"/>
  </r>
  <r>
    <n v="1"/>
    <x v="7"/>
    <n v="1062"/>
    <d v="1903-07-14T03:31:43"/>
    <s v="S:29º39'26.5'', W:51º08'38.7''"/>
    <x v="43"/>
    <s v="link"/>
    <s v="link"/>
    <x v="7"/>
  </r>
  <r>
    <n v="1"/>
    <x v="8"/>
    <n v="1190"/>
    <d v="1999-09-11T10:12:47"/>
    <s v="S:29º39'26.5'', W:51º08'38.7''"/>
    <x v="43"/>
    <s v="link"/>
    <s v="link"/>
    <x v="8"/>
  </r>
  <r>
    <n v="1"/>
    <x v="3"/>
    <n v="1554"/>
    <d v="1900-05-28T18:39:50"/>
    <s v="S:29º39'26.5'', W:51º08'38.7''"/>
    <x v="43"/>
    <s v="link"/>
    <s v="link"/>
    <x v="3"/>
  </r>
  <r>
    <n v="1"/>
    <x v="7"/>
    <n v="1370"/>
    <d v="1902-01-31T04:26:09"/>
    <s v="S:29º39'26.5'', W:51º08'38.7''"/>
    <x v="44"/>
    <s v="link"/>
    <s v="link"/>
    <x v="7"/>
  </r>
  <r>
    <n v="1"/>
    <x v="11"/>
    <n v="1453"/>
    <d v="1907-10-01T08:03:14"/>
    <s v="S:29º39'26.5'', W:51º08'38.7''"/>
    <x v="44"/>
    <s v="link"/>
    <s v="link"/>
    <x v="6"/>
  </r>
  <r>
    <n v="1"/>
    <x v="3"/>
    <n v="1562"/>
    <d v="1921-10-15T17:28:05"/>
    <s v="S:29º39'26.5'', W:51º08'38.7''"/>
    <x v="44"/>
    <s v="link"/>
    <s v="link"/>
    <x v="3"/>
  </r>
  <r>
    <n v="1"/>
    <x v="10"/>
    <n v="1681"/>
    <d v="1902-01-31T04:26:09"/>
    <s v="S:29º39'26.5'', W:51º08'38.7''"/>
    <x v="44"/>
    <s v="link"/>
    <s v="link"/>
    <x v="10"/>
  </r>
  <r>
    <n v="1"/>
    <x v="6"/>
    <n v="214"/>
    <d v="1900-01-02T01:29:58"/>
    <s v="S:29º39'26.5'', W:51º08'38.7''"/>
    <x v="44"/>
    <s v="link"/>
    <s v="link"/>
    <x v="6"/>
  </r>
  <r>
    <n v="1"/>
    <x v="0"/>
    <n v="223"/>
    <d v="1900-05-28T18:39:50"/>
    <s v="S:29º39'26.5'', W:51º08'38.7''"/>
    <x v="44"/>
    <s v="link"/>
    <s v="link"/>
    <x v="0"/>
  </r>
  <r>
    <n v="1"/>
    <x v="0"/>
    <n v="125"/>
    <d v="2667-05-06T01:04:26"/>
    <s v="S:29º39'26.5'', W:51º08'38.7''"/>
    <x v="45"/>
    <s v="link"/>
    <s v="link"/>
    <x v="0"/>
  </r>
  <r>
    <n v="1"/>
    <x v="7"/>
    <n v="1598"/>
    <d v="1907-10-01T08:03:14"/>
    <s v="S:29º39'26.5'', W:51º08'38.7''"/>
    <x v="45"/>
    <s v="link"/>
    <s v="link"/>
    <x v="7"/>
  </r>
  <r>
    <n v="1"/>
    <x v="2"/>
    <n v="1828"/>
    <d v="1900-05-28T18:39:50"/>
    <s v="S:29º39'26.5'', W:51º08'38.7''"/>
    <x v="45"/>
    <s v="link"/>
    <s v="link"/>
    <x v="2"/>
  </r>
  <r>
    <n v="1"/>
    <x v="9"/>
    <n v="1088"/>
    <d v="1900-05-28T18:39:50"/>
    <s v="S:29º39'26.5'', W:51º08'38.7''"/>
    <x v="46"/>
    <s v="link"/>
    <s v="link"/>
    <x v="9"/>
  </r>
  <r>
    <n v="1"/>
    <x v="7"/>
    <n v="1577"/>
    <d v="1899-12-30T07:47:41"/>
    <s v="S:29º39'26.5'', W:51º08'38.7''"/>
    <x v="46"/>
    <s v="link"/>
    <s v="link"/>
    <x v="7"/>
  </r>
  <r>
    <n v="1"/>
    <x v="2"/>
    <n v="1718"/>
    <d v="1900-01-24T04:22:06"/>
    <s v="S:29º39'26.5'', W:51º08'38.7''"/>
    <x v="46"/>
    <s v="link"/>
    <s v="link"/>
    <x v="2"/>
  </r>
  <r>
    <n v="1"/>
    <x v="6"/>
    <n v="1650"/>
    <d v="2667-05-06T01:04:26"/>
    <s v="S:29º39'26.5'', W:51º08'38.7''"/>
    <x v="47"/>
    <s v="link"/>
    <s v="link"/>
    <x v="6"/>
  </r>
  <r>
    <n v="1"/>
    <x v="2"/>
    <n v="1755"/>
    <d v="1900-01-24T04:22:06"/>
    <s v="S:29º39'26.5'', W:51º08'38.7''"/>
    <x v="47"/>
    <s v="link"/>
    <s v="link"/>
    <x v="2"/>
  </r>
  <r>
    <n v="1"/>
    <x v="2"/>
    <n v="1782"/>
    <d v="1921-10-15T17:28:05"/>
    <s v="S:29º39'26.5'', W:51º08'38.7''"/>
    <x v="47"/>
    <s v="link"/>
    <s v="link"/>
    <x v="2"/>
  </r>
  <r>
    <n v="1"/>
    <x v="6"/>
    <n v="213"/>
    <d v="1899-12-30T07:47:41"/>
    <s v="S:29º39'26.5'', W:51º08'38.7''"/>
    <x v="47"/>
    <s v="link"/>
    <s v="link"/>
    <x v="6"/>
  </r>
  <r>
    <n v="1"/>
    <x v="7"/>
    <n v="1391"/>
    <d v="5095-09-08T18:27:04"/>
    <s v="S:29º39'26.5'', W:51º08'38.7''"/>
    <x v="48"/>
    <s v="link"/>
    <s v="link"/>
    <x v="7"/>
  </r>
  <r>
    <n v="1"/>
    <x v="2"/>
    <n v="19"/>
    <d v="1900-01-24T04:22:06"/>
    <s v="S:29º39'26.5'', W:51º08'38.7''"/>
    <x v="48"/>
    <s v="link"/>
    <s v="link"/>
    <x v="2"/>
  </r>
  <r>
    <n v="1"/>
    <x v="2"/>
    <n v="2016"/>
    <d v="1903-07-14T03:31:43"/>
    <s v="S:29º39'26.5'', W:51º08'38.7''"/>
    <x v="48"/>
    <s v="link"/>
    <s v="link"/>
    <x v="2"/>
  </r>
  <r>
    <n v="1"/>
    <x v="7"/>
    <n v="2038"/>
    <d v="1900-01-24T04:22:06"/>
    <s v="S:29º39'26.5'', W:51º08'38.7''"/>
    <x v="48"/>
    <s v="link"/>
    <s v="link"/>
    <x v="7"/>
  </r>
  <r>
    <n v="1"/>
    <x v="7"/>
    <n v="205"/>
    <d v="1902-01-31T04:26:09"/>
    <s v="S:29º39'26.5'', W:51º08'38.7''"/>
    <x v="48"/>
    <s v="link"/>
    <s v="link"/>
    <x v="7"/>
  </r>
  <r>
    <n v="1"/>
    <x v="3"/>
    <n v="1257"/>
    <d v="1900-01-02T01:29:58"/>
    <s v="S:29º39'26.5'', W:51º08'38.7''"/>
    <x v="49"/>
    <s v="link"/>
    <s v="link"/>
    <x v="3"/>
  </r>
  <r>
    <n v="1"/>
    <x v="1"/>
    <n v="1274"/>
    <d v="1922-09-09T04:15:58"/>
    <s v="S:29º39'26.5'', W:51º08'38.7''"/>
    <x v="50"/>
    <s v="link"/>
    <s v="link"/>
    <x v="1"/>
  </r>
  <r>
    <n v="1"/>
    <x v="2"/>
    <n v="1297"/>
    <d v="1900-05-28T18:39:50"/>
    <s v="S:29º39'26.5'', W:51º08'38.7''"/>
    <x v="50"/>
    <s v="link"/>
    <s v="link"/>
    <x v="2"/>
  </r>
  <r>
    <n v="1"/>
    <x v="2"/>
    <n v="152"/>
    <d v="1900-01-02T01:29:58"/>
    <s v="S:29º39'26.5'', W:51º08'38.7''"/>
    <x v="50"/>
    <s v="link"/>
    <s v="link"/>
    <x v="2"/>
  </r>
  <r>
    <n v="1"/>
    <x v="6"/>
    <n v="1037"/>
    <d v="5095-09-08T18:27:04"/>
    <s v="S:29º39'26.5'', W:51º08'38.7''"/>
    <x v="51"/>
    <s v="link"/>
    <s v="link"/>
    <x v="6"/>
  </r>
  <r>
    <n v="1"/>
    <x v="1"/>
    <n v="1114"/>
    <d v="1921-10-15T17:28:05"/>
    <s v="S:29º39'26.5'', W:51º08'38.7''"/>
    <x v="51"/>
    <s v="link"/>
    <s v="link"/>
    <x v="1"/>
  </r>
  <r>
    <n v="1"/>
    <x v="3"/>
    <n v="1197"/>
    <d v="1899-12-30T11:04:52"/>
    <s v="S:29º39'26.5'', W:51º08'38.7''"/>
    <x v="51"/>
    <s v="link"/>
    <s v="link"/>
    <x v="3"/>
  </r>
  <r>
    <n v="1"/>
    <x v="6"/>
    <n v="1879"/>
    <d v="1899-12-30T11:04:52"/>
    <s v="S:29º39'26.5'', W:51º08'38.7''"/>
    <x v="51"/>
    <s v="link"/>
    <s v="link"/>
    <x v="6"/>
  </r>
  <r>
    <n v="1"/>
    <x v="2"/>
    <n v="1309"/>
    <d v="1907-10-01T08:03:14"/>
    <s v="S:29º39'26.5'', W:51º08'38.7''"/>
    <x v="52"/>
    <s v="link"/>
    <s v="link"/>
    <x v="2"/>
  </r>
  <r>
    <n v="1"/>
    <x v="2"/>
    <n v="1870"/>
    <d v="1907-10-01T08:03:14"/>
    <s v="S:29º39'26.5'', W:51º08'38.7''"/>
    <x v="52"/>
    <s v="link"/>
    <s v="link"/>
    <x v="2"/>
  </r>
  <r>
    <n v="1"/>
    <x v="6"/>
    <n v="1958"/>
    <d v="1907-10-01T08:03:14"/>
    <s v="S:29º39'26.5'', W:51º08'38.7''"/>
    <x v="52"/>
    <s v="link"/>
    <s v="link"/>
    <x v="6"/>
  </r>
  <r>
    <n v="1"/>
    <x v="4"/>
    <n v="1023"/>
    <d v="1900-05-28T18:39:50"/>
    <s v="S:29º39'26.5'', W:51º08'38.7''"/>
    <x v="53"/>
    <s v="link"/>
    <s v="link"/>
    <x v="4"/>
  </r>
  <r>
    <n v="1"/>
    <x v="1"/>
    <n v="122"/>
    <d v="1922-09-09T04:15:58"/>
    <s v="S:29º39'26.5'', W:51º08'38.7''"/>
    <x v="53"/>
    <s v="link"/>
    <s v="link"/>
    <x v="1"/>
  </r>
  <r>
    <n v="1"/>
    <x v="6"/>
    <n v="1440"/>
    <d v="1899-12-30T07:47:41"/>
    <s v="S:29º39'26.5'', W:51º08'38.7''"/>
    <x v="53"/>
    <s v="link"/>
    <s v="link"/>
    <x v="6"/>
  </r>
  <r>
    <n v="1"/>
    <x v="2"/>
    <n v="1942"/>
    <d v="1900-01-02T01:29:58"/>
    <s v="S:29º39'26.5'', W:51º08'38.7''"/>
    <x v="53"/>
    <s v="link"/>
    <s v="link"/>
    <x v="2"/>
  </r>
  <r>
    <n v="1"/>
    <x v="2"/>
    <n v="2060"/>
    <d v="1922-09-09T04:15:58"/>
    <s v="S:29º39'26.5'', W:51º08'38.7''"/>
    <x v="53"/>
    <s v="link"/>
    <s v="link"/>
    <x v="2"/>
  </r>
  <r>
    <n v="1"/>
    <x v="2"/>
    <n v="2061"/>
    <d v="1921-10-15T17:28:05"/>
    <s v="S:29º39'26.5'', W:51º08'38.7''"/>
    <x v="53"/>
    <s v="link"/>
    <s v="link"/>
    <x v="2"/>
  </r>
  <r>
    <n v="1"/>
    <x v="2"/>
    <n v="271"/>
    <d v="1900-05-28T18:39:50"/>
    <s v="S:29º39'26.5'', W:51º08'38.7''"/>
    <x v="53"/>
    <s v="link"/>
    <s v="link"/>
    <x v="2"/>
  </r>
  <r>
    <n v="1"/>
    <x v="2"/>
    <n v="1831"/>
    <d v="1903-07-14T03:31:43"/>
    <s v="S:29º39'26.5'', W:51º08'38.7''"/>
    <x v="54"/>
    <s v="link"/>
    <s v="link"/>
    <x v="2"/>
  </r>
  <r>
    <n v="1"/>
    <x v="4"/>
    <n v="1569"/>
    <d v="2667-05-06T01:04:26"/>
    <s v="S:29º39'26.5'', W:51º08'38.7''"/>
    <x v="55"/>
    <s v="link"/>
    <s v="link"/>
    <x v="4"/>
  </r>
  <r>
    <n v="1"/>
    <x v="7"/>
    <n v="1844"/>
    <d v="2667-05-06T01:04:26"/>
    <s v="S:29º39'26.5'', W:51º08'38.7''"/>
    <x v="55"/>
    <s v="link"/>
    <s v="link"/>
    <x v="7"/>
  </r>
  <r>
    <n v="1"/>
    <x v="4"/>
    <n v="1152"/>
    <d v="1902-01-31T04:26:09"/>
    <s v="S:29º39'26.5'', W:51º08'38.7''"/>
    <x v="56"/>
    <s v="link"/>
    <s v="link"/>
    <x v="4"/>
  </r>
  <r>
    <n v="1"/>
    <x v="3"/>
    <n v="242"/>
    <d v="1999-09-11T10:12:47"/>
    <s v="S:29º39'26.5'', W:51º08'38.7''"/>
    <x v="56"/>
    <s v="link"/>
    <s v="link"/>
    <x v="3"/>
  </r>
  <r>
    <n v="1"/>
    <x v="11"/>
    <n v="1502"/>
    <d v="2667-05-06T01:04:26"/>
    <s v="S:29º39'26.5'', W:51º08'38.7''"/>
    <x v="57"/>
    <s v="link"/>
    <s v="link"/>
    <x v="6"/>
  </r>
  <r>
    <n v="1"/>
    <x v="2"/>
    <n v="1695"/>
    <d v="2667-05-06T01:04:26"/>
    <s v="S:29º39'26.5'', W:51º08'38.7''"/>
    <x v="57"/>
    <s v="link"/>
    <s v="link"/>
    <x v="2"/>
  </r>
  <r>
    <n v="1"/>
    <x v="10"/>
    <n v="1872"/>
    <d v="1922-09-09T04:15:58"/>
    <s v="S:29º39'26.5'', W:51º08'38.7''"/>
    <x v="57"/>
    <s v="link"/>
    <s v="link"/>
    <x v="10"/>
  </r>
  <r>
    <n v="1"/>
    <x v="3"/>
    <n v="240"/>
    <d v="1922-09-09T04:15:58"/>
    <s v="S:29º39'26.5'', W:51º08'38.7''"/>
    <x v="57"/>
    <s v="link"/>
    <s v="link"/>
    <x v="3"/>
  </r>
  <r>
    <n v="1"/>
    <x v="0"/>
    <n v="248"/>
    <d v="1899-12-30T05:57:18"/>
    <s v="S:29º39'26.5'', W:51º08'38.7''"/>
    <x v="57"/>
    <s v="link"/>
    <s v="link"/>
    <x v="0"/>
  </r>
  <r>
    <n v="1"/>
    <x v="2"/>
    <n v="1312"/>
    <d v="1922-09-09T04:15:58"/>
    <s v="S:29º39'26.5'', W:51º08'38.7''"/>
    <x v="58"/>
    <s v="link"/>
    <s v="link"/>
    <x v="2"/>
  </r>
  <r>
    <n v="1"/>
    <x v="6"/>
    <n v="1438"/>
    <d v="1899-12-30T05:57:18"/>
    <s v="S:29º39'26.5'', W:51º08'38.7''"/>
    <x v="58"/>
    <s v="link"/>
    <s v="link"/>
    <x v="6"/>
  </r>
  <r>
    <n v="1"/>
    <x v="11"/>
    <n v="1497"/>
    <d v="1922-09-09T04:15:58"/>
    <s v="S:29º39'26.5'', W:51º08'38.7''"/>
    <x v="58"/>
    <s v="link"/>
    <s v="link"/>
    <x v="6"/>
  </r>
  <r>
    <n v="1"/>
    <x v="8"/>
    <n v="188"/>
    <d v="1899-12-30T05:57:18"/>
    <s v="S:29º39'26.5'', W:51º08'38.7''"/>
    <x v="58"/>
    <s v="link"/>
    <s v="link"/>
    <x v="8"/>
  </r>
  <r>
    <n v="1"/>
    <x v="2"/>
    <n v="2017"/>
    <d v="1907-10-01T08:03:14"/>
    <s v="S:29º39'26.5'', W:51º08'38.7''"/>
    <x v="58"/>
    <s v="link"/>
    <s v="link"/>
    <x v="2"/>
  </r>
  <r>
    <n v="1"/>
    <x v="3"/>
    <n v="1082"/>
    <d v="1900-01-02T01:29:58"/>
    <s v="S:29º39'26.5'', W:51º08'38.7''"/>
    <x v="59"/>
    <s v="link"/>
    <s v="link"/>
    <x v="3"/>
  </r>
  <r>
    <n v="1"/>
    <x v="0"/>
    <n v="1150"/>
    <d v="1900-05-28T18:39:50"/>
    <s v="S:29º39'26.5'', W:51º08'38.7''"/>
    <x v="59"/>
    <s v="link"/>
    <s v="link"/>
    <x v="0"/>
  </r>
  <r>
    <n v="1"/>
    <x v="4"/>
    <n v="1484"/>
    <d v="1903-07-14T03:31:43"/>
    <s v="S:29º39'26.5'', W:51º08'38.7''"/>
    <x v="59"/>
    <s v="link"/>
    <s v="link"/>
    <x v="4"/>
  </r>
  <r>
    <n v="1"/>
    <x v="6"/>
    <n v="1538"/>
    <d v="2667-05-06T01:04:26"/>
    <s v="S:29º39'26.5'', W:51º08'38.7''"/>
    <x v="59"/>
    <s v="link"/>
    <s v="link"/>
    <x v="6"/>
  </r>
  <r>
    <n v="1"/>
    <x v="11"/>
    <n v="1835"/>
    <d v="1907-10-01T08:03:14"/>
    <s v="S:29º39'26.5'', W:51º08'38.7''"/>
    <x v="59"/>
    <s v="link"/>
    <s v="link"/>
    <x v="6"/>
  </r>
  <r>
    <n v="1"/>
    <x v="10"/>
    <n v="1031"/>
    <d v="1921-10-15T17:28:05"/>
    <s v="S:29º39'26.5'', W:51º08'38.7''"/>
    <x v="60"/>
    <s v="link"/>
    <s v="link"/>
    <x v="10"/>
  </r>
  <r>
    <n v="1"/>
    <x v="7"/>
    <n v="1431"/>
    <d v="2667-05-06T01:04:26"/>
    <s v="S:29º39'26.5'', W:51º08'38.7''"/>
    <x v="60"/>
    <s v="link"/>
    <s v="link"/>
    <x v="7"/>
  </r>
  <r>
    <n v="1"/>
    <x v="6"/>
    <n v="1684"/>
    <d v="1907-10-01T08:03:14"/>
    <s v="S:29º39'26.5'', W:51º08'38.7''"/>
    <x v="60"/>
    <s v="link"/>
    <s v="link"/>
    <x v="6"/>
  </r>
  <r>
    <n v="1"/>
    <x v="1"/>
    <n v="1864"/>
    <d v="1903-07-14T03:31:43"/>
    <s v="S:29º39'26.5'', W:51º08'38.7''"/>
    <x v="60"/>
    <s v="link"/>
    <s v="link"/>
    <x v="1"/>
  </r>
  <r>
    <n v="1"/>
    <x v="2"/>
    <n v="35"/>
    <d v="1907-10-01T08:03:14"/>
    <s v="S:29º39'26.5'', W:51º08'38.7''"/>
    <x v="60"/>
    <s v="link"/>
    <s v="link"/>
    <x v="2"/>
  </r>
  <r>
    <n v="1"/>
    <x v="0"/>
    <n v="358"/>
    <d v="1999-09-11T10:12:47"/>
    <s v="S:29º39'26.5'', W:51º08'38.7''"/>
    <x v="60"/>
    <s v="link"/>
    <s v="link"/>
    <x v="0"/>
  </r>
  <r>
    <n v="1"/>
    <x v="5"/>
    <n v="1670"/>
    <d v="1899-12-30T07:47:41"/>
    <s v="S:29º39'26.5'', W:51º08'38.7''"/>
    <x v="61"/>
    <s v="link"/>
    <s v="link"/>
    <x v="5"/>
  </r>
  <r>
    <n v="1"/>
    <x v="2"/>
    <n v="2000"/>
    <d v="1900-01-24T04:22:06"/>
    <s v="S:29º39'26.5'', W:51º08'38.7''"/>
    <x v="62"/>
    <s v="link"/>
    <s v="link"/>
    <x v="2"/>
  </r>
  <r>
    <n v="1"/>
    <x v="9"/>
    <n v="1358"/>
    <d v="1899-12-30T05:57:18"/>
    <s v="S:29º39'26.5'', W:51º08'38.7''"/>
    <x v="63"/>
    <s v="link"/>
    <s v="link"/>
    <x v="9"/>
  </r>
  <r>
    <n v="1"/>
    <x v="1"/>
    <n v="1288"/>
    <d v="1899-12-30T05:57:18"/>
    <s v="S:29º39'26.5'', W:51º08'38.7''"/>
    <x v="64"/>
    <s v="link"/>
    <s v="link"/>
    <x v="1"/>
  </r>
  <r>
    <n v="1"/>
    <x v="4"/>
    <n v="1564"/>
    <d v="1999-09-11T10:12:47"/>
    <s v="S:29º39'26.5'', W:51º08'38.7''"/>
    <x v="64"/>
    <s v="link"/>
    <s v="link"/>
    <x v="4"/>
  </r>
  <r>
    <n v="1"/>
    <x v="7"/>
    <n v="1341"/>
    <d v="1907-10-01T08:03:14"/>
    <s v="S:29º39'26.5'', W:51º08'38.7''"/>
    <x v="65"/>
    <s v="link"/>
    <s v="link"/>
    <x v="7"/>
  </r>
  <r>
    <n v="1"/>
    <x v="6"/>
    <n v="1372"/>
    <d v="1903-07-14T03:31:43"/>
    <s v="S:29º39'26.5'', W:51º08'38.7''"/>
    <x v="65"/>
    <s v="link"/>
    <s v="link"/>
    <x v="6"/>
  </r>
  <r>
    <n v="1"/>
    <x v="9"/>
    <n v="1607"/>
    <d v="1899-12-30T11:04:52"/>
    <s v="S:29º39'26.5'', W:51º08'38.7''"/>
    <x v="65"/>
    <s v="link"/>
    <s v="link"/>
    <x v="9"/>
  </r>
  <r>
    <n v="1"/>
    <x v="2"/>
    <n v="1965"/>
    <d v="1921-10-15T17:28:05"/>
    <s v="S:29º39'26.5'', W:51º08'38.7''"/>
    <x v="65"/>
    <s v="link"/>
    <s v="link"/>
    <x v="2"/>
  </r>
  <r>
    <n v="1"/>
    <x v="7"/>
    <n v="1026"/>
    <d v="1902-01-31T04:26:09"/>
    <s v="S:29º39'26.5'', W:51º08'38.7''"/>
    <x v="66"/>
    <s v="link"/>
    <s v="link"/>
    <x v="7"/>
  </r>
  <r>
    <n v="1"/>
    <x v="7"/>
    <n v="1061"/>
    <d v="1902-01-31T04:26:09"/>
    <s v="S:29º39'26.5'', W:51º08'38.7''"/>
    <x v="66"/>
    <s v="link"/>
    <s v="link"/>
    <x v="7"/>
  </r>
  <r>
    <n v="1"/>
    <x v="7"/>
    <n v="1350"/>
    <d v="1999-09-11T10:12:47"/>
    <s v="S:29º39'26.5'', W:51º08'38.7''"/>
    <x v="66"/>
    <s v="link"/>
    <s v="link"/>
    <x v="7"/>
  </r>
  <r>
    <n v="1"/>
    <x v="0"/>
    <n v="1855"/>
    <d v="1900-01-02T01:29:58"/>
    <s v="S:29º39'26.5'', W:51º08'38.7''"/>
    <x v="66"/>
    <s v="link"/>
    <s v="link"/>
    <x v="0"/>
  </r>
  <r>
    <n v="1"/>
    <x v="2"/>
    <n v="1985"/>
    <d v="1899-12-30T11:04:52"/>
    <s v="S:29º39'26.5'', W:51º08'38.7''"/>
    <x v="66"/>
    <s v="link"/>
    <s v="link"/>
    <x v="2"/>
  </r>
  <r>
    <n v="1"/>
    <x v="7"/>
    <n v="3"/>
    <d v="1907-10-01T08:03:14"/>
    <s v="S:29º39'26.5'', W:51º08'38.7''"/>
    <x v="66"/>
    <s v="link"/>
    <s v="link"/>
    <x v="7"/>
  </r>
  <r>
    <n v="1"/>
    <x v="2"/>
    <n v="1214"/>
    <d v="1907-10-01T08:03:14"/>
    <s v="S:29º39'26.5'', W:51º08'38.7''"/>
    <x v="67"/>
    <s v="link"/>
    <s v="link"/>
    <x v="2"/>
  </r>
  <r>
    <n v="1"/>
    <x v="0"/>
    <n v="1318"/>
    <d v="1999-09-11T10:12:47"/>
    <s v="S:29º39'26.5'', W:51º08'38.7''"/>
    <x v="67"/>
    <s v="link"/>
    <s v="link"/>
    <x v="0"/>
  </r>
  <r>
    <n v="1"/>
    <x v="11"/>
    <n v="1527"/>
    <d v="1903-07-14T03:31:43"/>
    <s v="S:29º39'26.5'', W:51º08'38.7''"/>
    <x v="67"/>
    <s v="link"/>
    <s v="link"/>
    <x v="6"/>
  </r>
  <r>
    <n v="1"/>
    <x v="0"/>
    <n v="1595"/>
    <d v="1900-05-28T18:39:50"/>
    <s v="S:29º39'26.5'', W:51º08'38.7''"/>
    <x v="67"/>
    <s v="link"/>
    <s v="link"/>
    <x v="0"/>
  </r>
  <r>
    <n v="1"/>
    <x v="7"/>
    <n v="1"/>
    <d v="1899-12-30T11:04:52"/>
    <s v="S:29º39'26.5'', W:51º08'38.7''"/>
    <x v="68"/>
    <s v="link"/>
    <s v="link"/>
    <x v="7"/>
  </r>
  <r>
    <n v="1"/>
    <x v="1"/>
    <n v="1028"/>
    <d v="1907-10-01T08:03:14"/>
    <s v="S:29º39'26.5'', W:51º08'38.7''"/>
    <x v="68"/>
    <s v="link"/>
    <s v="link"/>
    <x v="1"/>
  </r>
  <r>
    <n v="1"/>
    <x v="6"/>
    <n v="1604"/>
    <d v="5095-09-08T18:27:04"/>
    <s v="S:29º39'26.5'', W:51º08'38.7''"/>
    <x v="68"/>
    <s v="link"/>
    <s v="link"/>
    <x v="6"/>
  </r>
  <r>
    <n v="1"/>
    <x v="6"/>
    <n v="1623"/>
    <d v="1900-01-02T01:29:58"/>
    <s v="S:29º39'26.5'', W:51º08'38.7''"/>
    <x v="68"/>
    <s v="link"/>
    <s v="link"/>
    <x v="6"/>
  </r>
  <r>
    <n v="1"/>
    <x v="2"/>
    <n v="1827"/>
    <d v="1900-01-24T04:22:06"/>
    <s v="S:29º39'26.5'', W:51º08'38.7''"/>
    <x v="68"/>
    <s v="link"/>
    <s v="link"/>
    <x v="2"/>
  </r>
  <r>
    <n v="1"/>
    <x v="8"/>
    <n v="186"/>
    <d v="1902-01-31T04:26:09"/>
    <s v="S:29º39'26.5'', W:51º08'38.7''"/>
    <x v="68"/>
    <s v="link"/>
    <s v="link"/>
    <x v="8"/>
  </r>
  <r>
    <n v="1"/>
    <x v="0"/>
    <n v="126"/>
    <d v="1900-05-28T18:39:50"/>
    <s v="S:29º39'26.5'', W:51º08'38.7''"/>
    <x v="69"/>
    <s v="link"/>
    <s v="link"/>
    <x v="0"/>
  </r>
  <r>
    <n v="1"/>
    <x v="8"/>
    <n v="1260"/>
    <d v="1902-01-31T04:26:09"/>
    <s v="S:29º39'26.5'', W:51º08'38.7''"/>
    <x v="69"/>
    <s v="link"/>
    <s v="link"/>
    <x v="8"/>
  </r>
  <r>
    <n v="1"/>
    <x v="0"/>
    <n v="1548"/>
    <d v="1900-01-02T01:29:58"/>
    <s v="S:29º39'26.5'', W:51º08'38.7''"/>
    <x v="69"/>
    <s v="link"/>
    <s v="link"/>
    <x v="0"/>
  </r>
  <r>
    <n v="1"/>
    <x v="0"/>
    <n v="1682"/>
    <d v="1903-07-14T03:31:43"/>
    <s v="S:29º39'26.5'', W:51º08'38.7''"/>
    <x v="69"/>
    <s v="link"/>
    <s v="link"/>
    <x v="0"/>
  </r>
  <r>
    <n v="1"/>
    <x v="0"/>
    <n v="2034"/>
    <d v="1899-12-30T05:57:18"/>
    <s v="S:29º39'26.5'', W:51º08'38.7''"/>
    <x v="69"/>
    <s v="link"/>
    <s v="link"/>
    <x v="0"/>
  </r>
  <r>
    <n v="1"/>
    <x v="8"/>
    <n v="1139"/>
    <d v="1899-12-30T05:57:18"/>
    <s v="S:29º39'26.5'', W:51º08'38.7''"/>
    <x v="70"/>
    <s v="link"/>
    <s v="link"/>
    <x v="8"/>
  </r>
  <r>
    <n v="1"/>
    <x v="4"/>
    <n v="1466"/>
    <d v="1899-12-30T11:04:52"/>
    <s v="S:29º39'26.5'', W:51º08'38.7''"/>
    <x v="70"/>
    <s v="link"/>
    <s v="link"/>
    <x v="4"/>
  </r>
  <r>
    <n v="1"/>
    <x v="6"/>
    <n v="1631"/>
    <d v="1902-01-31T04:26:09"/>
    <s v="S:29º39'26.5'', W:51º08'38.7''"/>
    <x v="70"/>
    <s v="link"/>
    <s v="link"/>
    <x v="6"/>
  </r>
  <r>
    <n v="1"/>
    <x v="6"/>
    <n v="1647"/>
    <d v="1999-09-11T10:12:47"/>
    <s v="S:29º39'26.5'', W:51º08'38.7''"/>
    <x v="70"/>
    <s v="link"/>
    <s v="link"/>
    <x v="6"/>
  </r>
  <r>
    <n v="1"/>
    <x v="7"/>
    <n v="179"/>
    <d v="5095-09-08T18:27:04"/>
    <s v="S:29º39'26.5'', W:51º08'38.7''"/>
    <x v="70"/>
    <s v="link"/>
    <s v="link"/>
    <x v="7"/>
  </r>
  <r>
    <n v="1"/>
    <x v="2"/>
    <n v="1939"/>
    <d v="1899-12-30T07:47:41"/>
    <s v="S:29º39'26.5'', W:51º08'38.7''"/>
    <x v="70"/>
    <s v="link"/>
    <s v="link"/>
    <x v="2"/>
  </r>
  <r>
    <n v="1"/>
    <x v="2"/>
    <n v="108"/>
    <d v="1899-12-30T05:57:18"/>
    <s v="S:29º39'26.5'', W:51º08'38.7''"/>
    <x v="71"/>
    <s v="link"/>
    <s v="link"/>
    <x v="2"/>
  </r>
  <r>
    <n v="1"/>
    <x v="2"/>
    <n v="1304"/>
    <d v="1903-07-14T03:31:43"/>
    <s v="S:29º39'26.5'', W:51º08'38.7''"/>
    <x v="71"/>
    <s v="link"/>
    <s v="link"/>
    <x v="2"/>
  </r>
  <r>
    <n v="1"/>
    <x v="1"/>
    <n v="1393"/>
    <d v="1899-12-30T11:04:52"/>
    <s v="S:29º39'26.5'', W:51º08'38.7''"/>
    <x v="71"/>
    <s v="link"/>
    <s v="link"/>
    <x v="1"/>
  </r>
  <r>
    <n v="1"/>
    <x v="6"/>
    <n v="1462"/>
    <d v="5095-09-08T18:27:04"/>
    <s v="S:29º39'26.5'', W:51º08'38.7''"/>
    <x v="71"/>
    <s v="link"/>
    <s v="link"/>
    <x v="6"/>
  </r>
  <r>
    <n v="1"/>
    <x v="2"/>
    <n v="154"/>
    <d v="5095-09-08T18:27:04"/>
    <s v="S:29º39'26.5'', W:51º08'38.7''"/>
    <x v="71"/>
    <s v="link"/>
    <s v="link"/>
    <x v="2"/>
  </r>
  <r>
    <n v="1"/>
    <x v="2"/>
    <n v="1784"/>
    <d v="2667-05-06T01:04:26"/>
    <s v="S:29º39'26.5'', W:51º08'38.7''"/>
    <x v="71"/>
    <s v="link"/>
    <s v="link"/>
    <x v="2"/>
  </r>
  <r>
    <n v="1"/>
    <x v="4"/>
    <n v="2022"/>
    <d v="1921-10-15T17:28:05"/>
    <s v="S:29º39'26.5'', W:51º08'38.7''"/>
    <x v="71"/>
    <s v="link"/>
    <s v="link"/>
    <x v="4"/>
  </r>
  <r>
    <n v="1"/>
    <x v="6"/>
    <n v="1373"/>
    <d v="1907-10-01T08:03:14"/>
    <s v="S:29º39'26.5'', W:51º08'38.7''"/>
    <x v="72"/>
    <s v="link"/>
    <s v="link"/>
    <x v="6"/>
  </r>
  <r>
    <n v="1"/>
    <x v="7"/>
    <n v="1441"/>
    <d v="1900-01-02T01:29:58"/>
    <s v="S:29º39'26.5'', W:51º08'38.7''"/>
    <x v="72"/>
    <s v="link"/>
    <s v="link"/>
    <x v="7"/>
  </r>
  <r>
    <n v="1"/>
    <x v="2"/>
    <n v="1559"/>
    <d v="1903-07-14T03:31:43"/>
    <s v="S:29º39'26.5'', W:51º08'38.7''"/>
    <x v="72"/>
    <s v="link"/>
    <s v="link"/>
    <x v="2"/>
  </r>
  <r>
    <n v="1"/>
    <x v="6"/>
    <n v="319"/>
    <d v="2667-05-06T01:04:26"/>
    <s v="S:29º39'26.5'', W:51º08'38.7''"/>
    <x v="72"/>
    <s v="link"/>
    <s v="link"/>
    <x v="6"/>
  </r>
  <r>
    <n v="1"/>
    <x v="1"/>
    <n v="353"/>
    <d v="1921-10-15T17:28:05"/>
    <s v="S:29º39'26.5'', W:51º08'38.7''"/>
    <x v="73"/>
    <s v="link"/>
    <s v="link"/>
    <x v="1"/>
  </r>
  <r>
    <n v="1"/>
    <x v="2"/>
    <n v="113"/>
    <d v="1899-12-30T11:04:52"/>
    <s v="S:29º39'26.5'', W:51º08'38.7''"/>
    <x v="74"/>
    <s v="link"/>
    <s v="link"/>
    <x v="2"/>
  </r>
  <r>
    <n v="1"/>
    <x v="6"/>
    <n v="1661"/>
    <d v="5095-09-08T18:27:04"/>
    <s v="S:29º39'26.5'', W:51º08'38.7''"/>
    <x v="74"/>
    <s v="link"/>
    <s v="link"/>
    <x v="6"/>
  </r>
  <r>
    <n v="1"/>
    <x v="7"/>
    <n v="192"/>
    <d v="1921-10-15T17:28:05"/>
    <s v="S:29º39'26.5'', W:51º08'38.7''"/>
    <x v="74"/>
    <s v="link"/>
    <s v="link"/>
    <x v="7"/>
  </r>
  <r>
    <n v="1"/>
    <x v="8"/>
    <n v="1203"/>
    <d v="1900-01-02T01:29:58"/>
    <s v="S:29º39'26.5'', W:51º08'38.7''"/>
    <x v="75"/>
    <s v="link"/>
    <s v="link"/>
    <x v="8"/>
  </r>
  <r>
    <n v="1"/>
    <x v="7"/>
    <n v="1359"/>
    <d v="1899-12-30T07:47:41"/>
    <s v="S:29º39'26.5'', W:51º08'38.7''"/>
    <x v="75"/>
    <s v="link"/>
    <s v="link"/>
    <x v="7"/>
  </r>
  <r>
    <n v="1"/>
    <x v="9"/>
    <n v="1459"/>
    <d v="1921-10-15T17:28:05"/>
    <s v="S:29º39'26.5'', W:51º08'38.7''"/>
    <x v="75"/>
    <s v="link"/>
    <s v="link"/>
    <x v="9"/>
  </r>
  <r>
    <n v="1"/>
    <x v="0"/>
    <n v="1904"/>
    <d v="1900-05-28T18:39:50"/>
    <s v="S:29º39'26.5'', W:51º08'38.7''"/>
    <x v="75"/>
    <s v="link"/>
    <s v="link"/>
    <x v="0"/>
  </r>
  <r>
    <n v="1"/>
    <x v="1"/>
    <n v="2035"/>
    <d v="1899-12-30T07:47:41"/>
    <s v="S:29º39'26.5'', W:51º08'38.7''"/>
    <x v="75"/>
    <s v="link"/>
    <s v="link"/>
    <x v="1"/>
  </r>
  <r>
    <n v="1"/>
    <x v="7"/>
    <n v="1065"/>
    <d v="1922-09-09T04:15:58"/>
    <s v="S:29º39'26.5'', W:51º08'38.7''"/>
    <x v="76"/>
    <s v="link"/>
    <s v="link"/>
    <x v="7"/>
  </r>
  <r>
    <n v="1"/>
    <x v="2"/>
    <n v="1330"/>
    <d v="1900-01-02T01:29:58"/>
    <s v="S:29º39'26.5'', W:51º08'38.7''"/>
    <x v="76"/>
    <s v="link"/>
    <s v="link"/>
    <x v="2"/>
  </r>
  <r>
    <n v="1"/>
    <x v="7"/>
    <n v="189"/>
    <d v="1899-12-30T07:47:41"/>
    <s v="S:29º39'26.5'', W:51º08'38.7''"/>
    <x v="76"/>
    <s v="link"/>
    <s v="link"/>
    <x v="7"/>
  </r>
  <r>
    <n v="1"/>
    <x v="7"/>
    <n v="1964"/>
    <d v="1922-09-09T04:15:58"/>
    <s v="S:29º39'26.5'', W:51º08'38.7''"/>
    <x v="76"/>
    <s v="link"/>
    <s v="link"/>
    <x v="7"/>
  </r>
  <r>
    <n v="1"/>
    <x v="2"/>
    <n v="2062"/>
    <d v="1999-09-11T10:12:47"/>
    <s v="S:29º39'26.5'', W:51º08'38.7''"/>
    <x v="76"/>
    <s v="link"/>
    <s v="link"/>
    <x v="2"/>
  </r>
  <r>
    <n v="1"/>
    <x v="2"/>
    <n v="139"/>
    <d v="2667-05-06T01:04:26"/>
    <s v="S:29º39'26.5'', W:51º08'38.7''"/>
    <x v="77"/>
    <s v="link"/>
    <s v="link"/>
    <x v="2"/>
  </r>
  <r>
    <n v="1"/>
    <x v="7"/>
    <n v="1255"/>
    <d v="1899-12-30T07:47:41"/>
    <s v="S:29º39'26.5'', W:51º08'38.7''"/>
    <x v="78"/>
    <s v="link"/>
    <s v="link"/>
    <x v="7"/>
  </r>
  <r>
    <n v="1"/>
    <x v="2"/>
    <n v="1325"/>
    <d v="1899-12-30T11:04:52"/>
    <s v="S:29º39'26.5'', W:51º08'38.7''"/>
    <x v="78"/>
    <s v="link"/>
    <s v="link"/>
    <x v="2"/>
  </r>
  <r>
    <n v="1"/>
    <x v="6"/>
    <n v="1367"/>
    <d v="1900-01-24T04:22:06"/>
    <s v="S:29º39'26.5'', W:51º08'38.7''"/>
    <x v="78"/>
    <s v="link"/>
    <s v="link"/>
    <x v="6"/>
  </r>
  <r>
    <n v="1"/>
    <x v="0"/>
    <n v="1519"/>
    <d v="1899-12-30T07:47:41"/>
    <s v="S:29º39'26.5'', W:51º08'38.7''"/>
    <x v="78"/>
    <s v="link"/>
    <s v="link"/>
    <x v="0"/>
  </r>
  <r>
    <n v="1"/>
    <x v="8"/>
    <n v="1524"/>
    <d v="1902-01-31T04:26:09"/>
    <s v="S:29º39'26.5'', W:51º08'38.7''"/>
    <x v="78"/>
    <s v="link"/>
    <s v="link"/>
    <x v="8"/>
  </r>
  <r>
    <n v="1"/>
    <x v="2"/>
    <n v="24"/>
    <d v="1907-10-01T08:03:14"/>
    <s v="S:29º39'26.5'', W:51º08'38.7''"/>
    <x v="78"/>
    <s v="link"/>
    <s v="link"/>
    <x v="2"/>
  </r>
  <r>
    <n v="1"/>
    <x v="2"/>
    <n v="33"/>
    <d v="1900-01-02T01:29:58"/>
    <s v="S:29º39'26.5'', W:51º08'38.7''"/>
    <x v="78"/>
    <s v="link"/>
    <s v="link"/>
    <x v="2"/>
  </r>
  <r>
    <n v="1"/>
    <x v="4"/>
    <n v="1102"/>
    <d v="1922-09-09T04:15:58"/>
    <s v="S:29º39'26.5'', W:51º08'38.7''"/>
    <x v="79"/>
    <s v="link"/>
    <s v="link"/>
    <x v="4"/>
  </r>
  <r>
    <n v="1"/>
    <x v="9"/>
    <n v="1353"/>
    <d v="5095-09-08T18:27:04"/>
    <s v="S:29º39'26.5'', W:51º08'38.7''"/>
    <x v="79"/>
    <s v="link"/>
    <s v="link"/>
    <x v="9"/>
  </r>
  <r>
    <n v="1"/>
    <x v="0"/>
    <n v="168"/>
    <d v="1900-05-28T18:39:50"/>
    <s v="S:29º39'26.5'', W:51º08'38.7''"/>
    <x v="79"/>
    <s v="link"/>
    <s v="link"/>
    <x v="0"/>
  </r>
  <r>
    <n v="1"/>
    <x v="10"/>
    <n v="1874"/>
    <d v="1999-09-11T10:12:47"/>
    <s v="S:29º39'26.5'', W:51º08'38.7''"/>
    <x v="79"/>
    <s v="link"/>
    <s v="link"/>
    <x v="10"/>
  </r>
  <r>
    <n v="1"/>
    <x v="2"/>
    <n v="1300"/>
    <d v="1902-01-31T04:26:09"/>
    <s v="S:29º39'26.5'', W:51º08'38.7''"/>
    <x v="80"/>
    <s v="link"/>
    <s v="link"/>
    <x v="2"/>
  </r>
  <r>
    <n v="1"/>
    <x v="9"/>
    <n v="1530"/>
    <d v="1907-10-01T08:03:14"/>
    <s v="S:29º39'26.5'', W:51º08'38.7''"/>
    <x v="80"/>
    <s v="link"/>
    <s v="link"/>
    <x v="9"/>
  </r>
  <r>
    <n v="1"/>
    <x v="6"/>
    <n v="1878"/>
    <d v="5095-09-08T18:27:04"/>
    <s v="S:29º39'26.5'', W:51º08'38.7''"/>
    <x v="80"/>
    <s v="link"/>
    <s v="link"/>
    <x v="6"/>
  </r>
  <r>
    <n v="1"/>
    <x v="2"/>
    <n v="22"/>
    <d v="1900-01-24T04:22:06"/>
    <s v="S:29º39'26.5'', W:51º08'38.7''"/>
    <x v="80"/>
    <s v="link"/>
    <s v="link"/>
    <x v="2"/>
  </r>
  <r>
    <n v="1"/>
    <x v="2"/>
    <n v="1754"/>
    <d v="1900-01-02T01:29:58"/>
    <s v="S:29º39'26.5'', W:51º08'38.7''"/>
    <x v="81"/>
    <s v="link"/>
    <s v="link"/>
    <x v="2"/>
  </r>
  <r>
    <n v="1"/>
    <x v="2"/>
    <n v="114"/>
    <d v="1899-12-30T07:47:41"/>
    <s v="S:29º39'26.5'', W:51º08'38.7''"/>
    <x v="82"/>
    <s v="link"/>
    <s v="link"/>
    <x v="2"/>
  </r>
  <r>
    <n v="1"/>
    <x v="2"/>
    <n v="2003"/>
    <d v="1900-05-28T18:39:50"/>
    <s v="S:29º39'26.5'', W:51º08'38.7''"/>
    <x v="82"/>
    <s v="link"/>
    <s v="link"/>
    <x v="2"/>
  </r>
  <r>
    <n v="1"/>
    <x v="0"/>
    <n v="249"/>
    <d v="1899-12-30T07:47:41"/>
    <s v="S:29º39'26.5'', W:51º08'38.7''"/>
    <x v="82"/>
    <s v="link"/>
    <s v="link"/>
    <x v="0"/>
  </r>
  <r>
    <n v="1"/>
    <x v="0"/>
    <n v="1254"/>
    <d v="1899-12-30T05:57:18"/>
    <s v="S:29º39'26.5'', W:51º08'38.7''"/>
    <x v="83"/>
    <s v="link"/>
    <s v="link"/>
    <x v="0"/>
  </r>
  <r>
    <n v="1"/>
    <x v="2"/>
    <n v="1333"/>
    <d v="1900-05-28T18:39:50"/>
    <s v="S:29º39'26.5'', W:51º08'38.7''"/>
    <x v="83"/>
    <s v="link"/>
    <s v="link"/>
    <x v="2"/>
  </r>
  <r>
    <n v="1"/>
    <x v="7"/>
    <n v="1436"/>
    <d v="1899-12-30T11:04:52"/>
    <s v="S:29º39'26.5'', W:51º08'38.7''"/>
    <x v="83"/>
    <s v="link"/>
    <s v="link"/>
    <x v="7"/>
  </r>
  <r>
    <n v="1"/>
    <x v="2"/>
    <n v="1829"/>
    <d v="1902-01-31T04:26:09"/>
    <s v="S:29º39'26.5'', W:51º08'38.7''"/>
    <x v="83"/>
    <s v="link"/>
    <s v="link"/>
    <x v="2"/>
  </r>
  <r>
    <n v="1"/>
    <x v="2"/>
    <n v="1317"/>
    <d v="1921-10-15T17:28:05"/>
    <s v="S:29º39'26.5'', W:51º08'38.7''"/>
    <x v="84"/>
    <s v="link"/>
    <s v="link"/>
    <x v="2"/>
  </r>
  <r>
    <n v="1"/>
    <x v="2"/>
    <n v="1324"/>
    <d v="5095-09-08T18:27:04"/>
    <s v="S:29º39'26.5'', W:51º08'38.7''"/>
    <x v="84"/>
    <s v="link"/>
    <s v="link"/>
    <x v="2"/>
  </r>
  <r>
    <n v="1"/>
    <x v="2"/>
    <n v="1327"/>
    <d v="1899-12-30T05:57:18"/>
    <s v="S:29º39'26.5'', W:51º08'38.7''"/>
    <x v="84"/>
    <s v="link"/>
    <s v="link"/>
    <x v="2"/>
  </r>
  <r>
    <n v="1"/>
    <x v="0"/>
    <n v="1628"/>
    <d v="1900-01-24T04:22:06"/>
    <s v="S:29º39'26.5'', W:51º08'38.7''"/>
    <x v="84"/>
    <s v="link"/>
    <s v="link"/>
    <x v="0"/>
  </r>
  <r>
    <n v="1"/>
    <x v="6"/>
    <n v="1633"/>
    <d v="1903-07-14T03:31:43"/>
    <s v="S:29º39'26.5'', W:51º08'38.7''"/>
    <x v="84"/>
    <s v="link"/>
    <s v="link"/>
    <x v="6"/>
  </r>
  <r>
    <n v="1"/>
    <x v="7"/>
    <n v="180"/>
    <d v="1899-12-30T05:57:18"/>
    <s v="S:29º39'26.5'', W:51º08'38.7''"/>
    <x v="84"/>
    <s v="link"/>
    <s v="link"/>
    <x v="7"/>
  </r>
  <r>
    <n v="1"/>
    <x v="10"/>
    <n v="1873"/>
    <d v="1921-10-15T17:28:05"/>
    <s v="S:29º39'26.5'', W:51º08'38.7''"/>
    <x v="84"/>
    <s v="link"/>
    <s v="link"/>
    <x v="10"/>
  </r>
  <r>
    <n v="1"/>
    <x v="7"/>
    <n v="193"/>
    <d v="2667-05-06T01:04:26"/>
    <s v="S:29º39'26.5'', W:51º08'38.7''"/>
    <x v="84"/>
    <s v="link"/>
    <s v="link"/>
    <x v="7"/>
  </r>
  <r>
    <n v="1"/>
    <x v="2"/>
    <n v="1846"/>
    <d v="5095-09-08T18:27:04"/>
    <s v="S:29º39'26.5'', W:51º08'38.7''"/>
    <x v="85"/>
    <s v="link"/>
    <s v="link"/>
    <x v="2"/>
  </r>
  <r>
    <n v="1"/>
    <x v="2"/>
    <n v="1847"/>
    <d v="1899-12-30T11:04:52"/>
    <s v="S:29º39'26.5'', W:51º08'38.7''"/>
    <x v="85"/>
    <s v="link"/>
    <s v="link"/>
    <x v="2"/>
  </r>
  <r>
    <n v="1"/>
    <x v="7"/>
    <n v="2032"/>
    <d v="1899-12-30T11:04:52"/>
    <s v="S:29º39'26.5'', W:51º08'38.7''"/>
    <x v="85"/>
    <s v="link"/>
    <s v="link"/>
    <x v="7"/>
  </r>
  <r>
    <n v="1"/>
    <x v="4"/>
    <n v="1285"/>
    <d v="1999-09-11T10:12:47"/>
    <s v="S:29º39'26.5'', W:51º08'38.7''"/>
    <x v="86"/>
    <s v="link"/>
    <s v="link"/>
    <x v="4"/>
  </r>
  <r>
    <n v="1"/>
    <x v="2"/>
    <n v="1321"/>
    <d v="2667-05-06T01:04:26"/>
    <s v="S:29º39'26.5'', W:51º08'38.7''"/>
    <x v="86"/>
    <s v="link"/>
    <s v="link"/>
    <x v="2"/>
  </r>
  <r>
    <n v="1"/>
    <x v="2"/>
    <n v="1336"/>
    <d v="1902-01-31T04:26:09"/>
    <s v="S:29º39'26.5'', W:51º08'38.7''"/>
    <x v="86"/>
    <s v="link"/>
    <s v="link"/>
    <x v="2"/>
  </r>
  <r>
    <n v="1"/>
    <x v="2"/>
    <n v="14"/>
    <d v="1900-01-02T01:29:58"/>
    <s v="S:29º39'26.5'', W:51º08'38.7''"/>
    <x v="86"/>
    <s v="link"/>
    <s v="link"/>
    <x v="2"/>
  </r>
  <r>
    <n v="1"/>
    <x v="9"/>
    <n v="1515"/>
    <d v="5095-09-08T18:27:04"/>
    <s v="S:29º39'26.5'', W:51º08'38.7''"/>
    <x v="86"/>
    <s v="link"/>
    <s v="link"/>
    <x v="9"/>
  </r>
  <r>
    <n v="1"/>
    <x v="4"/>
    <n v="1711"/>
    <d v="1900-01-02T01:29:58"/>
    <s v="S:29º39'26.5'', W:51º08'38.7''"/>
    <x v="86"/>
    <s v="link"/>
    <s v="link"/>
    <x v="4"/>
  </r>
  <r>
    <n v="1"/>
    <x v="2"/>
    <n v="1744"/>
    <d v="1999-09-11T10:12:47"/>
    <s v="S:29º39'26.5'', W:51º08'38.7''"/>
    <x v="86"/>
    <s v="link"/>
    <s v="link"/>
    <x v="2"/>
  </r>
  <r>
    <n v="1"/>
    <x v="0"/>
    <n v="272"/>
    <d v="1902-01-31T04:26:09"/>
    <s v="S:29º39'26.5'', W:51º08'38.7''"/>
    <x v="87"/>
    <s v="link"/>
    <s v="link"/>
    <x v="0"/>
  </r>
  <r>
    <n v="1"/>
    <x v="7"/>
    <n v="1073"/>
    <d v="2667-05-06T01:04:26"/>
    <s v="S:29º39'26.5'', W:51º08'38.7''"/>
    <x v="88"/>
    <s v="link"/>
    <s v="link"/>
    <x v="7"/>
  </r>
  <r>
    <n v="1"/>
    <x v="11"/>
    <n v="1501"/>
    <d v="1999-09-11T10:12:47"/>
    <s v="S:29º39'26.5'', W:51º08'38.7''"/>
    <x v="88"/>
    <s v="link"/>
    <s v="link"/>
    <x v="6"/>
  </r>
  <r>
    <n v="1"/>
    <x v="3"/>
    <n v="1557"/>
    <d v="1902-01-31T04:26:09"/>
    <s v="S:29º39'26.5'', W:51º08'38.7''"/>
    <x v="88"/>
    <s v="link"/>
    <s v="link"/>
    <x v="3"/>
  </r>
  <r>
    <n v="1"/>
    <x v="11"/>
    <n v="1777"/>
    <d v="1922-09-09T04:15:58"/>
    <s v="S:29º39'26.5'', W:51º08'38.7''"/>
    <x v="88"/>
    <s v="link"/>
    <s v="link"/>
    <x v="6"/>
  </r>
  <r>
    <n v="1"/>
    <x v="4"/>
    <n v="2024"/>
    <d v="2667-05-06T01:04:26"/>
    <s v="S:29º39'26.5'', W:51º08'38.7''"/>
    <x v="88"/>
    <s v="link"/>
    <s v="link"/>
    <x v="4"/>
  </r>
  <r>
    <n v="1"/>
    <x v="3"/>
    <n v="1081"/>
    <d v="1899-12-30T07:47:41"/>
    <s v="S:29º39'26.5'', W:51º08'38.7''"/>
    <x v="89"/>
    <s v="link"/>
    <s v="link"/>
    <x v="3"/>
  </r>
  <r>
    <n v="1"/>
    <x v="4"/>
    <n v="1720"/>
    <d v="1900-05-28T18:39:50"/>
    <s v="S:29º39'26.5'', W:51º08'38.7''"/>
    <x v="89"/>
    <s v="link"/>
    <s v="link"/>
    <x v="4"/>
  </r>
  <r>
    <n v="1"/>
    <x v="2"/>
    <n v="12"/>
    <d v="1899-12-30T05:57:18"/>
    <s v="S:29º39'26.5'', W:51º08'38.7''"/>
    <x v="90"/>
    <s v="link"/>
    <s v="link"/>
    <x v="2"/>
  </r>
  <r>
    <n v="1"/>
    <x v="7"/>
    <n v="1409"/>
    <d v="1900-01-24T04:22:06"/>
    <s v="S:29º39'26.5'', W:51º08'38.7''"/>
    <x v="90"/>
    <s v="link"/>
    <s v="link"/>
    <x v="7"/>
  </r>
  <r>
    <n v="1"/>
    <x v="6"/>
    <n v="1950"/>
    <d v="1902-01-31T04:26:09"/>
    <s v="S:29º39'26.5'', W:51º08'38.7''"/>
    <x v="90"/>
    <s v="link"/>
    <s v="link"/>
    <x v="6"/>
  </r>
  <r>
    <n v="1"/>
    <x v="7"/>
    <n v="1451"/>
    <d v="1902-01-31T04:26:09"/>
    <s v="S:29º39'26.5'', W:51º08'38.7''"/>
    <x v="91"/>
    <s v="link"/>
    <s v="link"/>
    <x v="7"/>
  </r>
  <r>
    <n v="1"/>
    <x v="0"/>
    <n v="1442"/>
    <d v="1900-01-24T04:22:06"/>
    <s v="S:29º39'26.5'', W:51º08'38.7''"/>
    <x v="92"/>
    <s v="link"/>
    <s v="link"/>
    <x v="0"/>
  </r>
  <r>
    <n v="1"/>
    <x v="2"/>
    <n v="1859"/>
    <d v="1900-05-28T18:39:50"/>
    <s v="S:29º39'26.5'', W:51º08'38.7''"/>
    <x v="92"/>
    <s v="link"/>
    <s v="link"/>
    <x v="2"/>
  </r>
  <r>
    <n v="1"/>
    <x v="0"/>
    <n v="231"/>
    <d v="1903-07-14T03:31:43"/>
    <s v="S:29º39'26.5'', W:51º08'38.7''"/>
    <x v="92"/>
    <s v="link"/>
    <s v="link"/>
    <x v="0"/>
  </r>
  <r>
    <n v="1"/>
    <x v="6"/>
    <n v="1044"/>
    <d v="1899-12-30T05:57:18"/>
    <s v="S:29º39'26.5'', W:51º08'38.7''"/>
    <x v="93"/>
    <s v="link"/>
    <s v="link"/>
    <x v="6"/>
  </r>
  <r>
    <n v="1"/>
    <x v="1"/>
    <n v="1394"/>
    <d v="1899-12-30T05:57:18"/>
    <s v="S:29º39'26.5'', W:51º08'38.7''"/>
    <x v="93"/>
    <s v="link"/>
    <s v="link"/>
    <x v="1"/>
  </r>
  <r>
    <n v="1"/>
    <x v="3"/>
    <n v="1561"/>
    <d v="1922-09-09T04:15:58"/>
    <s v="S:29º39'26.5'', W:51º08'38.7''"/>
    <x v="93"/>
    <s v="link"/>
    <s v="link"/>
    <x v="3"/>
  </r>
  <r>
    <n v="1"/>
    <x v="6"/>
    <n v="1643"/>
    <d v="1922-09-09T04:15:58"/>
    <s v="S:29º39'26.5'', W:51º08'38.7''"/>
    <x v="93"/>
    <s v="link"/>
    <s v="link"/>
    <x v="6"/>
  </r>
  <r>
    <n v="1"/>
    <x v="8"/>
    <n v="1413"/>
    <d v="1902-01-31T04:26:09"/>
    <s v="S:29º39'26.5'', W:51º08'38.7''"/>
    <x v="94"/>
    <s v="link"/>
    <s v="link"/>
    <x v="8"/>
  </r>
  <r>
    <n v="1"/>
    <x v="11"/>
    <n v="1494"/>
    <d v="1907-10-01T08:03:14"/>
    <s v="S:29º39'26.5'', W:51º08'38.7''"/>
    <x v="94"/>
    <s v="link"/>
    <s v="link"/>
    <x v="6"/>
  </r>
  <r>
    <n v="1"/>
    <x v="7"/>
    <n v="1537"/>
    <d v="1999-09-11T10:12:47"/>
    <s v="S:29º39'26.5'', W:51º08'38.7''"/>
    <x v="94"/>
    <s v="link"/>
    <s v="link"/>
    <x v="7"/>
  </r>
  <r>
    <n v="1"/>
    <x v="4"/>
    <n v="1843"/>
    <d v="1999-09-11T10:12:47"/>
    <s v="S:29º39'26.5'', W:51º08'38.7''"/>
    <x v="94"/>
    <s v="link"/>
    <s v="link"/>
    <x v="4"/>
  </r>
  <r>
    <n v="1"/>
    <x v="3"/>
    <n v="200"/>
    <d v="1900-01-02T01:29:58"/>
    <s v="S:29º39'26.5'', W:51º08'38.7''"/>
    <x v="94"/>
    <s v="link"/>
    <s v="link"/>
    <x v="3"/>
  </r>
  <r>
    <n v="1"/>
    <x v="4"/>
    <n v="2021"/>
    <d v="1922-09-09T04:15:58"/>
    <s v="S:29º39'26.5'', W:51º08'38.7''"/>
    <x v="94"/>
    <s v="link"/>
    <s v="link"/>
    <x v="4"/>
  </r>
  <r>
    <n v="1"/>
    <x v="2"/>
    <n v="341"/>
    <d v="1900-05-28T18:39:50"/>
    <s v="S:29º39'26.5'', W:51º08'38.7''"/>
    <x v="94"/>
    <s v="link"/>
    <s v="link"/>
    <x v="2"/>
  </r>
  <r>
    <n v="1"/>
    <x v="1"/>
    <n v="1027"/>
    <d v="1903-07-14T03:31:43"/>
    <s v="S:29º39'26.5'', W:51º08'38.7''"/>
    <x v="95"/>
    <s v="link"/>
    <s v="link"/>
    <x v="1"/>
  </r>
  <r>
    <n v="1"/>
    <x v="1"/>
    <n v="1075"/>
    <d v="1899-12-30T11:04:52"/>
    <s v="S:29º39'26.5'', W:51º08'38.7''"/>
    <x v="95"/>
    <s v="link"/>
    <s v="link"/>
    <x v="1"/>
  </r>
  <r>
    <n v="1"/>
    <x v="2"/>
    <n v="1691"/>
    <d v="1921-10-15T17:28:05"/>
    <s v="S:29º39'26.5'', W:51º08'38.7''"/>
    <x v="95"/>
    <s v="link"/>
    <s v="link"/>
    <x v="2"/>
  </r>
  <r>
    <n v="1"/>
    <x v="6"/>
    <n v="1751"/>
    <d v="1899-12-30T07:47:41"/>
    <s v="S:29º39'26.5'', W:51º08'38.7''"/>
    <x v="95"/>
    <s v="link"/>
    <s v="link"/>
    <x v="6"/>
  </r>
  <r>
    <n v="1"/>
    <x v="7"/>
    <n v="1149"/>
    <d v="1900-01-24T04:22:06"/>
    <s v="S:29º39'26.5'', W:51º08'38.7''"/>
    <x v="96"/>
    <s v="link"/>
    <s v="link"/>
    <x v="7"/>
  </r>
  <r>
    <n v="1"/>
    <x v="7"/>
    <n v="1369"/>
    <d v="1900-05-28T18:39:50"/>
    <s v="S:29º39'26.5'', W:51º08'38.7''"/>
    <x v="96"/>
    <s v="link"/>
    <s v="link"/>
    <x v="7"/>
  </r>
  <r>
    <n v="1"/>
    <x v="11"/>
    <n v="1776"/>
    <d v="1907-10-01T08:03:14"/>
    <s v="S:29º39'26.5'', W:51º08'38.7''"/>
    <x v="96"/>
    <s v="link"/>
    <s v="link"/>
    <x v="6"/>
  </r>
  <r>
    <n v="1"/>
    <x v="0"/>
    <n v="364"/>
    <d v="5095-09-08T18:27:04"/>
    <s v="S:29º39'26.5'', W:51º08'38.7''"/>
    <x v="96"/>
    <s v="link"/>
    <s v="link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BCBBE2-68B4-4C65-B027-017A545C00F3}" name="Tabela dinâmica4" cacheId="0" applyNumberFormats="0" applyBorderFormats="0" applyFontFormats="0" applyPatternFormats="0" applyAlignmentFormats="0" applyWidthHeightFormats="1" dataCaption="Valores" grandTotalCaption="Total" updatedVersion="8" minRefreshableVersion="3" useAutoFormatting="1" itemPrintTitles="1" createdVersion="8" indent="0" outline="1" outlineData="1" multipleFieldFilters="0" chartFormat="8" rowHeaderCaption="Tipo de Placa" colHeaderCaption="Filtro Por Km">
  <location ref="A3:CU17" firstHeaderRow="1" firstDataRow="2" firstDataCol="1"/>
  <pivotFields count="8">
    <pivotField dataField="1" showAll="0">
      <items count="2">
        <item x="0"/>
        <item t="default"/>
      </items>
    </pivotField>
    <pivotField axis="axisRow" showAll="0">
      <items count="13">
        <item x="5"/>
        <item x="2"/>
        <item x="7"/>
        <item x="0"/>
        <item x="8"/>
        <item x="1"/>
        <item x="6"/>
        <item x="3"/>
        <item x="11"/>
        <item x="4"/>
        <item x="10"/>
        <item x="9"/>
        <item t="default"/>
      </items>
    </pivotField>
    <pivotField showAll="0"/>
    <pivotField numFmtId="21" showAll="0"/>
    <pivotField showAll="0"/>
    <pivotField axis="axisCol" showAll="0">
      <items count="9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t="default"/>
      </items>
    </pivotField>
    <pivotField showAll="0"/>
    <pivotField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5"/>
  </colFields>
  <colItems count="9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 t="grand">
      <x/>
    </i>
  </colItems>
  <dataFields count="1">
    <dataField name="Soma de Qntd" fld="0" baseField="0" baseItem="0"/>
  </dataFields>
  <formats count="37">
    <format dxfId="115">
      <pivotArea type="all" dataOnly="0" outline="0" fieldPosition="0"/>
    </format>
    <format dxfId="114">
      <pivotArea outline="0" collapsedLevelsAreSubtotals="1" fieldPosition="0"/>
    </format>
    <format dxfId="113">
      <pivotArea type="origin" dataOnly="0" labelOnly="1" outline="0" fieldPosition="0"/>
    </format>
    <format dxfId="112">
      <pivotArea field="5" type="button" dataOnly="0" labelOnly="1" outline="0" axis="axisCol" fieldPosition="0"/>
    </format>
    <format dxfId="111">
      <pivotArea type="topRight" dataOnly="0" labelOnly="1" outline="0" fieldPosition="0"/>
    </format>
    <format dxfId="110">
      <pivotArea field="1" type="button" dataOnly="0" labelOnly="1" outline="0" axis="axisRow" fieldPosition="0"/>
    </format>
    <format dxfId="109">
      <pivotArea dataOnly="0" labelOnly="1" fieldPosition="0">
        <references count="1">
          <reference field="1" count="0"/>
        </references>
      </pivotArea>
    </format>
    <format dxfId="108">
      <pivotArea dataOnly="0" labelOnly="1" grandRow="1" outline="0" fieldPosition="0"/>
    </format>
    <format dxfId="107">
      <pivotArea dataOnly="0" labelOnly="1" fieldPosition="0">
        <references count="1">
          <reference field="5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106">
      <pivotArea dataOnly="0" labelOnly="1" fieldPosition="0">
        <references count="1">
          <reference field="5" count="47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</reference>
        </references>
      </pivotArea>
    </format>
    <format dxfId="105">
      <pivotArea dataOnly="0" labelOnly="1" grandCol="1" outline="0" fieldPosition="0"/>
    </format>
    <format dxfId="104">
      <pivotArea type="all" dataOnly="0" outline="0" fieldPosition="0"/>
    </format>
    <format dxfId="103">
      <pivotArea outline="0" collapsedLevelsAreSubtotals="1" fieldPosition="0"/>
    </format>
    <format dxfId="102">
      <pivotArea type="origin" dataOnly="0" labelOnly="1" outline="0" fieldPosition="0"/>
    </format>
    <format dxfId="101">
      <pivotArea field="5" type="button" dataOnly="0" labelOnly="1" outline="0" axis="axisCol" fieldPosition="0"/>
    </format>
    <format dxfId="100">
      <pivotArea type="topRight" dataOnly="0" labelOnly="1" outline="0" fieldPosition="0"/>
    </format>
    <format dxfId="99">
      <pivotArea field="1" type="button" dataOnly="0" labelOnly="1" outline="0" axis="axisRow" fieldPosition="0"/>
    </format>
    <format dxfId="98">
      <pivotArea dataOnly="0" labelOnly="1" fieldPosition="0">
        <references count="1">
          <reference field="1" count="0"/>
        </references>
      </pivotArea>
    </format>
    <format dxfId="97">
      <pivotArea dataOnly="0" labelOnly="1" grandRow="1" outline="0" fieldPosition="0"/>
    </format>
    <format dxfId="96">
      <pivotArea dataOnly="0" labelOnly="1" fieldPosition="0">
        <references count="1">
          <reference field="5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95">
      <pivotArea dataOnly="0" labelOnly="1" fieldPosition="0">
        <references count="1">
          <reference field="5" count="47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</reference>
        </references>
      </pivotArea>
    </format>
    <format dxfId="94">
      <pivotArea dataOnly="0" labelOnly="1" grandCol="1" outline="0" fieldPosition="0"/>
    </format>
    <format dxfId="93">
      <pivotArea type="all" dataOnly="0" outline="0" fieldPosition="0"/>
    </format>
    <format dxfId="92">
      <pivotArea outline="0" collapsedLevelsAreSubtotals="1" fieldPosition="0"/>
    </format>
    <format dxfId="91">
      <pivotArea type="origin" dataOnly="0" labelOnly="1" outline="0" fieldPosition="0"/>
    </format>
    <format dxfId="90">
      <pivotArea field="5" type="button" dataOnly="0" labelOnly="1" outline="0" axis="axisCol" fieldPosition="0"/>
    </format>
    <format dxfId="89">
      <pivotArea type="topRight" dataOnly="0" labelOnly="1" outline="0" fieldPosition="0"/>
    </format>
    <format dxfId="88">
      <pivotArea field="1" type="button" dataOnly="0" labelOnly="1" outline="0" axis="axisRow" fieldPosition="0"/>
    </format>
    <format dxfId="87">
      <pivotArea dataOnly="0" labelOnly="1" fieldPosition="0">
        <references count="1">
          <reference field="1" count="0"/>
        </references>
      </pivotArea>
    </format>
    <format dxfId="86">
      <pivotArea dataOnly="0" labelOnly="1" grandRow="1" outline="0" fieldPosition="0"/>
    </format>
    <format dxfId="85">
      <pivotArea dataOnly="0" labelOnly="1" fieldPosition="0">
        <references count="1">
          <reference field="5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84">
      <pivotArea dataOnly="0" labelOnly="1" fieldPosition="0">
        <references count="1">
          <reference field="5" count="47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</reference>
        </references>
      </pivotArea>
    </format>
    <format dxfId="83">
      <pivotArea dataOnly="0" labelOnly="1" grandCol="1" outline="0" fieldPosition="0"/>
    </format>
    <format dxfId="82">
      <pivotArea field="1" type="button" dataOnly="0" labelOnly="1" outline="0" axis="axisRow" fieldPosition="0"/>
    </format>
    <format dxfId="81">
      <pivotArea dataOnly="0" labelOnly="1" fieldPosition="0">
        <references count="1">
          <reference field="5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80">
      <pivotArea dataOnly="0" labelOnly="1" fieldPosition="0">
        <references count="1">
          <reference field="5" count="47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</reference>
        </references>
      </pivotArea>
    </format>
    <format dxfId="79">
      <pivotArea dataOnly="0" labelOnly="1" grandCol="1" outline="0" fieldPosition="0"/>
    </format>
  </formats>
  <pivotTableStyleInfo name="PivotStyleDark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0F8782-2502-4D67-86C1-45E5ADAC6B4F}" name="Tabela dinâmica12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olHeaderCaption="Filtro KM">
  <location ref="A3:GO18" firstHeaderRow="1" firstDataRow="3" firstDataCol="1"/>
  <pivotFields count="9">
    <pivotField dataField="1" showAll="0"/>
    <pivotField axis="axisRow" showAll="0">
      <items count="13">
        <item x="5"/>
        <item x="2"/>
        <item x="7"/>
        <item x="0"/>
        <item x="8"/>
        <item x="1"/>
        <item x="6"/>
        <item x="3"/>
        <item x="11"/>
        <item x="4"/>
        <item x="10"/>
        <item x="9"/>
        <item t="default"/>
      </items>
    </pivotField>
    <pivotField showAll="0"/>
    <pivotField numFmtId="21" showAll="0"/>
    <pivotField showAll="0"/>
    <pivotField axis="axisCol" showAll="0">
      <items count="9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t="default"/>
      </items>
    </pivotField>
    <pivotField showAll="0"/>
    <pivotField showAll="0"/>
    <pivotField dataField="1" showAll="0">
      <items count="12">
        <item x="2"/>
        <item x="3"/>
        <item x="4"/>
        <item x="10"/>
        <item x="6"/>
        <item x="1"/>
        <item x="5"/>
        <item x="8"/>
        <item x="9"/>
        <item x="0"/>
        <item x="7"/>
        <item t="default"/>
      </items>
    </pivotField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2">
    <field x="-2"/>
    <field x="5"/>
  </colFields>
  <colItems count="196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i="1">
      <x v="1"/>
      <x/>
    </i>
    <i r="1" i="1">
      <x v="1"/>
    </i>
    <i r="1" i="1">
      <x v="2"/>
    </i>
    <i r="1" i="1">
      <x v="3"/>
    </i>
    <i r="1" i="1">
      <x v="4"/>
    </i>
    <i r="1" i="1">
      <x v="5"/>
    </i>
    <i r="1" i="1">
      <x v="6"/>
    </i>
    <i r="1" i="1">
      <x v="7"/>
    </i>
    <i r="1" i="1">
      <x v="8"/>
    </i>
    <i r="1" i="1">
      <x v="9"/>
    </i>
    <i r="1" i="1">
      <x v="10"/>
    </i>
    <i r="1" i="1">
      <x v="11"/>
    </i>
    <i r="1" i="1">
      <x v="12"/>
    </i>
    <i r="1" i="1">
      <x v="13"/>
    </i>
    <i r="1" i="1">
      <x v="14"/>
    </i>
    <i r="1" i="1">
      <x v="15"/>
    </i>
    <i r="1" i="1">
      <x v="16"/>
    </i>
    <i r="1" i="1">
      <x v="17"/>
    </i>
    <i r="1" i="1">
      <x v="18"/>
    </i>
    <i r="1" i="1">
      <x v="19"/>
    </i>
    <i r="1" i="1">
      <x v="20"/>
    </i>
    <i r="1" i="1">
      <x v="21"/>
    </i>
    <i r="1" i="1">
      <x v="22"/>
    </i>
    <i r="1" i="1">
      <x v="23"/>
    </i>
    <i r="1" i="1">
      <x v="24"/>
    </i>
    <i r="1" i="1">
      <x v="25"/>
    </i>
    <i r="1" i="1">
      <x v="26"/>
    </i>
    <i r="1" i="1">
      <x v="27"/>
    </i>
    <i r="1" i="1">
      <x v="28"/>
    </i>
    <i r="1" i="1">
      <x v="29"/>
    </i>
    <i r="1" i="1">
      <x v="30"/>
    </i>
    <i r="1" i="1">
      <x v="31"/>
    </i>
    <i r="1" i="1">
      <x v="32"/>
    </i>
    <i r="1" i="1">
      <x v="33"/>
    </i>
    <i r="1" i="1">
      <x v="34"/>
    </i>
    <i r="1" i="1">
      <x v="35"/>
    </i>
    <i r="1" i="1">
      <x v="36"/>
    </i>
    <i r="1" i="1">
      <x v="37"/>
    </i>
    <i r="1" i="1">
      <x v="38"/>
    </i>
    <i r="1" i="1">
      <x v="39"/>
    </i>
    <i r="1" i="1">
      <x v="40"/>
    </i>
    <i r="1" i="1">
      <x v="41"/>
    </i>
    <i r="1" i="1">
      <x v="42"/>
    </i>
    <i r="1" i="1">
      <x v="43"/>
    </i>
    <i r="1" i="1">
      <x v="44"/>
    </i>
    <i r="1" i="1">
      <x v="45"/>
    </i>
    <i r="1" i="1">
      <x v="46"/>
    </i>
    <i r="1" i="1">
      <x v="47"/>
    </i>
    <i r="1" i="1">
      <x v="48"/>
    </i>
    <i r="1" i="1">
      <x v="49"/>
    </i>
    <i r="1" i="1">
      <x v="50"/>
    </i>
    <i r="1" i="1">
      <x v="51"/>
    </i>
    <i r="1" i="1">
      <x v="52"/>
    </i>
    <i r="1" i="1">
      <x v="53"/>
    </i>
    <i r="1" i="1">
      <x v="54"/>
    </i>
    <i r="1" i="1">
      <x v="55"/>
    </i>
    <i r="1" i="1">
      <x v="56"/>
    </i>
    <i r="1" i="1">
      <x v="57"/>
    </i>
    <i r="1" i="1">
      <x v="58"/>
    </i>
    <i r="1" i="1">
      <x v="59"/>
    </i>
    <i r="1" i="1">
      <x v="60"/>
    </i>
    <i r="1" i="1">
      <x v="61"/>
    </i>
    <i r="1" i="1">
      <x v="62"/>
    </i>
    <i r="1" i="1">
      <x v="63"/>
    </i>
    <i r="1" i="1">
      <x v="64"/>
    </i>
    <i r="1" i="1">
      <x v="65"/>
    </i>
    <i r="1" i="1">
      <x v="66"/>
    </i>
    <i r="1" i="1">
      <x v="67"/>
    </i>
    <i r="1" i="1">
      <x v="68"/>
    </i>
    <i r="1" i="1">
      <x v="69"/>
    </i>
    <i r="1" i="1">
      <x v="70"/>
    </i>
    <i r="1" i="1">
      <x v="71"/>
    </i>
    <i r="1" i="1">
      <x v="72"/>
    </i>
    <i r="1" i="1">
      <x v="73"/>
    </i>
    <i r="1" i="1">
      <x v="74"/>
    </i>
    <i r="1" i="1">
      <x v="75"/>
    </i>
    <i r="1" i="1">
      <x v="76"/>
    </i>
    <i r="1" i="1">
      <x v="77"/>
    </i>
    <i r="1" i="1">
      <x v="78"/>
    </i>
    <i r="1" i="1">
      <x v="79"/>
    </i>
    <i r="1" i="1">
      <x v="80"/>
    </i>
    <i r="1" i="1">
      <x v="81"/>
    </i>
    <i r="1" i="1">
      <x v="82"/>
    </i>
    <i r="1" i="1">
      <x v="83"/>
    </i>
    <i r="1" i="1">
      <x v="84"/>
    </i>
    <i r="1" i="1">
      <x v="85"/>
    </i>
    <i r="1" i="1">
      <x v="86"/>
    </i>
    <i r="1" i="1">
      <x v="87"/>
    </i>
    <i r="1" i="1">
      <x v="88"/>
    </i>
    <i r="1" i="1">
      <x v="89"/>
    </i>
    <i r="1" i="1">
      <x v="90"/>
    </i>
    <i r="1" i="1">
      <x v="91"/>
    </i>
    <i r="1" i="1">
      <x v="92"/>
    </i>
    <i r="1" i="1">
      <x v="93"/>
    </i>
    <i r="1" i="1">
      <x v="94"/>
    </i>
    <i r="1" i="1">
      <x v="95"/>
    </i>
    <i r="1" i="1">
      <x v="96"/>
    </i>
    <i t="grand">
      <x/>
    </i>
    <i t="grand" i="1">
      <x/>
    </i>
  </colItems>
  <dataFields count="2">
    <dataField name="Soma de Qntd" fld="0" baseField="0" baseItem="0"/>
    <dataField name="Soma de Area " fld="8" baseField="0" baseItem="0"/>
  </dataFields>
  <formats count="15">
    <format dxfId="78">
      <pivotArea outline="0" collapsedLevelsAreSubtotals="1" fieldPosition="0">
        <references count="2">
          <reference field="4294967294" count="1" selected="0">
            <x v="1"/>
          </reference>
          <reference field="5" count="0" selected="0"/>
        </references>
      </pivotArea>
    </format>
    <format dxfId="77">
      <pivotArea dataOnly="0" labelOnly="1" fieldPosition="0">
        <references count="2">
          <reference field="4294967294" count="1" selected="0">
            <x v="1"/>
          </reference>
          <reference field="5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76">
      <pivotArea dataOnly="0" labelOnly="1" fieldPosition="0">
        <references count="2">
          <reference field="4294967294" count="1" selected="0">
            <x v="1"/>
          </reference>
          <reference field="5" count="47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</reference>
        </references>
      </pivotArea>
    </format>
    <format dxfId="75">
      <pivotArea outline="0" collapsedLevelsAreSubtotals="1" fieldPosition="0">
        <references count="2">
          <reference field="4294967294" count="1" selected="0">
            <x v="1"/>
          </reference>
          <reference field="5" count="0" selected="0"/>
        </references>
      </pivotArea>
    </format>
    <format dxfId="74">
      <pivotArea dataOnly="0" labelOnly="1" fieldPosition="0">
        <references count="2">
          <reference field="4294967294" count="1" selected="0">
            <x v="1"/>
          </reference>
          <reference field="5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73">
      <pivotArea dataOnly="0" labelOnly="1" fieldPosition="0">
        <references count="2">
          <reference field="4294967294" count="1" selected="0">
            <x v="1"/>
          </reference>
          <reference field="5" count="47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</reference>
        </references>
      </pivotArea>
    </format>
    <format dxfId="72">
      <pivotArea outline="0" collapsedLevelsAreSubtotals="1" fieldPosition="0">
        <references count="2">
          <reference field="4294967294" count="1" selected="0">
            <x v="0"/>
          </reference>
          <reference field="5" count="0" selected="0"/>
        </references>
      </pivotArea>
    </format>
    <format dxfId="71">
      <pivotArea field="1" type="button" dataOnly="0" labelOnly="1" outline="0" axis="axisRow" fieldPosition="0"/>
    </format>
    <format dxfId="70">
      <pivotArea dataOnly="0" labelOnly="1" fieldPosition="0">
        <references count="1">
          <reference field="1" count="0"/>
        </references>
      </pivotArea>
    </format>
    <format dxfId="69">
      <pivotArea dataOnly="0" labelOnly="1" grandRow="1" outline="0" fieldPosition="0"/>
    </format>
    <format dxfId="68">
      <pivotArea dataOnly="0" labelOnly="1" fieldPosition="0">
        <references count="2">
          <reference field="4294967294" count="1" selected="0">
            <x v="0"/>
          </reference>
          <reference field="5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67">
      <pivotArea dataOnly="0" labelOnly="1" fieldPosition="0">
        <references count="2">
          <reference field="4294967294" count="1" selected="0">
            <x v="0"/>
          </reference>
          <reference field="5" count="47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</reference>
        </references>
      </pivotArea>
    </format>
    <format dxfId="66">
      <pivotArea field="5" grandCol="1" outline="0" collapsedLevelsAreSubtotals="1" axis="axisCol" fieldPosition="1">
        <references count="1">
          <reference field="4294967294" count="1" selected="0">
            <x v="1"/>
          </reference>
        </references>
      </pivotArea>
    </format>
    <format dxfId="65">
      <pivotArea field="5" dataOnly="0" labelOnly="1" grandCol="1" outline="0" offset="IV256" axis="axisCol" fieldPosition="1">
        <references count="1">
          <reference field="4294967294" count="1" selected="0">
            <x v="0"/>
          </reference>
        </references>
      </pivotArea>
    </format>
    <format dxfId="64">
      <pivotArea field="5" dataOnly="0" labelOnly="1" grandCol="1" outline="0" offset="IV256" axis="axisCol" fieldPosition="1">
        <references count="1">
          <reference field="4294967294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EA766B-E024-497C-BC0E-69A4F79850B4}" name="Tabela dinâmica5" cacheId="0" applyNumberFormats="0" applyBorderFormats="0" applyFontFormats="0" applyPatternFormats="0" applyAlignmentFormats="0" applyWidthHeightFormats="1" dataCaption="Valores" grandTotalCaption="Total" updatedVersion="8" minRefreshableVersion="3" useAutoFormatting="1" itemPrintTitles="1" createdVersion="8" indent="0" outline="1" outlineData="1" multipleFieldFilters="0" chartFormat="27" rowHeaderCaption="Filtro por KM" colHeaderCaption="Filtro por Placa">
  <location ref="A3:N102" firstHeaderRow="1" firstDataRow="2" firstDataCol="1"/>
  <pivotFields count="8">
    <pivotField dataField="1" showAll="0"/>
    <pivotField axis="axisCol" showAll="0">
      <items count="13">
        <item x="5"/>
        <item x="2"/>
        <item x="7"/>
        <item x="0"/>
        <item x="8"/>
        <item x="1"/>
        <item x="6"/>
        <item x="3"/>
        <item x="11"/>
        <item x="4"/>
        <item x="10"/>
        <item x="9"/>
        <item t="default"/>
      </items>
    </pivotField>
    <pivotField showAll="0"/>
    <pivotField numFmtId="21" showAll="0"/>
    <pivotField showAll="0"/>
    <pivotField axis="axisRow" showAll="0">
      <items count="9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t="default"/>
      </items>
    </pivotField>
    <pivotField showAll="0"/>
    <pivotField showAll="0"/>
  </pivotFields>
  <rowFields count="1">
    <field x="5"/>
  </rowFields>
  <rowItems count="9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 t="grand">
      <x/>
    </i>
  </rowItems>
  <colFields count="1">
    <field x="1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Soma de Qntd" fld="0" baseField="0" baseItem="0"/>
  </dataFields>
  <formats count="34">
    <format dxfId="63">
      <pivotArea type="all" dataOnly="0" outline="0" fieldPosition="0"/>
    </format>
    <format dxfId="62">
      <pivotArea outline="0" collapsedLevelsAreSubtotals="1" fieldPosition="0"/>
    </format>
    <format dxfId="61">
      <pivotArea type="origin" dataOnly="0" labelOnly="1" outline="0" fieldPosition="0"/>
    </format>
    <format dxfId="60">
      <pivotArea field="1" type="button" dataOnly="0" labelOnly="1" outline="0" axis="axisCol" fieldPosition="0"/>
    </format>
    <format dxfId="59">
      <pivotArea type="topRight" dataOnly="0" labelOnly="1" outline="0" fieldPosition="0"/>
    </format>
    <format dxfId="58">
      <pivotArea field="5" type="button" dataOnly="0" labelOnly="1" outline="0" axis="axisRow" fieldPosition="0"/>
    </format>
    <format dxfId="57">
      <pivotArea dataOnly="0" labelOnly="1" fieldPosition="0">
        <references count="1">
          <reference field="5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56">
      <pivotArea dataOnly="0" labelOnly="1" fieldPosition="0">
        <references count="1">
          <reference field="5" count="47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</reference>
        </references>
      </pivotArea>
    </format>
    <format dxfId="55">
      <pivotArea dataOnly="0" labelOnly="1" grandRow="1" outline="0" fieldPosition="0"/>
    </format>
    <format dxfId="54">
      <pivotArea dataOnly="0" labelOnly="1" fieldPosition="0">
        <references count="1">
          <reference field="1" count="0"/>
        </references>
      </pivotArea>
    </format>
    <format dxfId="53">
      <pivotArea dataOnly="0" labelOnly="1" grandCol="1" outline="0" fieldPosition="0"/>
    </format>
    <format dxfId="52">
      <pivotArea type="all" dataOnly="0" outline="0" fieldPosition="0"/>
    </format>
    <format dxfId="51">
      <pivotArea outline="0" collapsedLevelsAreSubtotals="1" fieldPosition="0"/>
    </format>
    <format dxfId="50">
      <pivotArea type="origin" dataOnly="0" labelOnly="1" outline="0" fieldPosition="0"/>
    </format>
    <format dxfId="49">
      <pivotArea field="1" type="button" dataOnly="0" labelOnly="1" outline="0" axis="axisCol" fieldPosition="0"/>
    </format>
    <format dxfId="48">
      <pivotArea type="topRight" dataOnly="0" labelOnly="1" outline="0" fieldPosition="0"/>
    </format>
    <format dxfId="47">
      <pivotArea field="5" type="button" dataOnly="0" labelOnly="1" outline="0" axis="axisRow" fieldPosition="0"/>
    </format>
    <format dxfId="46">
      <pivotArea dataOnly="0" labelOnly="1" fieldPosition="0">
        <references count="1">
          <reference field="5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45">
      <pivotArea dataOnly="0" labelOnly="1" fieldPosition="0">
        <references count="1">
          <reference field="5" count="47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</reference>
        </references>
      </pivotArea>
    </format>
    <format dxfId="44">
      <pivotArea dataOnly="0" labelOnly="1" grandRow="1" outline="0" fieldPosition="0"/>
    </format>
    <format dxfId="43">
      <pivotArea dataOnly="0" labelOnly="1" fieldPosition="0">
        <references count="1">
          <reference field="1" count="0"/>
        </references>
      </pivotArea>
    </format>
    <format dxfId="42">
      <pivotArea dataOnly="0" labelOnly="1" grandCol="1" outline="0" fieldPosition="0"/>
    </format>
    <format dxfId="41">
      <pivotArea type="all" dataOnly="0" outline="0" fieldPosition="0"/>
    </format>
    <format dxfId="40">
      <pivotArea outline="0" collapsedLevelsAreSubtotals="1" fieldPosition="0"/>
    </format>
    <format dxfId="39">
      <pivotArea type="origin" dataOnly="0" labelOnly="1" outline="0" fieldPosition="0"/>
    </format>
    <format dxfId="38">
      <pivotArea field="1" type="button" dataOnly="0" labelOnly="1" outline="0" axis="axisCol" fieldPosition="0"/>
    </format>
    <format dxfId="37">
      <pivotArea type="topRight" dataOnly="0" labelOnly="1" outline="0" fieldPosition="0"/>
    </format>
    <format dxfId="36">
      <pivotArea field="5" type="button" dataOnly="0" labelOnly="1" outline="0" axis="axisRow" fieldPosition="0"/>
    </format>
    <format dxfId="35">
      <pivotArea dataOnly="0" labelOnly="1" fieldPosition="0">
        <references count="1">
          <reference field="5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34">
      <pivotArea dataOnly="0" labelOnly="1" fieldPosition="0">
        <references count="1">
          <reference field="5" count="47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</reference>
        </references>
      </pivotArea>
    </format>
    <format dxfId="33">
      <pivotArea dataOnly="0" labelOnly="1" grandRow="1" outline="0" fieldPosition="0"/>
    </format>
    <format dxfId="32">
      <pivotArea dataOnly="0" labelOnly="1" fieldPosition="0">
        <references count="1">
          <reference field="1" count="0"/>
        </references>
      </pivotArea>
    </format>
    <format dxfId="31">
      <pivotArea dataOnly="0" labelOnly="1" grandCol="1" outline="0" fieldPosition="0"/>
    </format>
    <format dxfId="30">
      <pivotArea grandRow="1" grandCol="1" outline="0" collapsedLevelsAreSubtotals="1" fieldPosition="0"/>
    </format>
  </formats>
  <chartFormats count="13">
    <chartFormat chart="2" format="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2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2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2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" format="2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2" format="2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2" format="3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2" format="3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2" format="3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2" format="3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2" format="3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2" format="3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2" format="3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Classe" xr10:uid="{DFD29121-DBE8-4216-A1A6-5F0CCD02E329}" sourceName="Classe">
  <pivotTables>
    <pivotTable tabId="25" name="Tabela dinâmica5"/>
  </pivotTables>
  <data>
    <tabular pivotCacheId="1916512226">
      <items count="12">
        <i x="5" s="1"/>
        <i x="2" s="1"/>
        <i x="7" s="1"/>
        <i x="0" s="1"/>
        <i x="8" s="1"/>
        <i x="1" s="1"/>
        <i x="6" s="1"/>
        <i x="3" s="1"/>
        <i x="11" s="1"/>
        <i x="4" s="1"/>
        <i x="10" s="1"/>
        <i x="9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KM_da_rota1" xr10:uid="{0333BF79-CC8B-4286-ACBB-651DE1F631AC}" sourceName="KM da rota">
  <pivotTables>
    <pivotTable tabId="25" name="Tabela dinâmica5"/>
  </pivotTables>
  <data>
    <tabular pivotCacheId="1916512226">
      <items count="97">
        <i x="0" s="1"/>
        <i x="1" s="1"/>
        <i x="2" s="1"/>
        <i x="3" s="1"/>
        <i x="4" s="1"/>
        <i x="5" s="1"/>
        <i x="6" s="1"/>
        <i x="7" s="1"/>
        <i x="8" s="1"/>
        <i x="9" s="1"/>
        <i x="10" s="1"/>
        <i x="11" s="1"/>
        <i x="12" s="1"/>
        <i x="13" s="1"/>
        <i x="14" s="1"/>
        <i x="15" s="1"/>
        <i x="16" s="1"/>
        <i x="17" s="1"/>
        <i x="18" s="1"/>
        <i x="19" s="1"/>
        <i x="20" s="1"/>
        <i x="21" s="1"/>
        <i x="22" s="1"/>
        <i x="23" s="1"/>
        <i x="24" s="1"/>
        <i x="25" s="1"/>
        <i x="26" s="1"/>
        <i x="27" s="1"/>
        <i x="28" s="1"/>
        <i x="29" s="1"/>
        <i x="30" s="1"/>
        <i x="31" s="1"/>
        <i x="32" s="1"/>
        <i x="33" s="1"/>
        <i x="34" s="1"/>
        <i x="35" s="1"/>
        <i x="36" s="1"/>
        <i x="37" s="1"/>
        <i x="38" s="1"/>
        <i x="39" s="1"/>
        <i x="40" s="1"/>
        <i x="41" s="1"/>
        <i x="42" s="1"/>
        <i x="43" s="1"/>
        <i x="44" s="1"/>
        <i x="45" s="1"/>
        <i x="46" s="1"/>
        <i x="47" s="1"/>
        <i x="48" s="1"/>
        <i x="49" s="1"/>
        <i x="50" s="1"/>
        <i x="51" s="1"/>
        <i x="52" s="1"/>
        <i x="53" s="1"/>
        <i x="54" s="1"/>
        <i x="55" s="1"/>
        <i x="56" s="1"/>
        <i x="57" s="1"/>
        <i x="58" s="1"/>
        <i x="59" s="1"/>
        <i x="60" s="1"/>
        <i x="61" s="1"/>
        <i x="62" s="1"/>
        <i x="63" s="1"/>
        <i x="64" s="1"/>
        <i x="65" s="1"/>
        <i x="66" s="1"/>
        <i x="67" s="1"/>
        <i x="68" s="1"/>
        <i x="69" s="1"/>
        <i x="70" s="1"/>
        <i x="71" s="1"/>
        <i x="72" s="1"/>
        <i x="73" s="1"/>
        <i x="74" s="1"/>
        <i x="75" s="1"/>
        <i x="76" s="1"/>
        <i x="77" s="1"/>
        <i x="78" s="1"/>
        <i x="79" s="1"/>
        <i x="80" s="1"/>
        <i x="81" s="1"/>
        <i x="82" s="1"/>
        <i x="83" s="1"/>
        <i x="84" s="1"/>
        <i x="85" s="1"/>
        <i x="86" s="1"/>
        <i x="87" s="1"/>
        <i x="88" s="1"/>
        <i x="89" s="1"/>
        <i x="90" s="1"/>
        <i x="91" s="1"/>
        <i x="92" s="1"/>
        <i x="93" s="1"/>
        <i x="94" s="1"/>
        <i x="95" s="1"/>
        <i x="96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lasse" xr10:uid="{2F2EEB30-E0BD-4028-99DF-10D083FC23E5}" cache="SegmentaçãodeDados_Classe" caption="Classe" rowHeight="241300"/>
  <slicer name="KM da rota 1" xr10:uid="{1FDF8043-8DB4-4B5A-9FAD-65F23CFFD74A}" cache="SegmentaçãodeDados_KM_da_rota1" caption="KM da rota" startItem="4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9B24AAB-153D-47AA-A505-EC4C78DDAD23}" name="Tabela1" displayName="Tabela1" ref="B6:R32" totalsRowShown="0" headerRowDxfId="29" dataDxfId="28" tableBorderDxfId="27">
  <autoFilter ref="B6:R32" xr:uid="{59B24AAB-153D-47AA-A505-EC4C78DDAD23}"/>
  <tableColumns count="17">
    <tableColumn id="1" xr3:uid="{7C224843-9B05-43EA-BAFB-997E32005376}" name=" KM" dataDxfId="26">
      <calculatedColumnFormula>B6+1</calculatedColumnFormula>
    </tableColumn>
    <tableColumn id="2" xr3:uid="{1896F063-29C6-4CDB-AFB5-AD8E0B16B9B8}" name="I-4" dataDxfId="25"/>
    <tableColumn id="3" xr3:uid="{3FEF27AF-6C5A-44B0-B190-02E24917949E}" name="Del" dataDxfId="24"/>
    <tableColumn id="4" xr3:uid="{04E65619-BC15-40BF-89DA-189256E21940}" name="LOC-6" dataDxfId="23"/>
    <tableColumn id="5" xr3:uid="{6E63DE50-EEAA-497C-B472-4D71E3230D4E}" name="RQ" dataDxfId="22"/>
    <tableColumn id="6" xr3:uid="{6214D693-BFDB-45F5-9B37-525B8C514558}" name="I-42" dataDxfId="21"/>
    <tableColumn id="7" xr3:uid="{13071743-D10A-47D0-9C85-6F7B309504D6}" name="R-1" dataDxfId="20"/>
    <tableColumn id="8" xr3:uid="{4C2B7C81-6FDF-45C1-BCBE-76E15C846EA7}" name="S-14" dataDxfId="19"/>
    <tableColumn id="9" xr3:uid="{2BE6E8E1-B99E-4690-949A-3BB288445BF9}" name="R-19" dataDxfId="18"/>
    <tableColumn id="10" xr3:uid="{BFE5A1BA-E6E5-4BBE-A5E3-C63FF1781E35}" name="R-2" dataDxfId="17"/>
    <tableColumn id="11" xr3:uid="{5727257C-7F9D-4BC1-A8C1-3163869F850A}" name="TUR-4" dataDxfId="16"/>
    <tableColumn id="12" xr3:uid="{BB242C8B-90F7-4C39-A488-468DC481E675}" name="MP" dataDxfId="15"/>
    <tableColumn id="13" xr3:uid="{93EC0CE7-CBB4-4F06-ABC8-6E28C92E9214}" name="R-7" dataDxfId="14"/>
    <tableColumn id="14" xr3:uid="{8576907C-C666-4580-A4EB-43CACB6E5139}" name="A-2b" dataDxfId="13"/>
    <tableColumn id="15" xr3:uid="{7CC9B11C-0578-42DA-8A7A-1E31CD31DFA6}" name="A-32b" dataDxfId="12"/>
    <tableColumn id="16" xr3:uid="{3CA26D95-EC82-4B1B-BF3D-EED0808D0F81}" name="Total(Qtd)" dataDxfId="11">
      <calculatedColumnFormula>SUM(Tabela1[[#This Row],[I-4]:[A-32b]])</calculatedColumnFormula>
    </tableColumn>
    <tableColumn id="17" xr3:uid="{8F02378C-CACB-4BFC-AE20-CC99CD41A40C}" name="%" dataDxfId="10">
      <calculatedColumnFormula>Tabela1[[#This Row],[Total(Qtd)]]/$Q$32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4F89238-42FE-44C5-B89A-BAE8CDB5A5C6}" name="Tabela27" displayName="Tabela27" ref="A2:I386" totalsRowShown="0" headerRowDxfId="9" tableBorderDxfId="8">
  <autoFilter ref="A2:I386" xr:uid="{F4C83E5B-C4C3-4F39-9F07-9F033270CE3D}"/>
  <tableColumns count="9">
    <tableColumn id="1" xr3:uid="{2FCB55CD-71D0-4140-91FD-220FA0BC3F91}" name="Qntd">
      <calculatedColumnFormula>A2+1</calculatedColumnFormula>
    </tableColumn>
    <tableColumn id="2" xr3:uid="{5E20A5A0-DD1D-49AD-A423-0B777D64A71F}" name="Classe" dataDxfId="7"/>
    <tableColumn id="3" xr3:uid="{F221D1A3-D0AB-4DC7-A625-4E165426E786}" name="ID" dataDxfId="6"/>
    <tableColumn id="4" xr3:uid="{5EC0FE3C-980C-488E-A2AF-6CB86AFFAC45}" name="Horário" dataDxfId="5"/>
    <tableColumn id="5" xr3:uid="{9B3ECD95-5F00-4A47-AA6C-9E4A50A05864}" name="Coordenada" dataDxfId="4"/>
    <tableColumn id="6" xr3:uid="{F38B340B-2242-461D-B47D-D1DB90D177EF}" name="KM da rota" dataDxfId="3"/>
    <tableColumn id="7" xr3:uid="{8DB9D37B-47B0-4C23-9FD8-A1789263FE42}" name="Foto cortada" dataDxfId="2" dataCellStyle="Hiperlink"/>
    <tableColumn id="8" xr3:uid="{97F91166-EC4D-4176-95C2-55EB41E69D02}" name="Foto inteira" dataDxfId="1" dataCellStyle="Hiperlink"/>
    <tableColumn id="9" xr3:uid="{E957AA2E-ED65-4F0F-98C6-99790983E978}" name="Area " dataDxfId="0">
      <calculatedColumnFormula>VLOOKUP(Tabela27[[#This Row],[Classe]],Dimensões!$C$2:$F$209,4,FALSE)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07/relationships/slicer" Target="../slicers/slicer1.xml"/><Relationship Id="rId4" Type="http://schemas.openxmlformats.org/officeDocument/2006/relationships/image" Target="../media/image1.png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05"/>
  <sheetViews>
    <sheetView showGridLines="0" showRowColHeaders="0" zoomScale="60" zoomScaleNormal="60" workbookViewId="0"/>
  </sheetViews>
  <sheetFormatPr defaultColWidth="0" defaultRowHeight="14.5" zeroHeight="1" x14ac:dyDescent="0.35"/>
  <cols>
    <col min="1" max="27" width="9.1796875" customWidth="1"/>
    <col min="28" max="28" width="9.1796875" hidden="1" customWidth="1"/>
  </cols>
  <sheetData>
    <row r="1" spans="1:27" x14ac:dyDescent="0.35">
      <c r="A1" s="39"/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  <c r="AA1" s="41"/>
    </row>
    <row r="2" spans="1:27" x14ac:dyDescent="0.35">
      <c r="D2" s="129"/>
      <c r="E2" s="129"/>
    </row>
    <row r="3" spans="1:27" x14ac:dyDescent="0.35">
      <c r="D3" s="129"/>
      <c r="E3" s="129"/>
    </row>
    <row r="4" spans="1:27" ht="15" thickBot="1" x14ac:dyDescent="0.4"/>
    <row r="5" spans="1:27" ht="15" thickBot="1" x14ac:dyDescent="0.4">
      <c r="R5" s="131" t="s">
        <v>672</v>
      </c>
      <c r="S5" s="132"/>
    </row>
    <row r="6" spans="1:27" ht="15" thickBot="1" x14ac:dyDescent="0.4">
      <c r="D6" s="129"/>
      <c r="E6" s="129"/>
      <c r="F6" s="129"/>
      <c r="G6" s="129"/>
      <c r="H6" s="129"/>
      <c r="R6" s="133" t="s">
        <v>473</v>
      </c>
      <c r="S6" s="134"/>
    </row>
    <row r="7" spans="1:27" x14ac:dyDescent="0.35"/>
    <row r="8" spans="1:27" x14ac:dyDescent="0.35"/>
    <row r="9" spans="1:27" x14ac:dyDescent="0.35"/>
    <row r="10" spans="1:27" x14ac:dyDescent="0.35"/>
    <row r="11" spans="1:27" x14ac:dyDescent="0.35"/>
    <row r="12" spans="1:27" x14ac:dyDescent="0.35">
      <c r="D12" s="129"/>
      <c r="E12" s="129"/>
      <c r="F12" s="129"/>
      <c r="G12" s="129"/>
      <c r="H12" s="129"/>
    </row>
    <row r="13" spans="1:27" x14ac:dyDescent="0.35"/>
    <row r="14" spans="1:27" x14ac:dyDescent="0.35"/>
    <row r="15" spans="1:27" x14ac:dyDescent="0.35">
      <c r="N15" s="108"/>
      <c r="Q15" s="109"/>
      <c r="T15" s="110"/>
    </row>
    <row r="16" spans="1:27" x14ac:dyDescent="0.35">
      <c r="T16" t="s">
        <v>436</v>
      </c>
    </row>
    <row r="17" spans="16:19" x14ac:dyDescent="0.35"/>
    <row r="18" spans="16:19" x14ac:dyDescent="0.35"/>
    <row r="19" spans="16:19" x14ac:dyDescent="0.35"/>
    <row r="20" spans="16:19" x14ac:dyDescent="0.35"/>
    <row r="21" spans="16:19" x14ac:dyDescent="0.35">
      <c r="P21" s="129"/>
      <c r="Q21" s="129"/>
      <c r="R21" s="129"/>
      <c r="S21" s="129"/>
    </row>
    <row r="22" spans="16:19" x14ac:dyDescent="0.35"/>
    <row r="23" spans="16:19" x14ac:dyDescent="0.35"/>
    <row r="24" spans="16:19" x14ac:dyDescent="0.35"/>
    <row r="25" spans="16:19" x14ac:dyDescent="0.35"/>
    <row r="26" spans="16:19" x14ac:dyDescent="0.35"/>
    <row r="27" spans="16:19" x14ac:dyDescent="0.35"/>
    <row r="28" spans="16:19" x14ac:dyDescent="0.35">
      <c r="P28" s="130"/>
      <c r="Q28" s="130"/>
      <c r="R28" s="130"/>
      <c r="S28" s="130"/>
    </row>
    <row r="29" spans="16:19" x14ac:dyDescent="0.35"/>
    <row r="30" spans="16:19" x14ac:dyDescent="0.35"/>
    <row r="31" spans="16:19" x14ac:dyDescent="0.35"/>
    <row r="32" spans="16:19" x14ac:dyDescent="0.35"/>
    <row r="33" customFormat="1" x14ac:dyDescent="0.35"/>
    <row r="34" customFormat="1" x14ac:dyDescent="0.35"/>
    <row r="35" customFormat="1" x14ac:dyDescent="0.35"/>
    <row r="36" customFormat="1" x14ac:dyDescent="0.35"/>
    <row r="37" customFormat="1" x14ac:dyDescent="0.35"/>
    <row r="38" customFormat="1" hidden="1" x14ac:dyDescent="0.35"/>
    <row r="39" customFormat="1" hidden="1" x14ac:dyDescent="0.35"/>
    <row r="40" customFormat="1" hidden="1" x14ac:dyDescent="0.35"/>
    <row r="41" customFormat="1" hidden="1" x14ac:dyDescent="0.35"/>
    <row r="42" customFormat="1" hidden="1" x14ac:dyDescent="0.35"/>
    <row r="43" customFormat="1" hidden="1" x14ac:dyDescent="0.35"/>
    <row r="44" customFormat="1" hidden="1" x14ac:dyDescent="0.35"/>
    <row r="45" customFormat="1" hidden="1" x14ac:dyDescent="0.35"/>
    <row r="46" customFormat="1" hidden="1" x14ac:dyDescent="0.35"/>
    <row r="47" customFormat="1" hidden="1" x14ac:dyDescent="0.35"/>
    <row r="48" customFormat="1" hidden="1" x14ac:dyDescent="0.35"/>
    <row r="49" customFormat="1" hidden="1" x14ac:dyDescent="0.35"/>
    <row r="50" customFormat="1" hidden="1" x14ac:dyDescent="0.35"/>
    <row r="51" customFormat="1" hidden="1" x14ac:dyDescent="0.35"/>
    <row r="52" customFormat="1" hidden="1" x14ac:dyDescent="0.35"/>
    <row r="53" customFormat="1" hidden="1" x14ac:dyDescent="0.35"/>
    <row r="54" customFormat="1" hidden="1" x14ac:dyDescent="0.35"/>
    <row r="55" customFormat="1" hidden="1" x14ac:dyDescent="0.35"/>
    <row r="56" customFormat="1" hidden="1" x14ac:dyDescent="0.35"/>
    <row r="57" customFormat="1" hidden="1" x14ac:dyDescent="0.35"/>
    <row r="58" customFormat="1" hidden="1" x14ac:dyDescent="0.35"/>
    <row r="59" customFormat="1" hidden="1" x14ac:dyDescent="0.35"/>
    <row r="60" customFormat="1" hidden="1" x14ac:dyDescent="0.35"/>
    <row r="61" customFormat="1" hidden="1" x14ac:dyDescent="0.35"/>
    <row r="62" customFormat="1" hidden="1" x14ac:dyDescent="0.35"/>
    <row r="63" customFormat="1" hidden="1" x14ac:dyDescent="0.35"/>
    <row r="64" customFormat="1" hidden="1" x14ac:dyDescent="0.35"/>
    <row r="65" customFormat="1" hidden="1" x14ac:dyDescent="0.35"/>
    <row r="66" customFormat="1" hidden="1" x14ac:dyDescent="0.35"/>
    <row r="67" customFormat="1" hidden="1" x14ac:dyDescent="0.35"/>
    <row r="68" customFormat="1" hidden="1" x14ac:dyDescent="0.35"/>
    <row r="69" customFormat="1" hidden="1" x14ac:dyDescent="0.35"/>
    <row r="70" customFormat="1" hidden="1" x14ac:dyDescent="0.35"/>
    <row r="71" customFormat="1" hidden="1" x14ac:dyDescent="0.35"/>
    <row r="72" customFormat="1" hidden="1" x14ac:dyDescent="0.35"/>
    <row r="73" customFormat="1" hidden="1" x14ac:dyDescent="0.35"/>
    <row r="74" customFormat="1" hidden="1" x14ac:dyDescent="0.35"/>
    <row r="75" customFormat="1" hidden="1" x14ac:dyDescent="0.35"/>
    <row r="76" customFormat="1" hidden="1" x14ac:dyDescent="0.35"/>
    <row r="77" customFormat="1" hidden="1" x14ac:dyDescent="0.35"/>
    <row r="78" customFormat="1" hidden="1" x14ac:dyDescent="0.35"/>
    <row r="79" customFormat="1" hidden="1" x14ac:dyDescent="0.35"/>
    <row r="80" customFormat="1" hidden="1" x14ac:dyDescent="0.35"/>
    <row r="81" customFormat="1" hidden="1" x14ac:dyDescent="0.35"/>
    <row r="82" customFormat="1" hidden="1" x14ac:dyDescent="0.35"/>
    <row r="83" customFormat="1" hidden="1" x14ac:dyDescent="0.35"/>
    <row r="84" customFormat="1" hidden="1" x14ac:dyDescent="0.35"/>
    <row r="85" customFormat="1" hidden="1" x14ac:dyDescent="0.35"/>
    <row r="86" customFormat="1" hidden="1" x14ac:dyDescent="0.35"/>
    <row r="87" customFormat="1" hidden="1" x14ac:dyDescent="0.35"/>
    <row r="88" customFormat="1" hidden="1" x14ac:dyDescent="0.35"/>
    <row r="89" customFormat="1" hidden="1" x14ac:dyDescent="0.35"/>
    <row r="90" customFormat="1" hidden="1" x14ac:dyDescent="0.35"/>
    <row r="91" customFormat="1" hidden="1" x14ac:dyDescent="0.35"/>
    <row r="92" customFormat="1" hidden="1" x14ac:dyDescent="0.35"/>
    <row r="93" customFormat="1" hidden="1" x14ac:dyDescent="0.35"/>
    <row r="94" customFormat="1" hidden="1" x14ac:dyDescent="0.35"/>
    <row r="95" customFormat="1" hidden="1" x14ac:dyDescent="0.35"/>
    <row r="96" customFormat="1" hidden="1" x14ac:dyDescent="0.35"/>
    <row r="97" customFormat="1" hidden="1" x14ac:dyDescent="0.35"/>
    <row r="98" customFormat="1" hidden="1" x14ac:dyDescent="0.35"/>
    <row r="99" customFormat="1" hidden="1" x14ac:dyDescent="0.35"/>
    <row r="100" customFormat="1" hidden="1" x14ac:dyDescent="0.35"/>
    <row r="101" customFormat="1" hidden="1" x14ac:dyDescent="0.35"/>
    <row r="102" customFormat="1" hidden="1" x14ac:dyDescent="0.35"/>
    <row r="103" customFormat="1" hidden="1" x14ac:dyDescent="0.35"/>
    <row r="104" customFormat="1" hidden="1" x14ac:dyDescent="0.35"/>
    <row r="105" customFormat="1" hidden="1" x14ac:dyDescent="0.35"/>
  </sheetData>
  <mergeCells count="8">
    <mergeCell ref="D2:E2"/>
    <mergeCell ref="D3:E3"/>
    <mergeCell ref="P21:S21"/>
    <mergeCell ref="P28:S28"/>
    <mergeCell ref="D6:H6"/>
    <mergeCell ref="D12:H12"/>
    <mergeCell ref="R5:S5"/>
    <mergeCell ref="R6:S6"/>
  </mergeCells>
  <pageMargins left="0.7" right="0.7" top="0.75" bottom="0.75" header="0.3" footer="0.3"/>
  <pageSetup paperSize="9" orientation="portrait" r:id="rId1"/>
  <drawing r:id="rId2"/>
  <legacyDrawing r:id="rId3"/>
  <picture r:id="rId4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F8836EEB-EB9D-4044-A45E-51C9A64075D0}">
          <x14:formula1>
            <xm:f>Nome_Placas!$C$2:$C$197</xm:f>
          </x14:formula1>
          <xm:sqref>A7</xm:sqref>
        </x14:dataValidation>
        <x14:dataValidation type="list" allowBlank="1" showInputMessage="1" showErrorMessage="1" xr:uid="{10E5C879-A4E8-4DE0-B9BF-4A6297C6AD6A}">
          <x14:formula1>
            <xm:f>Nome_Placas!$Q$2:$Q$197</xm:f>
          </x14:formula1>
          <xm:sqref>R6</xm:sqref>
        </x14:dataValidation>
      </x14:dataValidations>
    </ext>
    <ext xmlns:x14="http://schemas.microsoft.com/office/spreadsheetml/2009/9/main" uri="{A8765BA9-456A-4dab-B4F3-ACF838C121DE}">
      <x14:slicerList>
        <x14:slicer r:id="rId5"/>
      </x14:slicerList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B4DB7-F9FD-400C-994E-B7C708D56964}">
  <sheetPr>
    <tabColor theme="5" tint="0.39997558519241921"/>
  </sheetPr>
  <dimension ref="B2:R32"/>
  <sheetViews>
    <sheetView showGridLines="0" topLeftCell="A4" workbookViewId="0">
      <selection activeCell="B8" sqref="B8"/>
    </sheetView>
  </sheetViews>
  <sheetFormatPr defaultRowHeight="14.5" x14ac:dyDescent="0.35"/>
  <cols>
    <col min="2" max="2" width="22.26953125" bestFit="1" customWidth="1"/>
    <col min="17" max="17" width="13.54296875" bestFit="1" customWidth="1"/>
  </cols>
  <sheetData>
    <row r="2" spans="2:17" ht="15" thickBot="1" x14ac:dyDescent="0.4">
      <c r="B2" s="4" t="s">
        <v>18</v>
      </c>
      <c r="C2" s="4" t="s">
        <v>428</v>
      </c>
      <c r="D2" s="4" t="s">
        <v>429</v>
      </c>
      <c r="E2" s="4" t="s">
        <v>430</v>
      </c>
    </row>
    <row r="3" spans="2:17" x14ac:dyDescent="0.35">
      <c r="B3" t="s">
        <v>426</v>
      </c>
      <c r="C3">
        <v>77</v>
      </c>
    </row>
    <row r="4" spans="2:17" ht="15" thickBot="1" x14ac:dyDescent="0.4">
      <c r="B4" s="4" t="s">
        <v>427</v>
      </c>
      <c r="C4" s="4">
        <v>122</v>
      </c>
    </row>
    <row r="6" spans="2:17" ht="15" thickBot="1" x14ac:dyDescent="0.4">
      <c r="B6" s="47" t="s">
        <v>434</v>
      </c>
      <c r="C6" s="54" t="s">
        <v>2</v>
      </c>
      <c r="D6" s="55" t="s">
        <v>3</v>
      </c>
      <c r="E6" s="55" t="s">
        <v>4</v>
      </c>
      <c r="F6" s="55" t="s">
        <v>5</v>
      </c>
      <c r="G6" s="55" t="s">
        <v>2</v>
      </c>
      <c r="H6" s="55" t="s">
        <v>6</v>
      </c>
      <c r="I6" s="55" t="s">
        <v>7</v>
      </c>
      <c r="J6" s="55" t="s">
        <v>8</v>
      </c>
      <c r="K6" s="55" t="s">
        <v>9</v>
      </c>
      <c r="L6" s="55" t="s">
        <v>10</v>
      </c>
      <c r="M6" s="55" t="s">
        <v>11</v>
      </c>
      <c r="N6" s="55" t="s">
        <v>12</v>
      </c>
      <c r="O6" s="55" t="s">
        <v>13</v>
      </c>
      <c r="P6" s="56" t="s">
        <v>14</v>
      </c>
      <c r="Q6" s="8" t="s">
        <v>431</v>
      </c>
    </row>
    <row r="7" spans="2:17" ht="15" thickTop="1" x14ac:dyDescent="0.35">
      <c r="B7" s="48">
        <f>C3</f>
        <v>77</v>
      </c>
      <c r="C7" s="51">
        <v>30</v>
      </c>
      <c r="D7" s="52">
        <v>3</v>
      </c>
      <c r="E7" s="52">
        <v>75</v>
      </c>
      <c r="F7" s="52">
        <v>44</v>
      </c>
      <c r="G7" s="52">
        <v>132</v>
      </c>
      <c r="H7" s="52">
        <v>115</v>
      </c>
      <c r="I7" s="52">
        <v>12</v>
      </c>
      <c r="J7" s="52">
        <v>37</v>
      </c>
      <c r="K7" s="52">
        <v>39</v>
      </c>
      <c r="L7" s="52">
        <v>30</v>
      </c>
      <c r="M7" s="52">
        <v>36</v>
      </c>
      <c r="N7" s="52">
        <v>33</v>
      </c>
      <c r="O7" s="52">
        <v>30</v>
      </c>
      <c r="P7" s="53">
        <v>2</v>
      </c>
      <c r="Q7" s="57">
        <f>SUM(C7:P7)*Dimensões!F41</f>
        <v>540.75</v>
      </c>
    </row>
    <row r="8" spans="2:17" x14ac:dyDescent="0.35">
      <c r="B8" s="48">
        <f>B7+1</f>
        <v>78</v>
      </c>
      <c r="C8" s="49">
        <v>2</v>
      </c>
      <c r="D8" s="48">
        <v>196</v>
      </c>
      <c r="E8" s="48">
        <v>39</v>
      </c>
      <c r="F8" s="48">
        <v>31</v>
      </c>
      <c r="G8" s="48">
        <v>129</v>
      </c>
      <c r="H8" s="48">
        <v>84</v>
      </c>
      <c r="I8" s="48">
        <v>96</v>
      </c>
      <c r="J8" s="48">
        <v>35</v>
      </c>
      <c r="K8" s="48">
        <v>2</v>
      </c>
      <c r="L8" s="48">
        <v>30</v>
      </c>
      <c r="M8" s="48">
        <v>84</v>
      </c>
      <c r="N8" s="48">
        <v>52</v>
      </c>
      <c r="O8" s="48">
        <v>36</v>
      </c>
      <c r="P8" s="50">
        <v>165</v>
      </c>
      <c r="Q8" s="57">
        <f>SUM(C8:P8)*Dimensões!F42</f>
        <v>421.83</v>
      </c>
    </row>
    <row r="9" spans="2:17" x14ac:dyDescent="0.35">
      <c r="B9" s="48">
        <f t="shared" ref="B9:B31" si="0">B8+1</f>
        <v>79</v>
      </c>
      <c r="C9" s="49">
        <v>42</v>
      </c>
      <c r="D9" s="48">
        <v>40</v>
      </c>
      <c r="E9" s="48">
        <v>38</v>
      </c>
      <c r="F9" s="48">
        <v>19</v>
      </c>
      <c r="G9" s="48">
        <v>7</v>
      </c>
      <c r="H9" s="48">
        <v>32</v>
      </c>
      <c r="I9" s="48">
        <v>43</v>
      </c>
      <c r="J9" s="48">
        <v>6</v>
      </c>
      <c r="K9" s="48">
        <v>22</v>
      </c>
      <c r="L9" s="48">
        <v>9</v>
      </c>
      <c r="M9" s="48">
        <v>24</v>
      </c>
      <c r="N9" s="48">
        <v>4</v>
      </c>
      <c r="O9" s="48">
        <v>93</v>
      </c>
      <c r="P9" s="50">
        <v>52</v>
      </c>
      <c r="Q9" s="57">
        <f>SUM(C9:P9)*Dimensões!F43</f>
        <v>338.50660842430023</v>
      </c>
    </row>
    <row r="10" spans="2:17" x14ac:dyDescent="0.35">
      <c r="B10" s="48">
        <f t="shared" si="0"/>
        <v>80</v>
      </c>
      <c r="C10" s="49">
        <v>72</v>
      </c>
      <c r="D10" s="48">
        <v>15</v>
      </c>
      <c r="E10" s="48">
        <v>44</v>
      </c>
      <c r="F10" s="48">
        <v>36</v>
      </c>
      <c r="G10" s="48">
        <v>3</v>
      </c>
      <c r="H10" s="48">
        <v>136</v>
      </c>
      <c r="I10" s="48">
        <v>29</v>
      </c>
      <c r="J10" s="48">
        <v>180</v>
      </c>
      <c r="K10" s="48">
        <v>36</v>
      </c>
      <c r="L10" s="48">
        <v>50</v>
      </c>
      <c r="M10" s="48">
        <v>65</v>
      </c>
      <c r="N10" s="48">
        <v>172</v>
      </c>
      <c r="O10" s="48">
        <v>24</v>
      </c>
      <c r="P10" s="50">
        <v>22</v>
      </c>
      <c r="Q10" s="57">
        <f>SUM(C10:P10)*Dimensões!F44</f>
        <v>694.29197644334431</v>
      </c>
    </row>
    <row r="11" spans="2:17" x14ac:dyDescent="0.35">
      <c r="B11" s="48">
        <f t="shared" si="0"/>
        <v>81</v>
      </c>
      <c r="C11" s="49">
        <v>72</v>
      </c>
      <c r="D11" s="48">
        <v>148</v>
      </c>
      <c r="E11" s="48">
        <v>104</v>
      </c>
      <c r="F11" s="48">
        <v>18</v>
      </c>
      <c r="G11" s="48">
        <v>42</v>
      </c>
      <c r="H11" s="48">
        <v>135</v>
      </c>
      <c r="I11" s="48">
        <v>172</v>
      </c>
      <c r="J11" s="48">
        <v>30</v>
      </c>
      <c r="K11" s="48">
        <v>200</v>
      </c>
      <c r="L11" s="48">
        <v>205</v>
      </c>
      <c r="M11" s="48">
        <v>108</v>
      </c>
      <c r="N11" s="48">
        <v>32</v>
      </c>
      <c r="O11" s="48">
        <v>155</v>
      </c>
      <c r="P11" s="50">
        <v>195</v>
      </c>
      <c r="Q11" s="57">
        <f>SUM(C11:P11)*Dimensões!F45</f>
        <v>1269.2034320502764</v>
      </c>
    </row>
    <row r="12" spans="2:17" x14ac:dyDescent="0.35">
      <c r="B12" s="48">
        <f t="shared" si="0"/>
        <v>82</v>
      </c>
      <c r="C12" s="49">
        <v>147</v>
      </c>
      <c r="D12" s="48">
        <v>124</v>
      </c>
      <c r="E12" s="48">
        <v>35</v>
      </c>
      <c r="F12" s="48">
        <v>18</v>
      </c>
      <c r="G12" s="48">
        <v>105</v>
      </c>
      <c r="H12" s="48">
        <v>99</v>
      </c>
      <c r="I12" s="48">
        <v>2</v>
      </c>
      <c r="J12" s="48">
        <v>148</v>
      </c>
      <c r="K12" s="48">
        <v>24</v>
      </c>
      <c r="L12" s="48">
        <v>144</v>
      </c>
      <c r="M12" s="48">
        <v>1</v>
      </c>
      <c r="N12" s="48">
        <v>240</v>
      </c>
      <c r="O12" s="48">
        <v>150</v>
      </c>
      <c r="P12" s="50">
        <v>88</v>
      </c>
      <c r="Q12" s="57">
        <f>SUM(C12:P12)*Dimensões!F46</f>
        <v>1040.652566501619</v>
      </c>
    </row>
    <row r="13" spans="2:17" x14ac:dyDescent="0.35">
      <c r="B13" s="48">
        <f t="shared" si="0"/>
        <v>83</v>
      </c>
      <c r="C13" s="49">
        <v>205</v>
      </c>
      <c r="D13" s="48">
        <v>184</v>
      </c>
      <c r="E13" s="48">
        <v>48</v>
      </c>
      <c r="F13" s="48">
        <v>144</v>
      </c>
      <c r="G13" s="48">
        <v>141</v>
      </c>
      <c r="H13" s="48">
        <v>21</v>
      </c>
      <c r="I13" s="48">
        <v>10</v>
      </c>
      <c r="J13" s="48">
        <v>13</v>
      </c>
      <c r="K13" s="48">
        <v>10</v>
      </c>
      <c r="L13" s="48">
        <v>150</v>
      </c>
      <c r="M13" s="48">
        <v>28</v>
      </c>
      <c r="N13" s="48">
        <v>24</v>
      </c>
      <c r="O13" s="48">
        <v>196</v>
      </c>
      <c r="P13" s="50">
        <v>65</v>
      </c>
      <c r="Q13" s="57">
        <f>SUM(C13:P13)*Dimensões!F47</f>
        <v>973.10832444943844</v>
      </c>
    </row>
    <row r="14" spans="2:17" x14ac:dyDescent="0.35">
      <c r="B14" s="48">
        <f t="shared" si="0"/>
        <v>84</v>
      </c>
      <c r="C14" s="49">
        <v>93</v>
      </c>
      <c r="D14" s="48">
        <v>245</v>
      </c>
      <c r="E14" s="48">
        <v>36</v>
      </c>
      <c r="F14" s="48">
        <v>49</v>
      </c>
      <c r="G14" s="48">
        <v>94</v>
      </c>
      <c r="H14" s="48">
        <v>27</v>
      </c>
      <c r="I14" s="48">
        <v>78</v>
      </c>
      <c r="J14" s="48">
        <v>148</v>
      </c>
      <c r="K14" s="48">
        <v>128</v>
      </c>
      <c r="L14" s="48">
        <v>33</v>
      </c>
      <c r="M14" s="48">
        <v>150</v>
      </c>
      <c r="N14" s="48">
        <v>100</v>
      </c>
      <c r="O14" s="48">
        <v>56</v>
      </c>
      <c r="P14" s="50">
        <v>123</v>
      </c>
      <c r="Q14" s="57">
        <f>SUM(C14:P14)*Dimensões!F48</f>
        <v>1068.1415022205297</v>
      </c>
    </row>
    <row r="15" spans="2:17" x14ac:dyDescent="0.35">
      <c r="B15" s="48">
        <f t="shared" si="0"/>
        <v>85</v>
      </c>
      <c r="C15" s="49">
        <v>60</v>
      </c>
      <c r="D15" s="48">
        <v>215</v>
      </c>
      <c r="E15" s="48">
        <v>170</v>
      </c>
      <c r="F15" s="48">
        <v>24</v>
      </c>
      <c r="G15" s="48">
        <v>7</v>
      </c>
      <c r="H15" s="48">
        <v>52</v>
      </c>
      <c r="I15" s="48">
        <v>44</v>
      </c>
      <c r="J15" s="48">
        <v>21</v>
      </c>
      <c r="K15" s="48">
        <v>145</v>
      </c>
      <c r="L15" s="48">
        <v>180</v>
      </c>
      <c r="M15" s="48">
        <v>12</v>
      </c>
      <c r="N15" s="48">
        <v>39</v>
      </c>
      <c r="O15" s="48">
        <v>120</v>
      </c>
      <c r="P15" s="50">
        <v>20</v>
      </c>
      <c r="Q15" s="57">
        <f>SUM(C15:P15)*Dimensões!F49</f>
        <v>871.00656320777011</v>
      </c>
    </row>
    <row r="16" spans="2:17" x14ac:dyDescent="0.35">
      <c r="B16" s="48">
        <f t="shared" si="0"/>
        <v>86</v>
      </c>
      <c r="C16" s="49">
        <v>20</v>
      </c>
      <c r="D16" s="48">
        <v>150</v>
      </c>
      <c r="E16" s="48">
        <v>245</v>
      </c>
      <c r="F16" s="48">
        <v>12</v>
      </c>
      <c r="G16" s="48">
        <v>100</v>
      </c>
      <c r="H16" s="48">
        <v>144</v>
      </c>
      <c r="I16" s="48">
        <v>45</v>
      </c>
      <c r="J16" s="48">
        <v>144</v>
      </c>
      <c r="K16" s="48">
        <v>12</v>
      </c>
      <c r="L16" s="48">
        <v>7</v>
      </c>
      <c r="M16" s="48">
        <v>160</v>
      </c>
      <c r="N16" s="48">
        <v>190</v>
      </c>
      <c r="O16" s="48">
        <v>39</v>
      </c>
      <c r="P16" s="50">
        <v>188</v>
      </c>
      <c r="Q16" s="57">
        <f>SUM(C16:P16)*Dimensões!F50</f>
        <v>1143.5397259066847</v>
      </c>
    </row>
    <row r="17" spans="2:18" x14ac:dyDescent="0.35">
      <c r="B17" s="48">
        <f t="shared" si="0"/>
        <v>87</v>
      </c>
      <c r="C17" s="49">
        <v>7</v>
      </c>
      <c r="D17" s="48">
        <v>160</v>
      </c>
      <c r="E17" s="48">
        <v>12</v>
      </c>
      <c r="F17" s="48">
        <v>56</v>
      </c>
      <c r="G17" s="48">
        <v>16</v>
      </c>
      <c r="H17" s="48">
        <v>96</v>
      </c>
      <c r="I17" s="48">
        <v>44</v>
      </c>
      <c r="J17" s="48">
        <v>42</v>
      </c>
      <c r="K17" s="48">
        <v>138</v>
      </c>
      <c r="L17" s="48">
        <v>96</v>
      </c>
      <c r="M17" s="48">
        <v>124</v>
      </c>
      <c r="N17" s="48">
        <v>200</v>
      </c>
      <c r="O17" s="48">
        <v>38</v>
      </c>
      <c r="P17" s="50">
        <v>240</v>
      </c>
      <c r="Q17" s="57">
        <f>SUM(C17:P17)*Dimensões!F51</f>
        <v>996.67026935136187</v>
      </c>
    </row>
    <row r="18" spans="2:18" x14ac:dyDescent="0.35">
      <c r="B18" s="48">
        <f t="shared" si="0"/>
        <v>88</v>
      </c>
      <c r="C18" s="49">
        <v>4</v>
      </c>
      <c r="D18" s="48">
        <v>190</v>
      </c>
      <c r="E18" s="48">
        <v>92</v>
      </c>
      <c r="F18" s="48">
        <v>34</v>
      </c>
      <c r="G18" s="48">
        <v>6</v>
      </c>
      <c r="H18" s="48">
        <v>147</v>
      </c>
      <c r="I18" s="48">
        <v>10</v>
      </c>
      <c r="J18" s="48">
        <v>185</v>
      </c>
      <c r="K18" s="48">
        <v>70</v>
      </c>
      <c r="L18" s="48">
        <v>12</v>
      </c>
      <c r="M18" s="48">
        <v>30</v>
      </c>
      <c r="N18" s="48">
        <v>26</v>
      </c>
      <c r="O18" s="48">
        <v>105</v>
      </c>
      <c r="P18" s="50">
        <v>245</v>
      </c>
      <c r="Q18" s="57">
        <f>SUM(C18:P18)*Dimensões!F52</f>
        <v>907.9202768874502</v>
      </c>
    </row>
    <row r="19" spans="2:18" x14ac:dyDescent="0.35">
      <c r="B19" s="48">
        <f t="shared" si="0"/>
        <v>89</v>
      </c>
      <c r="C19" s="49">
        <v>10</v>
      </c>
      <c r="D19" s="48">
        <v>33</v>
      </c>
      <c r="E19" s="48">
        <v>10</v>
      </c>
      <c r="F19" s="48">
        <v>24</v>
      </c>
      <c r="G19" s="48">
        <v>135</v>
      </c>
      <c r="H19" s="48">
        <v>80</v>
      </c>
      <c r="I19" s="48">
        <v>15</v>
      </c>
      <c r="J19" s="48">
        <v>85</v>
      </c>
      <c r="K19" s="48">
        <v>98</v>
      </c>
      <c r="L19" s="48">
        <v>22</v>
      </c>
      <c r="M19" s="48">
        <v>18</v>
      </c>
      <c r="N19" s="48">
        <v>21</v>
      </c>
      <c r="O19" s="48">
        <v>45</v>
      </c>
      <c r="P19" s="50">
        <v>51</v>
      </c>
      <c r="Q19" s="57">
        <f>SUM(C19:P19)*Dimensões!F53</f>
        <v>508.15261171814905</v>
      </c>
    </row>
    <row r="20" spans="2:18" x14ac:dyDescent="0.35">
      <c r="B20" s="48">
        <f t="shared" si="0"/>
        <v>90</v>
      </c>
      <c r="C20" s="49">
        <v>28</v>
      </c>
      <c r="D20" s="48">
        <v>58</v>
      </c>
      <c r="E20" s="48">
        <v>44</v>
      </c>
      <c r="F20" s="48">
        <v>38</v>
      </c>
      <c r="G20" s="48">
        <v>19</v>
      </c>
      <c r="H20" s="48">
        <v>245</v>
      </c>
      <c r="I20" s="48">
        <v>48</v>
      </c>
      <c r="J20" s="48">
        <v>168</v>
      </c>
      <c r="K20" s="48">
        <v>21</v>
      </c>
      <c r="L20" s="48">
        <v>22</v>
      </c>
      <c r="M20" s="48">
        <v>35</v>
      </c>
      <c r="N20" s="48">
        <v>12</v>
      </c>
      <c r="O20" s="48">
        <v>40</v>
      </c>
      <c r="P20" s="50">
        <v>68</v>
      </c>
      <c r="Q20" s="57">
        <f>SUM(C20:P20)*Dimensões!F54</f>
        <v>664.44684623424121</v>
      </c>
    </row>
    <row r="21" spans="2:18" x14ac:dyDescent="0.35">
      <c r="B21" s="48">
        <f t="shared" si="0"/>
        <v>91</v>
      </c>
      <c r="C21" s="49">
        <v>160</v>
      </c>
      <c r="D21" s="48">
        <v>50</v>
      </c>
      <c r="E21" s="48">
        <v>104</v>
      </c>
      <c r="F21" s="48">
        <v>135</v>
      </c>
      <c r="G21" s="48">
        <v>44</v>
      </c>
      <c r="H21" s="48">
        <v>140</v>
      </c>
      <c r="I21" s="48">
        <v>152</v>
      </c>
      <c r="J21" s="48">
        <v>62</v>
      </c>
      <c r="K21" s="48">
        <v>68</v>
      </c>
      <c r="L21" s="48">
        <v>22</v>
      </c>
      <c r="M21" s="48">
        <v>58</v>
      </c>
      <c r="N21" s="48">
        <v>126</v>
      </c>
      <c r="O21" s="48">
        <v>92</v>
      </c>
      <c r="P21" s="50">
        <v>5</v>
      </c>
      <c r="Q21" s="57">
        <f>SUM(C21:P21)*Dimensões!F55</f>
        <v>956.614963018092</v>
      </c>
    </row>
    <row r="22" spans="2:18" x14ac:dyDescent="0.35">
      <c r="B22" s="48">
        <f t="shared" si="0"/>
        <v>92</v>
      </c>
      <c r="C22" s="49">
        <v>92</v>
      </c>
      <c r="D22" s="48">
        <v>24</v>
      </c>
      <c r="E22" s="48">
        <v>27</v>
      </c>
      <c r="F22" s="48">
        <v>184</v>
      </c>
      <c r="G22" s="48">
        <v>87</v>
      </c>
      <c r="H22" s="48">
        <v>30</v>
      </c>
      <c r="I22" s="48">
        <v>16</v>
      </c>
      <c r="J22" s="48">
        <v>195</v>
      </c>
      <c r="K22" s="48">
        <v>215</v>
      </c>
      <c r="L22" s="48">
        <v>90</v>
      </c>
      <c r="M22" s="48">
        <v>108</v>
      </c>
      <c r="N22" s="48">
        <v>50</v>
      </c>
      <c r="O22" s="48">
        <v>34</v>
      </c>
      <c r="P22" s="50">
        <v>140</v>
      </c>
      <c r="Q22" s="57">
        <f>SUM(C22:P22)*Dimensões!F56</f>
        <v>1014.7344271095031</v>
      </c>
    </row>
    <row r="23" spans="2:18" x14ac:dyDescent="0.35">
      <c r="B23" s="48">
        <f t="shared" si="0"/>
        <v>93</v>
      </c>
      <c r="C23" s="49">
        <v>3</v>
      </c>
      <c r="D23" s="48">
        <v>43</v>
      </c>
      <c r="E23" s="48">
        <v>52</v>
      </c>
      <c r="F23" s="48">
        <v>87</v>
      </c>
      <c r="G23" s="48">
        <v>148</v>
      </c>
      <c r="H23" s="48">
        <v>48</v>
      </c>
      <c r="I23" s="48">
        <v>26</v>
      </c>
      <c r="J23" s="48">
        <v>35</v>
      </c>
      <c r="K23" s="48">
        <v>2</v>
      </c>
      <c r="L23" s="48">
        <v>46</v>
      </c>
      <c r="M23" s="48">
        <v>172</v>
      </c>
      <c r="N23" s="48">
        <v>78</v>
      </c>
      <c r="O23" s="48">
        <v>56</v>
      </c>
      <c r="P23" s="50">
        <v>38</v>
      </c>
      <c r="Q23" s="57">
        <f>SUM(C23:P23)*Dimensões!F57</f>
        <v>655.02206827347186</v>
      </c>
    </row>
    <row r="24" spans="2:18" x14ac:dyDescent="0.35">
      <c r="B24" s="48">
        <f t="shared" si="0"/>
        <v>94</v>
      </c>
      <c r="C24" s="49">
        <v>23</v>
      </c>
      <c r="D24" s="48">
        <v>25</v>
      </c>
      <c r="E24" s="48">
        <v>52</v>
      </c>
      <c r="F24" s="48">
        <v>114</v>
      </c>
      <c r="G24" s="48">
        <v>26</v>
      </c>
      <c r="H24" s="48">
        <v>96</v>
      </c>
      <c r="I24" s="48">
        <v>34</v>
      </c>
      <c r="J24" s="48">
        <v>155</v>
      </c>
      <c r="K24" s="48">
        <v>190</v>
      </c>
      <c r="L24" s="48">
        <v>141</v>
      </c>
      <c r="M24" s="48">
        <v>147</v>
      </c>
      <c r="N24" s="48">
        <v>25</v>
      </c>
      <c r="O24" s="48">
        <v>14</v>
      </c>
      <c r="P24" s="50">
        <v>5</v>
      </c>
      <c r="Q24" s="57">
        <f>SUM(C24:P24)*Dimensões!F58</f>
        <v>822.31187707712832</v>
      </c>
    </row>
    <row r="25" spans="2:18" x14ac:dyDescent="0.35">
      <c r="B25" s="48">
        <f t="shared" si="0"/>
        <v>95</v>
      </c>
      <c r="C25" s="49">
        <v>60</v>
      </c>
      <c r="D25" s="48">
        <v>6</v>
      </c>
      <c r="E25" s="48">
        <v>130</v>
      </c>
      <c r="F25" s="48">
        <v>30</v>
      </c>
      <c r="G25" s="48">
        <v>40</v>
      </c>
      <c r="H25" s="48">
        <v>88</v>
      </c>
      <c r="I25" s="48">
        <v>250</v>
      </c>
      <c r="J25" s="48">
        <v>10</v>
      </c>
      <c r="K25" s="48">
        <v>135</v>
      </c>
      <c r="L25" s="48">
        <v>152</v>
      </c>
      <c r="M25" s="48">
        <v>125</v>
      </c>
      <c r="N25" s="48">
        <v>45</v>
      </c>
      <c r="O25" s="48">
        <v>68</v>
      </c>
      <c r="P25" s="50">
        <v>56</v>
      </c>
      <c r="Q25" s="57">
        <f>SUM(C25:P25)*Dimensões!F59</f>
        <v>938.55080525995072</v>
      </c>
    </row>
    <row r="26" spans="2:18" x14ac:dyDescent="0.35">
      <c r="B26" s="48">
        <f t="shared" si="0"/>
        <v>96</v>
      </c>
      <c r="C26" s="49">
        <v>123</v>
      </c>
      <c r="D26" s="48">
        <v>195</v>
      </c>
      <c r="E26" s="48">
        <v>24</v>
      </c>
      <c r="F26" s="48">
        <v>52</v>
      </c>
      <c r="G26" s="48">
        <v>200</v>
      </c>
      <c r="H26" s="48">
        <v>78</v>
      </c>
      <c r="I26" s="48">
        <v>35</v>
      </c>
      <c r="J26" s="48">
        <v>200</v>
      </c>
      <c r="K26" s="48">
        <v>129</v>
      </c>
      <c r="L26" s="48">
        <v>145</v>
      </c>
      <c r="M26" s="48">
        <v>120</v>
      </c>
      <c r="N26" s="48">
        <v>155</v>
      </c>
      <c r="O26" s="48">
        <v>90</v>
      </c>
      <c r="P26" s="50">
        <v>88</v>
      </c>
      <c r="Q26" s="57">
        <f>SUM(C26:P26)*Dimensões!F60</f>
        <v>1283.3405989914304</v>
      </c>
    </row>
    <row r="27" spans="2:18" x14ac:dyDescent="0.35">
      <c r="B27" s="48">
        <f t="shared" si="0"/>
        <v>97</v>
      </c>
      <c r="C27" s="49">
        <v>21</v>
      </c>
      <c r="D27" s="48">
        <v>90</v>
      </c>
      <c r="E27" s="48">
        <v>141</v>
      </c>
      <c r="F27" s="48">
        <v>95</v>
      </c>
      <c r="G27" s="48">
        <v>66</v>
      </c>
      <c r="H27" s="48">
        <v>18</v>
      </c>
      <c r="I27" s="48">
        <v>112</v>
      </c>
      <c r="J27" s="48">
        <v>28</v>
      </c>
      <c r="K27" s="48">
        <v>20</v>
      </c>
      <c r="L27" s="48">
        <v>15</v>
      </c>
      <c r="M27" s="48">
        <v>135</v>
      </c>
      <c r="N27" s="48">
        <v>180</v>
      </c>
      <c r="O27" s="48">
        <v>42</v>
      </c>
      <c r="P27" s="50">
        <v>21</v>
      </c>
      <c r="Q27" s="57">
        <f>SUM(C27:P27)*Dimensões!F61</f>
        <v>772.8317927830891</v>
      </c>
    </row>
    <row r="28" spans="2:18" x14ac:dyDescent="0.35">
      <c r="B28" s="48">
        <f t="shared" si="0"/>
        <v>98</v>
      </c>
      <c r="C28" s="49">
        <v>87</v>
      </c>
      <c r="D28" s="48">
        <v>82</v>
      </c>
      <c r="E28" s="48">
        <v>48</v>
      </c>
      <c r="F28" s="48">
        <v>84</v>
      </c>
      <c r="G28" s="48">
        <v>105</v>
      </c>
      <c r="H28" s="48">
        <v>110</v>
      </c>
      <c r="I28" s="48">
        <v>6</v>
      </c>
      <c r="J28" s="48">
        <v>200</v>
      </c>
      <c r="K28" s="48">
        <v>84</v>
      </c>
      <c r="L28" s="48">
        <v>88</v>
      </c>
      <c r="M28" s="48">
        <v>75</v>
      </c>
      <c r="N28" s="48">
        <v>45</v>
      </c>
      <c r="O28" s="48">
        <v>15</v>
      </c>
      <c r="P28" s="50">
        <v>156</v>
      </c>
      <c r="Q28" s="57">
        <f>SUM(C28:P28)*Dimensões!F62</f>
        <v>930.69682362597621</v>
      </c>
    </row>
    <row r="29" spans="2:18" x14ac:dyDescent="0.35">
      <c r="B29" s="48">
        <f t="shared" si="0"/>
        <v>99</v>
      </c>
      <c r="C29" s="49">
        <v>32</v>
      </c>
      <c r="D29" s="48">
        <v>93</v>
      </c>
      <c r="E29" s="48">
        <v>200</v>
      </c>
      <c r="F29" s="48">
        <v>24</v>
      </c>
      <c r="G29" s="48">
        <v>164</v>
      </c>
      <c r="H29" s="48">
        <v>45</v>
      </c>
      <c r="I29" s="48">
        <v>90</v>
      </c>
      <c r="J29" s="48">
        <v>42</v>
      </c>
      <c r="K29" s="48">
        <v>44</v>
      </c>
      <c r="L29" s="48">
        <v>124</v>
      </c>
      <c r="M29" s="48">
        <v>95</v>
      </c>
      <c r="N29" s="48">
        <v>168</v>
      </c>
      <c r="O29" s="48">
        <v>130</v>
      </c>
      <c r="P29" s="50">
        <v>155</v>
      </c>
      <c r="Q29" s="57">
        <f>SUM(C29:P29)*Dimensões!F63</f>
        <v>1104.2698177368122</v>
      </c>
    </row>
    <row r="30" spans="2:18" x14ac:dyDescent="0.35">
      <c r="B30" s="48">
        <f t="shared" si="0"/>
        <v>100</v>
      </c>
      <c r="C30" s="49">
        <v>200</v>
      </c>
      <c r="D30" s="48">
        <v>45</v>
      </c>
      <c r="E30" s="48">
        <v>66</v>
      </c>
      <c r="F30" s="48">
        <v>114</v>
      </c>
      <c r="G30" s="48">
        <v>52</v>
      </c>
      <c r="H30" s="48">
        <v>24</v>
      </c>
      <c r="I30" s="48">
        <v>82</v>
      </c>
      <c r="J30" s="48">
        <v>70</v>
      </c>
      <c r="K30" s="48">
        <v>34</v>
      </c>
      <c r="L30" s="48">
        <v>48</v>
      </c>
      <c r="M30" s="48">
        <v>80</v>
      </c>
      <c r="N30" s="48">
        <v>23</v>
      </c>
      <c r="O30" s="48">
        <v>114</v>
      </c>
      <c r="P30" s="50">
        <v>18</v>
      </c>
      <c r="Q30" s="57">
        <f>SUM(C30:P30)*Dimensões!F64</f>
        <v>761.8362184955248</v>
      </c>
    </row>
    <row r="31" spans="2:18" x14ac:dyDescent="0.35">
      <c r="B31" s="48">
        <f t="shared" si="0"/>
        <v>101</v>
      </c>
      <c r="C31" s="49">
        <v>140</v>
      </c>
      <c r="D31" s="48">
        <v>81</v>
      </c>
      <c r="E31" s="48">
        <v>175</v>
      </c>
      <c r="F31" s="48">
        <v>44</v>
      </c>
      <c r="G31" s="48">
        <v>34</v>
      </c>
      <c r="H31" s="48">
        <v>140</v>
      </c>
      <c r="I31" s="48">
        <v>48</v>
      </c>
      <c r="J31" s="48">
        <v>108</v>
      </c>
      <c r="K31" s="48">
        <v>32</v>
      </c>
      <c r="L31" s="48">
        <v>36</v>
      </c>
      <c r="M31" s="48">
        <v>180</v>
      </c>
      <c r="N31" s="48">
        <v>19</v>
      </c>
      <c r="O31" s="48">
        <v>44</v>
      </c>
      <c r="P31" s="50">
        <v>96</v>
      </c>
      <c r="Q31" s="57">
        <f>SUM(C31:P31)*Dimensões!F65</f>
        <v>924.41363831879664</v>
      </c>
    </row>
    <row r="32" spans="2:18" x14ac:dyDescent="0.35">
      <c r="B32" t="s">
        <v>666</v>
      </c>
      <c r="C32">
        <f>SUM(C7:C31)</f>
        <v>1733</v>
      </c>
      <c r="D32">
        <f t="shared" ref="D32:P32" si="1">SUM(D7:D31)</f>
        <v>2495</v>
      </c>
      <c r="E32">
        <f t="shared" si="1"/>
        <v>2011</v>
      </c>
      <c r="F32">
        <f t="shared" si="1"/>
        <v>1510</v>
      </c>
      <c r="G32">
        <f t="shared" si="1"/>
        <v>1902</v>
      </c>
      <c r="H32">
        <f t="shared" si="1"/>
        <v>2230</v>
      </c>
      <c r="I32">
        <f t="shared" si="1"/>
        <v>1499</v>
      </c>
      <c r="J32">
        <f t="shared" si="1"/>
        <v>2347</v>
      </c>
      <c r="K32">
        <f t="shared" si="1"/>
        <v>1898</v>
      </c>
      <c r="L32">
        <f t="shared" si="1"/>
        <v>1897</v>
      </c>
      <c r="M32">
        <f t="shared" si="1"/>
        <v>2170</v>
      </c>
      <c r="N32">
        <f t="shared" si="1"/>
        <v>2059</v>
      </c>
      <c r="O32">
        <f t="shared" si="1"/>
        <v>1826</v>
      </c>
      <c r="P32">
        <f t="shared" si="1"/>
        <v>2302</v>
      </c>
      <c r="Q32">
        <f>SUM(C32:P32)</f>
        <v>27879</v>
      </c>
      <c r="R32" s="86"/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419E2-8B7D-4543-BB0E-964ED79F1B53}">
  <sheetPr>
    <tabColor rgb="FFFFC000"/>
  </sheetPr>
  <dimension ref="B6:J19"/>
  <sheetViews>
    <sheetView showGridLines="0" showRowColHeaders="0" zoomScale="115" zoomScaleNormal="115" workbookViewId="0">
      <selection activeCell="G9" sqref="G9"/>
    </sheetView>
  </sheetViews>
  <sheetFormatPr defaultRowHeight="14.5" x14ac:dyDescent="0.35"/>
  <sheetData>
    <row r="6" spans="2:7" x14ac:dyDescent="0.35">
      <c r="B6" t="s">
        <v>680</v>
      </c>
      <c r="G6" t="s">
        <v>687</v>
      </c>
    </row>
    <row r="7" spans="2:7" x14ac:dyDescent="0.35">
      <c r="B7" t="s">
        <v>689</v>
      </c>
      <c r="G7" s="126" t="s">
        <v>679</v>
      </c>
    </row>
    <row r="8" spans="2:7" x14ac:dyDescent="0.35">
      <c r="B8" t="s">
        <v>681</v>
      </c>
    </row>
    <row r="9" spans="2:7" x14ac:dyDescent="0.35">
      <c r="B9" t="s">
        <v>682</v>
      </c>
    </row>
    <row r="19" spans="10:10" x14ac:dyDescent="0.35">
      <c r="J19" s="2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5B79CA-5C9E-4106-9C08-8BC6A757627D}">
  <sheetPr>
    <tabColor rgb="FFFFC000"/>
  </sheetPr>
  <dimension ref="A2:M586"/>
  <sheetViews>
    <sheetView showGridLines="0" topLeftCell="B1" zoomScale="130" zoomScaleNormal="130" workbookViewId="0">
      <selection activeCell="L7" sqref="L7"/>
    </sheetView>
  </sheetViews>
  <sheetFormatPr defaultRowHeight="14.5" x14ac:dyDescent="0.35"/>
  <cols>
    <col min="1" max="1" width="13.54296875" hidden="1" customWidth="1"/>
    <col min="2" max="2" width="7.81640625" customWidth="1"/>
    <col min="3" max="3" width="5.1796875" bestFit="1" customWidth="1"/>
    <col min="4" max="4" width="9" customWidth="1"/>
    <col min="5" max="5" width="25.81640625" bestFit="1" customWidth="1"/>
    <col min="6" max="6" width="12" customWidth="1"/>
    <col min="7" max="7" width="13.453125" customWidth="1"/>
    <col min="8" max="8" width="12.54296875" customWidth="1"/>
  </cols>
  <sheetData>
    <row r="2" spans="1:13" x14ac:dyDescent="0.35">
      <c r="A2" t="s">
        <v>659</v>
      </c>
      <c r="B2" s="29" t="s">
        <v>1</v>
      </c>
      <c r="C2" s="29" t="s">
        <v>0</v>
      </c>
      <c r="D2" s="29" t="s">
        <v>418</v>
      </c>
      <c r="E2" s="36" t="s">
        <v>419</v>
      </c>
      <c r="F2" s="36" t="s">
        <v>420</v>
      </c>
      <c r="G2" s="29" t="s">
        <v>421</v>
      </c>
      <c r="H2" s="79" t="s">
        <v>422</v>
      </c>
      <c r="I2" s="87" t="s">
        <v>667</v>
      </c>
      <c r="L2" s="37"/>
      <c r="M2" t="s">
        <v>425</v>
      </c>
    </row>
    <row r="3" spans="1:13" x14ac:dyDescent="0.35">
      <c r="A3">
        <v>1</v>
      </c>
      <c r="B3" s="1" t="s">
        <v>4</v>
      </c>
      <c r="C3" s="1">
        <v>1597</v>
      </c>
      <c r="D3" s="33">
        <v>1291.1470286246226</v>
      </c>
      <c r="E3" s="34" t="s">
        <v>424</v>
      </c>
      <c r="F3" s="35">
        <v>1</v>
      </c>
      <c r="G3" s="32" t="s">
        <v>423</v>
      </c>
      <c r="H3" s="80" t="s">
        <v>423</v>
      </c>
      <c r="I3">
        <f>VLOOKUP(Tabela27[[#This Row],[Classe]],Dimensões!$C$2:$F$209,4,FALSE)</f>
        <v>15</v>
      </c>
    </row>
    <row r="4" spans="1:13" x14ac:dyDescent="0.35">
      <c r="A4">
        <v>1</v>
      </c>
      <c r="B4" s="1" t="s">
        <v>6</v>
      </c>
      <c r="C4" s="1">
        <v>2036</v>
      </c>
      <c r="D4" s="33">
        <v>3.0624816736658489</v>
      </c>
      <c r="E4" s="34" t="s">
        <v>424</v>
      </c>
      <c r="F4" s="35">
        <v>1</v>
      </c>
      <c r="G4" s="32" t="s">
        <v>423</v>
      </c>
      <c r="H4" s="80" t="s">
        <v>423</v>
      </c>
      <c r="I4">
        <f>VLOOKUP(Tabela27[[#This Row],[Classe]],Dimensões!$C$2:$F$209,4,FALSE)</f>
        <v>0.875</v>
      </c>
    </row>
    <row r="5" spans="1:13" x14ac:dyDescent="0.35">
      <c r="A5">
        <v>1</v>
      </c>
      <c r="B5" s="1" t="s">
        <v>3</v>
      </c>
      <c r="C5" s="1">
        <v>106</v>
      </c>
      <c r="D5" s="33">
        <v>149.77765898161954</v>
      </c>
      <c r="E5" s="34" t="s">
        <v>424</v>
      </c>
      <c r="F5" s="35">
        <v>2</v>
      </c>
      <c r="G5" s="32" t="s">
        <v>423</v>
      </c>
      <c r="H5" s="80" t="s">
        <v>423</v>
      </c>
      <c r="I5">
        <f>VLOOKUP(Tabela27[[#This Row],[Classe]],Dimensões!$C$2:$F$209,4,FALSE)</f>
        <v>0.3</v>
      </c>
    </row>
    <row r="6" spans="1:13" x14ac:dyDescent="0.35">
      <c r="A6">
        <v>1</v>
      </c>
      <c r="B6" s="1" t="s">
        <v>6</v>
      </c>
      <c r="C6" s="1">
        <v>1286</v>
      </c>
      <c r="D6" s="33">
        <v>280268.04473970487</v>
      </c>
      <c r="E6" s="34" t="s">
        <v>424</v>
      </c>
      <c r="F6" s="35">
        <v>2</v>
      </c>
      <c r="G6" s="32" t="s">
        <v>423</v>
      </c>
      <c r="H6" s="80" t="s">
        <v>423</v>
      </c>
      <c r="I6">
        <f>VLOOKUP(Tabela27[[#This Row],[Classe]],Dimensões!$C$2:$F$209,4,FALSE)</f>
        <v>0.875</v>
      </c>
    </row>
    <row r="7" spans="1:13" x14ac:dyDescent="0.35">
      <c r="A7">
        <v>1</v>
      </c>
      <c r="B7" s="1" t="s">
        <v>9</v>
      </c>
      <c r="C7" s="1">
        <v>1521</v>
      </c>
      <c r="D7" s="33">
        <v>25.182009125976219</v>
      </c>
      <c r="E7" s="34" t="s">
        <v>424</v>
      </c>
      <c r="F7" s="35">
        <v>2</v>
      </c>
      <c r="G7" s="32" t="s">
        <v>423</v>
      </c>
      <c r="H7" s="80" t="s">
        <v>423</v>
      </c>
      <c r="I7">
        <f>VLOOKUP(Tabela27[[#This Row],[Classe]],Dimensões!$C$2:$F$209,4,FALSE)</f>
        <v>0.43</v>
      </c>
    </row>
    <row r="8" spans="1:13" x14ac:dyDescent="0.35">
      <c r="A8">
        <v>1</v>
      </c>
      <c r="B8" s="1" t="s">
        <v>5</v>
      </c>
      <c r="C8" s="1">
        <v>1573</v>
      </c>
      <c r="D8" s="33">
        <v>0.46171296296296299</v>
      </c>
      <c r="E8" s="34" t="s">
        <v>424</v>
      </c>
      <c r="F8" s="35">
        <v>2</v>
      </c>
      <c r="G8" s="32" t="s">
        <v>423</v>
      </c>
      <c r="H8" s="80" t="s">
        <v>423</v>
      </c>
      <c r="I8">
        <f>VLOOKUP(Tabela27[[#This Row],[Classe]],Dimensões!$C$2:$F$209,4,FALSE)</f>
        <v>0.7</v>
      </c>
    </row>
    <row r="9" spans="1:13" x14ac:dyDescent="0.35">
      <c r="A9">
        <v>1</v>
      </c>
      <c r="B9" s="1" t="s">
        <v>9</v>
      </c>
      <c r="C9" s="1">
        <v>1663</v>
      </c>
      <c r="D9" s="33">
        <v>0.46171296296296299</v>
      </c>
      <c r="E9" s="34" t="s">
        <v>424</v>
      </c>
      <c r="F9" s="35">
        <v>2</v>
      </c>
      <c r="G9" s="32" t="s">
        <v>423</v>
      </c>
      <c r="H9" s="80" t="s">
        <v>423</v>
      </c>
      <c r="I9">
        <f>VLOOKUP(Tabela27[[#This Row],[Classe]],Dimensões!$C$2:$F$209,4,FALSE)</f>
        <v>0.43</v>
      </c>
    </row>
    <row r="10" spans="1:13" x14ac:dyDescent="0.35">
      <c r="A10">
        <v>1</v>
      </c>
      <c r="B10" s="1" t="s">
        <v>3</v>
      </c>
      <c r="C10" s="1">
        <v>1738</v>
      </c>
      <c r="D10" s="33">
        <v>762.18482297325568</v>
      </c>
      <c r="E10" s="34" t="s">
        <v>424</v>
      </c>
      <c r="F10" s="35">
        <v>2</v>
      </c>
      <c r="G10" s="32" t="s">
        <v>423</v>
      </c>
      <c r="H10" s="80" t="s">
        <v>423</v>
      </c>
      <c r="I10">
        <f>VLOOKUP(Tabela27[[#This Row],[Classe]],Dimensões!$C$2:$F$209,4,FALSE)</f>
        <v>0.3</v>
      </c>
    </row>
    <row r="11" spans="1:13" x14ac:dyDescent="0.35">
      <c r="A11">
        <v>1</v>
      </c>
      <c r="B11" s="1" t="s">
        <v>13</v>
      </c>
      <c r="C11" s="1">
        <v>1876</v>
      </c>
      <c r="D11" s="33">
        <v>280268.04473970487</v>
      </c>
      <c r="E11" s="34" t="s">
        <v>424</v>
      </c>
      <c r="F11" s="35">
        <v>2</v>
      </c>
      <c r="G11" s="32" t="s">
        <v>423</v>
      </c>
      <c r="H11" s="80" t="s">
        <v>423</v>
      </c>
      <c r="I11">
        <f>VLOOKUP(Tabela27[[#This Row],[Classe]],Dimensões!$C$2:$F$209,4,FALSE)</f>
        <v>1</v>
      </c>
    </row>
    <row r="12" spans="1:13" x14ac:dyDescent="0.35">
      <c r="A12">
        <v>1</v>
      </c>
      <c r="B12" s="1" t="s">
        <v>3</v>
      </c>
      <c r="C12" s="1">
        <v>1927</v>
      </c>
      <c r="D12" s="33">
        <v>36414.425545374914</v>
      </c>
      <c r="E12" s="34" t="s">
        <v>424</v>
      </c>
      <c r="F12" s="35">
        <v>2</v>
      </c>
      <c r="G12" s="32" t="s">
        <v>423</v>
      </c>
      <c r="H12" s="80" t="s">
        <v>423</v>
      </c>
      <c r="I12">
        <f>VLOOKUP(Tabela27[[#This Row],[Classe]],Dimensões!$C$2:$F$209,4,FALSE)</f>
        <v>0.3</v>
      </c>
    </row>
    <row r="13" spans="1:13" x14ac:dyDescent="0.35">
      <c r="A13">
        <v>1</v>
      </c>
      <c r="B13" s="1" t="s">
        <v>3</v>
      </c>
      <c r="C13" s="1">
        <v>343</v>
      </c>
      <c r="D13" s="33">
        <v>762.18482297325568</v>
      </c>
      <c r="E13" s="34" t="s">
        <v>424</v>
      </c>
      <c r="F13" s="35">
        <v>2</v>
      </c>
      <c r="G13" s="32" t="s">
        <v>423</v>
      </c>
      <c r="H13" s="80" t="s">
        <v>423</v>
      </c>
      <c r="I13">
        <f>VLOOKUP(Tabela27[[#This Row],[Classe]],Dimensões!$C$2:$F$209,4,FALSE)</f>
        <v>0.3</v>
      </c>
    </row>
    <row r="14" spans="1:13" x14ac:dyDescent="0.35">
      <c r="A14">
        <v>1</v>
      </c>
      <c r="B14" s="1" t="s">
        <v>4</v>
      </c>
      <c r="C14" s="1">
        <v>1015</v>
      </c>
      <c r="D14" s="33">
        <v>0.32477795630870288</v>
      </c>
      <c r="E14" s="34" t="s">
        <v>424</v>
      </c>
      <c r="F14" s="35">
        <v>3</v>
      </c>
      <c r="G14" s="32" t="s">
        <v>423</v>
      </c>
      <c r="H14" s="80" t="s">
        <v>423</v>
      </c>
      <c r="I14">
        <f>VLOOKUP(Tabela27[[#This Row],[Classe]],Dimensões!$C$2:$F$209,4,FALSE)</f>
        <v>15</v>
      </c>
    </row>
    <row r="15" spans="1:13" x14ac:dyDescent="0.35">
      <c r="A15">
        <v>1</v>
      </c>
      <c r="B15" s="1" t="s">
        <v>8</v>
      </c>
      <c r="C15" s="1">
        <v>1038</v>
      </c>
      <c r="D15" s="33">
        <v>0.46171296296296299</v>
      </c>
      <c r="E15" s="34" t="s">
        <v>424</v>
      </c>
      <c r="F15" s="35">
        <v>3</v>
      </c>
      <c r="G15" s="32" t="s">
        <v>423</v>
      </c>
      <c r="H15" s="80" t="s">
        <v>423</v>
      </c>
      <c r="I15">
        <f>VLOOKUP(Tabela27[[#This Row],[Classe]],Dimensões!$C$2:$F$209,4,FALSE)</f>
        <v>0.78539816339744828</v>
      </c>
    </row>
    <row r="16" spans="1:13" x14ac:dyDescent="0.35">
      <c r="A16">
        <v>1</v>
      </c>
      <c r="B16" s="1" t="s">
        <v>3</v>
      </c>
      <c r="C16" s="1">
        <v>1914</v>
      </c>
      <c r="D16" s="33">
        <v>2831.3355831280392</v>
      </c>
      <c r="E16" s="34" t="s">
        <v>424</v>
      </c>
      <c r="F16" s="35">
        <v>3</v>
      </c>
      <c r="G16" s="32" t="s">
        <v>423</v>
      </c>
      <c r="H16" s="80" t="s">
        <v>423</v>
      </c>
      <c r="I16">
        <f>VLOOKUP(Tabela27[[#This Row],[Classe]],Dimensões!$C$2:$F$209,4,FALSE)</f>
        <v>0.3</v>
      </c>
    </row>
    <row r="17" spans="1:9" x14ac:dyDescent="0.35">
      <c r="A17">
        <v>1</v>
      </c>
      <c r="B17" s="1" t="s">
        <v>3</v>
      </c>
      <c r="C17" s="1">
        <v>1986</v>
      </c>
      <c r="D17" s="33">
        <v>0.2481288460153388</v>
      </c>
      <c r="E17" s="34" t="s">
        <v>424</v>
      </c>
      <c r="F17" s="35">
        <v>3</v>
      </c>
      <c r="G17" s="32" t="s">
        <v>423</v>
      </c>
      <c r="H17" s="80" t="s">
        <v>423</v>
      </c>
      <c r="I17">
        <f>VLOOKUP(Tabela27[[#This Row],[Classe]],Dimensões!$C$2:$F$209,4,FALSE)</f>
        <v>0.3</v>
      </c>
    </row>
    <row r="18" spans="1:9" x14ac:dyDescent="0.35">
      <c r="A18">
        <v>1</v>
      </c>
      <c r="B18" s="1" t="s">
        <v>8</v>
      </c>
      <c r="C18" s="1">
        <v>121</v>
      </c>
      <c r="D18" s="33">
        <v>149.77765898161954</v>
      </c>
      <c r="E18" s="34" t="s">
        <v>424</v>
      </c>
      <c r="F18" s="35">
        <v>4</v>
      </c>
      <c r="G18" s="32" t="s">
        <v>423</v>
      </c>
      <c r="H18" s="80" t="s">
        <v>423</v>
      </c>
      <c r="I18">
        <f>VLOOKUP(Tabela27[[#This Row],[Classe]],Dimensões!$C$2:$F$209,4,FALSE)</f>
        <v>0.78539816339744828</v>
      </c>
    </row>
    <row r="19" spans="1:9" x14ac:dyDescent="0.35">
      <c r="A19">
        <v>1</v>
      </c>
      <c r="B19" s="1" t="s">
        <v>2</v>
      </c>
      <c r="C19" s="1">
        <v>1427</v>
      </c>
      <c r="D19" s="33">
        <v>7959.7278305298214</v>
      </c>
      <c r="E19" s="34" t="s">
        <v>424</v>
      </c>
      <c r="F19" s="35">
        <v>4</v>
      </c>
      <c r="G19" s="32" t="s">
        <v>423</v>
      </c>
      <c r="H19" s="80" t="s">
        <v>423</v>
      </c>
      <c r="I19">
        <f>VLOOKUP(Tabela27[[#This Row],[Classe]],Dimensões!$C$2:$F$209,4,FALSE)</f>
        <v>24</v>
      </c>
    </row>
    <row r="20" spans="1:9" x14ac:dyDescent="0.35">
      <c r="A20">
        <v>1</v>
      </c>
      <c r="B20" s="1" t="s">
        <v>5</v>
      </c>
      <c r="C20" s="1">
        <v>1588</v>
      </c>
      <c r="D20" s="33">
        <v>3.0624816736658489</v>
      </c>
      <c r="E20" s="34" t="s">
        <v>424</v>
      </c>
      <c r="F20" s="35">
        <v>4</v>
      </c>
      <c r="G20" s="32" t="s">
        <v>423</v>
      </c>
      <c r="H20" s="80" t="s">
        <v>423</v>
      </c>
      <c r="I20">
        <f>VLOOKUP(Tabela27[[#This Row],[Classe]],Dimensões!$C$2:$F$209,4,FALSE)</f>
        <v>0.7</v>
      </c>
    </row>
    <row r="21" spans="1:9" x14ac:dyDescent="0.35">
      <c r="A21">
        <v>1</v>
      </c>
      <c r="B21" s="1" t="s">
        <v>2</v>
      </c>
      <c r="C21" s="1">
        <v>246</v>
      </c>
      <c r="D21" s="33">
        <v>0.46171296296296299</v>
      </c>
      <c r="E21" s="34" t="s">
        <v>424</v>
      </c>
      <c r="F21" s="35">
        <v>4</v>
      </c>
      <c r="G21" s="32" t="s">
        <v>423</v>
      </c>
      <c r="H21" s="80" t="s">
        <v>423</v>
      </c>
      <c r="I21">
        <f>VLOOKUP(Tabela27[[#This Row],[Classe]],Dimensões!$C$2:$F$209,4,FALSE)</f>
        <v>24</v>
      </c>
    </row>
    <row r="22" spans="1:9" x14ac:dyDescent="0.35">
      <c r="A22">
        <v>1</v>
      </c>
      <c r="B22" s="1" t="s">
        <v>9</v>
      </c>
      <c r="C22" s="1">
        <v>255</v>
      </c>
      <c r="D22" s="33">
        <v>25.182009125976219</v>
      </c>
      <c r="E22" s="34" t="s">
        <v>424</v>
      </c>
      <c r="F22" s="35">
        <v>4</v>
      </c>
      <c r="G22" s="32" t="s">
        <v>423</v>
      </c>
      <c r="H22" s="80" t="s">
        <v>423</v>
      </c>
      <c r="I22">
        <f>VLOOKUP(Tabela27[[#This Row],[Classe]],Dimensões!$C$2:$F$209,4,FALSE)</f>
        <v>0.43</v>
      </c>
    </row>
    <row r="23" spans="1:9" x14ac:dyDescent="0.35">
      <c r="A23">
        <v>1</v>
      </c>
      <c r="B23" s="1" t="s">
        <v>9</v>
      </c>
      <c r="C23" s="1">
        <v>31</v>
      </c>
      <c r="D23" s="33">
        <v>7959.7278305298214</v>
      </c>
      <c r="E23" s="34" t="s">
        <v>424</v>
      </c>
      <c r="F23" s="35">
        <v>4</v>
      </c>
      <c r="G23" s="32" t="s">
        <v>423</v>
      </c>
      <c r="H23" s="80" t="s">
        <v>423</v>
      </c>
      <c r="I23">
        <f>VLOOKUP(Tabela27[[#This Row],[Classe]],Dimensões!$C$2:$F$209,4,FALSE)</f>
        <v>0.43</v>
      </c>
    </row>
    <row r="24" spans="1:9" x14ac:dyDescent="0.35">
      <c r="A24">
        <v>1</v>
      </c>
      <c r="B24" s="1" t="s">
        <v>9</v>
      </c>
      <c r="C24" s="1">
        <v>32</v>
      </c>
      <c r="D24" s="33">
        <v>1167202.7687913491</v>
      </c>
      <c r="E24" s="34" t="s">
        <v>424</v>
      </c>
      <c r="F24" s="35">
        <v>4</v>
      </c>
      <c r="G24" s="32" t="s">
        <v>423</v>
      </c>
      <c r="H24" s="80" t="s">
        <v>423</v>
      </c>
      <c r="I24">
        <f>VLOOKUP(Tabela27[[#This Row],[Classe]],Dimensões!$C$2:$F$209,4,FALSE)</f>
        <v>0.43</v>
      </c>
    </row>
    <row r="25" spans="1:9" x14ac:dyDescent="0.35">
      <c r="A25">
        <v>1</v>
      </c>
      <c r="B25" s="1" t="s">
        <v>9</v>
      </c>
      <c r="C25" s="1">
        <v>1084</v>
      </c>
      <c r="D25" s="33">
        <v>25.182009125976219</v>
      </c>
      <c r="E25" s="34" t="s">
        <v>424</v>
      </c>
      <c r="F25" s="35">
        <v>6</v>
      </c>
      <c r="G25" s="32" t="s">
        <v>423</v>
      </c>
      <c r="H25" s="80" t="s">
        <v>423</v>
      </c>
      <c r="I25">
        <f>VLOOKUP(Tabela27[[#This Row],[Classe]],Dimensões!$C$2:$F$209,4,FALSE)</f>
        <v>0.43</v>
      </c>
    </row>
    <row r="26" spans="1:9" x14ac:dyDescent="0.35">
      <c r="A26">
        <v>1</v>
      </c>
      <c r="B26" s="1" t="s">
        <v>2</v>
      </c>
      <c r="C26" s="1">
        <v>1536</v>
      </c>
      <c r="D26" s="33">
        <v>7959.7278305298214</v>
      </c>
      <c r="E26" s="34" t="s">
        <v>424</v>
      </c>
      <c r="F26" s="35">
        <v>6</v>
      </c>
      <c r="G26" s="32" t="s">
        <v>423</v>
      </c>
      <c r="H26" s="80" t="s">
        <v>423</v>
      </c>
      <c r="I26">
        <f>VLOOKUP(Tabela27[[#This Row],[Classe]],Dimensões!$C$2:$F$209,4,FALSE)</f>
        <v>24</v>
      </c>
    </row>
    <row r="27" spans="1:9" x14ac:dyDescent="0.35">
      <c r="A27">
        <v>1</v>
      </c>
      <c r="B27" s="1" t="s">
        <v>4</v>
      </c>
      <c r="C27" s="1">
        <v>1594</v>
      </c>
      <c r="D27" s="33">
        <v>25.182009125976219</v>
      </c>
      <c r="E27" s="34" t="s">
        <v>424</v>
      </c>
      <c r="F27" s="35">
        <v>6</v>
      </c>
      <c r="G27" s="32" t="s">
        <v>423</v>
      </c>
      <c r="H27" s="80" t="s">
        <v>423</v>
      </c>
      <c r="I27">
        <f>VLOOKUP(Tabela27[[#This Row],[Classe]],Dimensões!$C$2:$F$209,4,FALSE)</f>
        <v>15</v>
      </c>
    </row>
    <row r="28" spans="1:9" x14ac:dyDescent="0.35">
      <c r="A28">
        <v>1</v>
      </c>
      <c r="B28" s="1" t="s">
        <v>4</v>
      </c>
      <c r="C28" s="1">
        <v>1596</v>
      </c>
      <c r="D28" s="33">
        <v>762.18482297325568</v>
      </c>
      <c r="E28" s="34" t="s">
        <v>424</v>
      </c>
      <c r="F28" s="35">
        <v>6</v>
      </c>
      <c r="G28" s="32" t="s">
        <v>423</v>
      </c>
      <c r="H28" s="80" t="s">
        <v>423</v>
      </c>
      <c r="I28">
        <f>VLOOKUP(Tabela27[[#This Row],[Classe]],Dimensões!$C$2:$F$209,4,FALSE)</f>
        <v>15</v>
      </c>
    </row>
    <row r="29" spans="1:9" x14ac:dyDescent="0.35">
      <c r="A29">
        <v>1</v>
      </c>
      <c r="B29" s="1" t="s">
        <v>2</v>
      </c>
      <c r="C29" s="1">
        <v>250</v>
      </c>
      <c r="D29" s="33">
        <v>3.0624816736658489</v>
      </c>
      <c r="E29" s="34" t="s">
        <v>424</v>
      </c>
      <c r="F29" s="35">
        <v>6</v>
      </c>
      <c r="G29" s="32" t="s">
        <v>423</v>
      </c>
      <c r="H29" s="80" t="s">
        <v>423</v>
      </c>
      <c r="I29">
        <f>VLOOKUP(Tabela27[[#This Row],[Classe]],Dimensões!$C$2:$F$209,4,FALSE)</f>
        <v>24</v>
      </c>
    </row>
    <row r="30" spans="1:9" x14ac:dyDescent="0.35">
      <c r="A30">
        <v>1</v>
      </c>
      <c r="B30" s="1" t="s">
        <v>3</v>
      </c>
      <c r="C30" s="1">
        <v>148</v>
      </c>
      <c r="D30" s="33">
        <v>149.77765898161954</v>
      </c>
      <c r="E30" s="34" t="s">
        <v>424</v>
      </c>
      <c r="F30" s="35">
        <v>7</v>
      </c>
      <c r="G30" s="32" t="s">
        <v>423</v>
      </c>
      <c r="H30" s="80" t="s">
        <v>423</v>
      </c>
      <c r="I30">
        <f>VLOOKUP(Tabela27[[#This Row],[Classe]],Dimensões!$C$2:$F$209,4,FALSE)</f>
        <v>0.3</v>
      </c>
    </row>
    <row r="31" spans="1:9" x14ac:dyDescent="0.35">
      <c r="A31">
        <v>1</v>
      </c>
      <c r="B31" s="1" t="s">
        <v>8</v>
      </c>
      <c r="C31" s="1">
        <v>1575</v>
      </c>
      <c r="D31" s="33">
        <v>0.2481288460153388</v>
      </c>
      <c r="E31" s="34" t="s">
        <v>424</v>
      </c>
      <c r="F31" s="35">
        <v>7</v>
      </c>
      <c r="G31" s="32" t="s">
        <v>423</v>
      </c>
      <c r="H31" s="80" t="s">
        <v>423</v>
      </c>
      <c r="I31">
        <f>VLOOKUP(Tabela27[[#This Row],[Classe]],Dimensões!$C$2:$F$209,4,FALSE)</f>
        <v>0.78539816339744828</v>
      </c>
    </row>
    <row r="32" spans="1:9" x14ac:dyDescent="0.35">
      <c r="A32">
        <v>1</v>
      </c>
      <c r="B32" s="1" t="s">
        <v>3</v>
      </c>
      <c r="C32" s="1">
        <v>1823</v>
      </c>
      <c r="D32" s="33">
        <v>3.0624816736658489</v>
      </c>
      <c r="E32" s="34" t="s">
        <v>424</v>
      </c>
      <c r="F32" s="35">
        <v>7</v>
      </c>
      <c r="G32" s="32" t="s">
        <v>423</v>
      </c>
      <c r="H32" s="80" t="s">
        <v>423</v>
      </c>
      <c r="I32">
        <f>VLOOKUP(Tabela27[[#This Row],[Classe]],Dimensões!$C$2:$F$209,4,FALSE)</f>
        <v>0.3</v>
      </c>
    </row>
    <row r="33" spans="1:9" x14ac:dyDescent="0.35">
      <c r="A33">
        <v>1</v>
      </c>
      <c r="B33" s="1" t="s">
        <v>3</v>
      </c>
      <c r="C33" s="1">
        <v>344</v>
      </c>
      <c r="D33" s="33">
        <v>1291.1470286246226</v>
      </c>
      <c r="E33" s="34" t="s">
        <v>424</v>
      </c>
      <c r="F33" s="35">
        <v>7</v>
      </c>
      <c r="G33" s="32" t="s">
        <v>423</v>
      </c>
      <c r="H33" s="80" t="s">
        <v>423</v>
      </c>
      <c r="I33">
        <f>VLOOKUP(Tabela27[[#This Row],[Classe]],Dimensões!$C$2:$F$209,4,FALSE)</f>
        <v>0.3</v>
      </c>
    </row>
    <row r="34" spans="1:9" x14ac:dyDescent="0.35">
      <c r="A34">
        <v>1</v>
      </c>
      <c r="B34" s="1" t="s">
        <v>5</v>
      </c>
      <c r="C34" s="1">
        <v>1841</v>
      </c>
      <c r="D34" s="33">
        <v>7959.7278305298214</v>
      </c>
      <c r="E34" s="34" t="s">
        <v>424</v>
      </c>
      <c r="F34" s="35">
        <v>8</v>
      </c>
      <c r="G34" s="32" t="s">
        <v>423</v>
      </c>
      <c r="H34" s="80" t="s">
        <v>423</v>
      </c>
      <c r="I34">
        <f>VLOOKUP(Tabela27[[#This Row],[Classe]],Dimensões!$C$2:$F$209,4,FALSE)</f>
        <v>0.7</v>
      </c>
    </row>
    <row r="35" spans="1:9" x14ac:dyDescent="0.35">
      <c r="A35">
        <v>1</v>
      </c>
      <c r="B35" s="1" t="s">
        <v>4</v>
      </c>
      <c r="C35" s="1">
        <v>124</v>
      </c>
      <c r="D35" s="33">
        <v>36414.425545374914</v>
      </c>
      <c r="E35" s="34" t="s">
        <v>424</v>
      </c>
      <c r="F35" s="35">
        <v>9</v>
      </c>
      <c r="G35" s="32" t="s">
        <v>423</v>
      </c>
      <c r="H35" s="80" t="s">
        <v>423</v>
      </c>
      <c r="I35">
        <f>VLOOKUP(Tabela27[[#This Row],[Classe]],Dimensões!$C$2:$F$209,4,FALSE)</f>
        <v>15</v>
      </c>
    </row>
    <row r="36" spans="1:9" x14ac:dyDescent="0.35">
      <c r="A36">
        <v>1</v>
      </c>
      <c r="B36" s="1" t="s">
        <v>2</v>
      </c>
      <c r="C36" s="1">
        <v>1410</v>
      </c>
      <c r="D36" s="33">
        <v>149.77765898161954</v>
      </c>
      <c r="E36" s="34" t="s">
        <v>424</v>
      </c>
      <c r="F36" s="35">
        <v>9</v>
      </c>
      <c r="G36" s="32" t="s">
        <v>423</v>
      </c>
      <c r="H36" s="80" t="s">
        <v>423</v>
      </c>
      <c r="I36">
        <f>VLOOKUP(Tabela27[[#This Row],[Classe]],Dimensões!$C$2:$F$209,4,FALSE)</f>
        <v>24</v>
      </c>
    </row>
    <row r="37" spans="1:9" x14ac:dyDescent="0.35">
      <c r="A37">
        <v>1</v>
      </c>
      <c r="B37" s="1" t="s">
        <v>3</v>
      </c>
      <c r="C37" s="1">
        <v>1783</v>
      </c>
      <c r="D37" s="33">
        <v>36414.425545374914</v>
      </c>
      <c r="E37" s="34" t="s">
        <v>424</v>
      </c>
      <c r="F37" s="35">
        <v>9</v>
      </c>
      <c r="G37" s="32" t="s">
        <v>423</v>
      </c>
      <c r="H37" s="80" t="s">
        <v>423</v>
      </c>
      <c r="I37">
        <f>VLOOKUP(Tabela27[[#This Row],[Classe]],Dimensões!$C$2:$F$209,4,FALSE)</f>
        <v>0.3</v>
      </c>
    </row>
    <row r="38" spans="1:9" x14ac:dyDescent="0.35">
      <c r="A38">
        <v>1</v>
      </c>
      <c r="B38" s="1" t="s">
        <v>8</v>
      </c>
      <c r="C38" s="1">
        <v>309</v>
      </c>
      <c r="D38" s="33">
        <v>8288.1777532637789</v>
      </c>
      <c r="E38" s="34" t="s">
        <v>424</v>
      </c>
      <c r="F38" s="35">
        <v>9</v>
      </c>
      <c r="G38" s="32" t="s">
        <v>423</v>
      </c>
      <c r="H38" s="80" t="s">
        <v>423</v>
      </c>
      <c r="I38">
        <f>VLOOKUP(Tabela27[[#This Row],[Classe]],Dimensões!$C$2:$F$209,4,FALSE)</f>
        <v>0.78539816339744828</v>
      </c>
    </row>
    <row r="39" spans="1:9" x14ac:dyDescent="0.35">
      <c r="A39">
        <v>1</v>
      </c>
      <c r="B39" s="1" t="s">
        <v>8</v>
      </c>
      <c r="C39" s="1">
        <v>320</v>
      </c>
      <c r="D39" s="33">
        <v>0.46171296296296299</v>
      </c>
      <c r="E39" s="34" t="s">
        <v>424</v>
      </c>
      <c r="F39" s="35">
        <v>9</v>
      </c>
      <c r="G39" s="32" t="s">
        <v>423</v>
      </c>
      <c r="H39" s="80" t="s">
        <v>423</v>
      </c>
      <c r="I39">
        <f>VLOOKUP(Tabela27[[#This Row],[Classe]],Dimensões!$C$2:$F$209,4,FALSE)</f>
        <v>0.78539816339744828</v>
      </c>
    </row>
    <row r="40" spans="1:9" x14ac:dyDescent="0.35">
      <c r="A40">
        <v>1</v>
      </c>
      <c r="B40" s="1" t="s">
        <v>3</v>
      </c>
      <c r="C40" s="1">
        <v>100</v>
      </c>
      <c r="D40" s="33">
        <v>0.2481288460153388</v>
      </c>
      <c r="E40" s="34" t="s">
        <v>424</v>
      </c>
      <c r="F40" s="35">
        <v>10</v>
      </c>
      <c r="G40" s="32" t="s">
        <v>423</v>
      </c>
      <c r="H40" s="80" t="s">
        <v>423</v>
      </c>
      <c r="I40">
        <f>VLOOKUP(Tabela27[[#This Row],[Classe]],Dimensões!$C$2:$F$209,4,FALSE)</f>
        <v>0.3</v>
      </c>
    </row>
    <row r="41" spans="1:9" x14ac:dyDescent="0.35">
      <c r="A41">
        <v>1</v>
      </c>
      <c r="B41" s="1" t="s">
        <v>11</v>
      </c>
      <c r="C41" s="1">
        <v>1202</v>
      </c>
      <c r="D41" s="33">
        <v>0.32477795630870288</v>
      </c>
      <c r="E41" s="34" t="s">
        <v>424</v>
      </c>
      <c r="F41" s="35">
        <v>10</v>
      </c>
      <c r="G41" s="32" t="s">
        <v>423</v>
      </c>
      <c r="H41" s="80" t="s">
        <v>423</v>
      </c>
      <c r="I41">
        <f>VLOOKUP(Tabela27[[#This Row],[Classe]],Dimensões!$C$2:$F$209,4,FALSE)</f>
        <v>2.16</v>
      </c>
    </row>
    <row r="42" spans="1:9" x14ac:dyDescent="0.35">
      <c r="A42">
        <v>1</v>
      </c>
      <c r="B42" s="1" t="s">
        <v>8</v>
      </c>
      <c r="C42" s="1">
        <v>1422</v>
      </c>
      <c r="D42" s="33">
        <v>2831.3355831280392</v>
      </c>
      <c r="E42" s="34" t="s">
        <v>424</v>
      </c>
      <c r="F42" s="35">
        <v>10</v>
      </c>
      <c r="G42" s="32" t="s">
        <v>423</v>
      </c>
      <c r="H42" s="80" t="s">
        <v>423</v>
      </c>
      <c r="I42">
        <f>VLOOKUP(Tabela27[[#This Row],[Classe]],Dimensões!$C$2:$F$209,4,FALSE)</f>
        <v>0.78539816339744828</v>
      </c>
    </row>
    <row r="43" spans="1:9" x14ac:dyDescent="0.35">
      <c r="A43">
        <v>1</v>
      </c>
      <c r="B43" s="1" t="s">
        <v>3</v>
      </c>
      <c r="C43" s="1">
        <v>1741</v>
      </c>
      <c r="D43" s="33">
        <v>8288.1777532637789</v>
      </c>
      <c r="E43" s="34" t="s">
        <v>424</v>
      </c>
      <c r="F43" s="35">
        <v>10</v>
      </c>
      <c r="G43" s="32" t="s">
        <v>423</v>
      </c>
      <c r="H43" s="80" t="s">
        <v>423</v>
      </c>
      <c r="I43">
        <f>VLOOKUP(Tabela27[[#This Row],[Classe]],Dimensões!$C$2:$F$209,4,FALSE)</f>
        <v>0.3</v>
      </c>
    </row>
    <row r="44" spans="1:9" x14ac:dyDescent="0.35">
      <c r="A44">
        <v>1</v>
      </c>
      <c r="B44" s="1" t="s">
        <v>3</v>
      </c>
      <c r="C44" s="1">
        <v>1746</v>
      </c>
      <c r="D44" s="33">
        <v>280268.04473970487</v>
      </c>
      <c r="E44" s="34" t="s">
        <v>424</v>
      </c>
      <c r="F44" s="35">
        <v>10</v>
      </c>
      <c r="G44" s="32" t="s">
        <v>423</v>
      </c>
      <c r="H44" s="80" t="s">
        <v>423</v>
      </c>
      <c r="I44">
        <f>VLOOKUP(Tabela27[[#This Row],[Classe]],Dimensões!$C$2:$F$209,4,FALSE)</f>
        <v>0.3</v>
      </c>
    </row>
    <row r="45" spans="1:9" x14ac:dyDescent="0.35">
      <c r="A45">
        <v>1</v>
      </c>
      <c r="B45" s="1" t="s">
        <v>5</v>
      </c>
      <c r="C45" s="1">
        <v>1221</v>
      </c>
      <c r="D45" s="33">
        <v>7959.7278305298214</v>
      </c>
      <c r="E45" s="34" t="s">
        <v>424</v>
      </c>
      <c r="F45" s="35">
        <v>11</v>
      </c>
      <c r="G45" s="32" t="s">
        <v>423</v>
      </c>
      <c r="H45" s="80" t="s">
        <v>423</v>
      </c>
      <c r="I45">
        <f>VLOOKUP(Tabela27[[#This Row],[Classe]],Dimensões!$C$2:$F$209,4,FALSE)</f>
        <v>0.7</v>
      </c>
    </row>
    <row r="46" spans="1:9" x14ac:dyDescent="0.35">
      <c r="A46">
        <v>1</v>
      </c>
      <c r="B46" s="1" t="s">
        <v>8</v>
      </c>
      <c r="C46" s="1">
        <v>1399</v>
      </c>
      <c r="D46" s="33">
        <v>0.32477795630870288</v>
      </c>
      <c r="E46" s="34" t="s">
        <v>424</v>
      </c>
      <c r="F46" s="35">
        <v>11</v>
      </c>
      <c r="G46" s="32" t="s">
        <v>423</v>
      </c>
      <c r="H46" s="80" t="s">
        <v>423</v>
      </c>
      <c r="I46">
        <f>VLOOKUP(Tabela27[[#This Row],[Classe]],Dimensões!$C$2:$F$209,4,FALSE)</f>
        <v>0.78539816339744828</v>
      </c>
    </row>
    <row r="47" spans="1:9" x14ac:dyDescent="0.35">
      <c r="A47">
        <v>1</v>
      </c>
      <c r="B47" s="1" t="s">
        <v>8</v>
      </c>
      <c r="C47" s="1">
        <v>1617</v>
      </c>
      <c r="D47" s="33">
        <v>0.32477795630870288</v>
      </c>
      <c r="E47" s="34" t="s">
        <v>424</v>
      </c>
      <c r="F47" s="35">
        <v>11</v>
      </c>
      <c r="G47" s="32" t="s">
        <v>423</v>
      </c>
      <c r="H47" s="80" t="s">
        <v>423</v>
      </c>
      <c r="I47">
        <f>VLOOKUP(Tabela27[[#This Row],[Classe]],Dimensões!$C$2:$F$209,4,FALSE)</f>
        <v>0.78539816339744828</v>
      </c>
    </row>
    <row r="48" spans="1:9" x14ac:dyDescent="0.35">
      <c r="A48">
        <v>1</v>
      </c>
      <c r="B48" s="1" t="s">
        <v>3</v>
      </c>
      <c r="C48" s="1">
        <v>1739</v>
      </c>
      <c r="D48" s="33">
        <v>1291.1470286246226</v>
      </c>
      <c r="E48" s="34" t="s">
        <v>424</v>
      </c>
      <c r="F48" s="35">
        <v>11</v>
      </c>
      <c r="G48" s="32" t="s">
        <v>423</v>
      </c>
      <c r="H48" s="80" t="s">
        <v>423</v>
      </c>
      <c r="I48">
        <f>VLOOKUP(Tabela27[[#This Row],[Classe]],Dimensões!$C$2:$F$209,4,FALSE)</f>
        <v>0.3</v>
      </c>
    </row>
    <row r="49" spans="1:9" x14ac:dyDescent="0.35">
      <c r="A49">
        <v>1</v>
      </c>
      <c r="B49" s="1" t="s">
        <v>3</v>
      </c>
      <c r="C49" s="1">
        <v>1917</v>
      </c>
      <c r="D49" s="33">
        <v>8288.1777532637789</v>
      </c>
      <c r="E49" s="34" t="s">
        <v>424</v>
      </c>
      <c r="F49" s="35">
        <v>11</v>
      </c>
      <c r="G49" s="32" t="s">
        <v>423</v>
      </c>
      <c r="H49" s="80" t="s">
        <v>423</v>
      </c>
      <c r="I49">
        <f>VLOOKUP(Tabela27[[#This Row],[Classe]],Dimensões!$C$2:$F$209,4,FALSE)</f>
        <v>0.3</v>
      </c>
    </row>
    <row r="50" spans="1:9" x14ac:dyDescent="0.35">
      <c r="A50">
        <v>1</v>
      </c>
      <c r="B50" s="1" t="s">
        <v>3</v>
      </c>
      <c r="C50" s="1">
        <v>2004</v>
      </c>
      <c r="D50" s="33">
        <v>762.18482297325568</v>
      </c>
      <c r="E50" s="34" t="s">
        <v>424</v>
      </c>
      <c r="F50" s="35">
        <v>11</v>
      </c>
      <c r="G50" s="32" t="s">
        <v>423</v>
      </c>
      <c r="H50" s="80" t="s">
        <v>423</v>
      </c>
      <c r="I50">
        <f>VLOOKUP(Tabela27[[#This Row],[Classe]],Dimensões!$C$2:$F$209,4,FALSE)</f>
        <v>0.3</v>
      </c>
    </row>
    <row r="51" spans="1:9" x14ac:dyDescent="0.35">
      <c r="A51">
        <v>1</v>
      </c>
      <c r="B51" s="1" t="s">
        <v>9</v>
      </c>
      <c r="C51" s="1">
        <v>245</v>
      </c>
      <c r="D51" s="33">
        <v>280268.04473970487</v>
      </c>
      <c r="E51" s="34" t="s">
        <v>424</v>
      </c>
      <c r="F51" s="35">
        <v>11</v>
      </c>
      <c r="G51" s="32" t="s">
        <v>423</v>
      </c>
      <c r="H51" s="80" t="s">
        <v>423</v>
      </c>
      <c r="I51">
        <f>VLOOKUP(Tabela27[[#This Row],[Classe]],Dimensões!$C$2:$F$209,4,FALSE)</f>
        <v>0.43</v>
      </c>
    </row>
    <row r="52" spans="1:9" x14ac:dyDescent="0.35">
      <c r="A52">
        <v>1</v>
      </c>
      <c r="B52" s="1" t="s">
        <v>3</v>
      </c>
      <c r="C52" s="1">
        <v>1293</v>
      </c>
      <c r="D52" s="33">
        <v>3.0624816736658489</v>
      </c>
      <c r="E52" s="34" t="s">
        <v>424</v>
      </c>
      <c r="F52" s="35">
        <v>13</v>
      </c>
      <c r="G52" s="32" t="s">
        <v>423</v>
      </c>
      <c r="H52" s="80" t="s">
        <v>423</v>
      </c>
      <c r="I52">
        <f>VLOOKUP(Tabela27[[#This Row],[Classe]],Dimensões!$C$2:$F$209,4,FALSE)</f>
        <v>0.3</v>
      </c>
    </row>
    <row r="53" spans="1:9" x14ac:dyDescent="0.35">
      <c r="A53">
        <v>1</v>
      </c>
      <c r="B53" s="1" t="s">
        <v>5</v>
      </c>
      <c r="C53" s="1">
        <v>1533</v>
      </c>
      <c r="D53" s="33">
        <v>8288.1777532637789</v>
      </c>
      <c r="E53" s="34" t="s">
        <v>424</v>
      </c>
      <c r="F53" s="35">
        <v>13</v>
      </c>
      <c r="G53" s="32" t="s">
        <v>423</v>
      </c>
      <c r="H53" s="80" t="s">
        <v>423</v>
      </c>
      <c r="I53">
        <f>VLOOKUP(Tabela27[[#This Row],[Classe]],Dimensões!$C$2:$F$209,4,FALSE)</f>
        <v>0.7</v>
      </c>
    </row>
    <row r="54" spans="1:9" x14ac:dyDescent="0.35">
      <c r="A54">
        <v>1</v>
      </c>
      <c r="B54" s="1" t="s">
        <v>2</v>
      </c>
      <c r="C54" s="1">
        <v>1630</v>
      </c>
      <c r="D54" s="33">
        <v>149.77765898161954</v>
      </c>
      <c r="E54" s="34" t="s">
        <v>424</v>
      </c>
      <c r="F54" s="35">
        <v>14</v>
      </c>
      <c r="G54" s="32" t="s">
        <v>423</v>
      </c>
      <c r="H54" s="80" t="s">
        <v>423</v>
      </c>
      <c r="I54">
        <f>VLOOKUP(Tabela27[[#This Row],[Classe]],Dimensões!$C$2:$F$209,4,FALSE)</f>
        <v>24</v>
      </c>
    </row>
    <row r="55" spans="1:9" x14ac:dyDescent="0.35">
      <c r="A55">
        <v>1</v>
      </c>
      <c r="B55" s="1" t="s">
        <v>3</v>
      </c>
      <c r="C55" s="1">
        <v>1762</v>
      </c>
      <c r="D55" s="33">
        <v>762.18482297325568</v>
      </c>
      <c r="E55" s="34" t="s">
        <v>424</v>
      </c>
      <c r="F55" s="35">
        <v>14</v>
      </c>
      <c r="G55" s="32" t="s">
        <v>423</v>
      </c>
      <c r="H55" s="80" t="s">
        <v>423</v>
      </c>
      <c r="I55">
        <f>VLOOKUP(Tabela27[[#This Row],[Classe]],Dimensões!$C$2:$F$209,4,FALSE)</f>
        <v>0.3</v>
      </c>
    </row>
    <row r="56" spans="1:9" x14ac:dyDescent="0.35">
      <c r="A56">
        <v>1</v>
      </c>
      <c r="B56" s="1" t="s">
        <v>8</v>
      </c>
      <c r="C56" s="1">
        <v>1097</v>
      </c>
      <c r="D56" s="33">
        <v>2831.3355831280392</v>
      </c>
      <c r="E56" s="34" t="s">
        <v>424</v>
      </c>
      <c r="F56" s="35">
        <v>15</v>
      </c>
      <c r="G56" s="32" t="s">
        <v>423</v>
      </c>
      <c r="H56" s="80" t="s">
        <v>423</v>
      </c>
      <c r="I56">
        <f>VLOOKUP(Tabela27[[#This Row],[Classe]],Dimensões!$C$2:$F$209,4,FALSE)</f>
        <v>0.78539816339744828</v>
      </c>
    </row>
    <row r="57" spans="1:9" x14ac:dyDescent="0.35">
      <c r="A57">
        <v>1</v>
      </c>
      <c r="B57" s="1" t="s">
        <v>10</v>
      </c>
      <c r="C57" s="1">
        <v>1352</v>
      </c>
      <c r="D57" s="33">
        <v>280268.04473970487</v>
      </c>
      <c r="E57" s="34" t="s">
        <v>424</v>
      </c>
      <c r="F57" s="35">
        <v>15</v>
      </c>
      <c r="G57" s="32" t="s">
        <v>423</v>
      </c>
      <c r="H57" s="80" t="s">
        <v>423</v>
      </c>
      <c r="I57">
        <f>VLOOKUP(Tabela27[[#This Row],[Classe]],Dimensões!$C$2:$F$209,4,FALSE)</f>
        <v>12</v>
      </c>
    </row>
    <row r="58" spans="1:9" x14ac:dyDescent="0.35">
      <c r="A58">
        <v>1</v>
      </c>
      <c r="B58" s="1" t="s">
        <v>9</v>
      </c>
      <c r="C58" s="1">
        <v>1551</v>
      </c>
      <c r="D58" s="33">
        <v>25.182009125976219</v>
      </c>
      <c r="E58" s="34" t="s">
        <v>424</v>
      </c>
      <c r="F58" s="35">
        <v>15</v>
      </c>
      <c r="G58" s="32" t="s">
        <v>423</v>
      </c>
      <c r="H58" s="80" t="s">
        <v>423</v>
      </c>
      <c r="I58">
        <f>VLOOKUP(Tabela27[[#This Row],[Classe]],Dimensões!$C$2:$F$209,4,FALSE)</f>
        <v>0.43</v>
      </c>
    </row>
    <row r="59" spans="1:9" x14ac:dyDescent="0.35">
      <c r="A59">
        <v>1</v>
      </c>
      <c r="B59" s="1" t="s">
        <v>6</v>
      </c>
      <c r="C59" s="1">
        <v>1124</v>
      </c>
      <c r="D59" s="33">
        <v>280268.04473970487</v>
      </c>
      <c r="E59" s="34" t="s">
        <v>424</v>
      </c>
      <c r="F59" s="35">
        <v>16</v>
      </c>
      <c r="G59" s="32" t="s">
        <v>423</v>
      </c>
      <c r="H59" s="80" t="s">
        <v>423</v>
      </c>
      <c r="I59">
        <f>VLOOKUP(Tabela27[[#This Row],[Classe]],Dimensões!$C$2:$F$209,4,FALSE)</f>
        <v>0.875</v>
      </c>
    </row>
    <row r="60" spans="1:9" x14ac:dyDescent="0.35">
      <c r="A60">
        <v>1</v>
      </c>
      <c r="B60" s="1" t="s">
        <v>4</v>
      </c>
      <c r="C60" s="1">
        <v>1128</v>
      </c>
      <c r="D60" s="33">
        <v>1167202.7687913491</v>
      </c>
      <c r="E60" s="34" t="s">
        <v>424</v>
      </c>
      <c r="F60" s="35">
        <v>16</v>
      </c>
      <c r="G60" s="32" t="s">
        <v>423</v>
      </c>
      <c r="H60" s="80" t="s">
        <v>423</v>
      </c>
      <c r="I60">
        <f>VLOOKUP(Tabela27[[#This Row],[Classe]],Dimensões!$C$2:$F$209,4,FALSE)</f>
        <v>15</v>
      </c>
    </row>
    <row r="61" spans="1:9" x14ac:dyDescent="0.35">
      <c r="A61">
        <v>1</v>
      </c>
      <c r="B61" s="1" t="s">
        <v>3</v>
      </c>
      <c r="C61" s="1">
        <v>1213</v>
      </c>
      <c r="D61" s="33">
        <v>1291.1470286246226</v>
      </c>
      <c r="E61" s="34" t="s">
        <v>424</v>
      </c>
      <c r="F61" s="35">
        <v>16</v>
      </c>
      <c r="G61" s="32" t="s">
        <v>423</v>
      </c>
      <c r="H61" s="80" t="s">
        <v>423</v>
      </c>
      <c r="I61">
        <f>VLOOKUP(Tabela27[[#This Row],[Classe]],Dimensões!$C$2:$F$209,4,FALSE)</f>
        <v>0.3</v>
      </c>
    </row>
    <row r="62" spans="1:9" x14ac:dyDescent="0.35">
      <c r="A62">
        <v>1</v>
      </c>
      <c r="B62" s="1" t="s">
        <v>8</v>
      </c>
      <c r="C62" s="1">
        <v>1461</v>
      </c>
      <c r="D62" s="33">
        <v>280268.04473970487</v>
      </c>
      <c r="E62" s="34" t="s">
        <v>424</v>
      </c>
      <c r="F62" s="35">
        <v>16</v>
      </c>
      <c r="G62" s="32" t="s">
        <v>423</v>
      </c>
      <c r="H62" s="80" t="s">
        <v>423</v>
      </c>
      <c r="I62">
        <f>VLOOKUP(Tabela27[[#This Row],[Classe]],Dimensões!$C$2:$F$209,4,FALSE)</f>
        <v>0.78539816339744828</v>
      </c>
    </row>
    <row r="63" spans="1:9" x14ac:dyDescent="0.35">
      <c r="A63">
        <v>1</v>
      </c>
      <c r="B63" s="1" t="s">
        <v>8</v>
      </c>
      <c r="C63" s="1">
        <v>1949</v>
      </c>
      <c r="D63" s="33">
        <v>149.77765898161954</v>
      </c>
      <c r="E63" s="34" t="s">
        <v>424</v>
      </c>
      <c r="F63" s="35">
        <v>16</v>
      </c>
      <c r="G63" s="32" t="s">
        <v>423</v>
      </c>
      <c r="H63" s="80" t="s">
        <v>423</v>
      </c>
      <c r="I63">
        <f>VLOOKUP(Tabela27[[#This Row],[Classe]],Dimensões!$C$2:$F$209,4,FALSE)</f>
        <v>0.78539816339744828</v>
      </c>
    </row>
    <row r="64" spans="1:9" x14ac:dyDescent="0.35">
      <c r="A64">
        <v>1</v>
      </c>
      <c r="B64" s="1" t="s">
        <v>3</v>
      </c>
      <c r="C64" s="1">
        <v>34</v>
      </c>
      <c r="D64" s="33">
        <v>25.182009125976219</v>
      </c>
      <c r="E64" s="34" t="s">
        <v>424</v>
      </c>
      <c r="F64" s="35">
        <v>16</v>
      </c>
      <c r="G64" s="32" t="s">
        <v>423</v>
      </c>
      <c r="H64" s="80" t="s">
        <v>423</v>
      </c>
      <c r="I64">
        <f>VLOOKUP(Tabela27[[#This Row],[Classe]],Dimensões!$C$2:$F$209,4,FALSE)</f>
        <v>0.3</v>
      </c>
    </row>
    <row r="65" spans="1:9" x14ac:dyDescent="0.35">
      <c r="A65">
        <v>1</v>
      </c>
      <c r="B65" s="1" t="s">
        <v>9</v>
      </c>
      <c r="C65" s="1">
        <v>1183</v>
      </c>
      <c r="D65" s="33">
        <v>8288.1777532637789</v>
      </c>
      <c r="E65" s="34" t="s">
        <v>424</v>
      </c>
      <c r="F65" s="35">
        <v>17</v>
      </c>
      <c r="G65" s="32" t="s">
        <v>423</v>
      </c>
      <c r="H65" s="80" t="s">
        <v>423</v>
      </c>
      <c r="I65">
        <f>VLOOKUP(Tabela27[[#This Row],[Classe]],Dimensões!$C$2:$F$209,4,FALSE)</f>
        <v>0.43</v>
      </c>
    </row>
    <row r="66" spans="1:9" x14ac:dyDescent="0.35">
      <c r="A66">
        <v>1</v>
      </c>
      <c r="B66" s="1" t="s">
        <v>6</v>
      </c>
      <c r="C66" s="1">
        <v>1287</v>
      </c>
      <c r="D66" s="33">
        <v>0.46171296296296299</v>
      </c>
      <c r="E66" s="34" t="s">
        <v>424</v>
      </c>
      <c r="F66" s="35">
        <v>17</v>
      </c>
      <c r="G66" s="32" t="s">
        <v>423</v>
      </c>
      <c r="H66" s="80" t="s">
        <v>423</v>
      </c>
      <c r="I66">
        <f>VLOOKUP(Tabela27[[#This Row],[Classe]],Dimensões!$C$2:$F$209,4,FALSE)</f>
        <v>0.875</v>
      </c>
    </row>
    <row r="67" spans="1:9" x14ac:dyDescent="0.35">
      <c r="A67">
        <v>1</v>
      </c>
      <c r="B67" s="1" t="s">
        <v>3</v>
      </c>
      <c r="C67" s="1">
        <v>1340</v>
      </c>
      <c r="D67" s="33">
        <v>1291.1470286246226</v>
      </c>
      <c r="E67" s="34" t="s">
        <v>424</v>
      </c>
      <c r="F67" s="35">
        <v>17</v>
      </c>
      <c r="G67" s="32" t="s">
        <v>423</v>
      </c>
      <c r="H67" s="80" t="s">
        <v>423</v>
      </c>
      <c r="I67">
        <f>VLOOKUP(Tabela27[[#This Row],[Classe]],Dimensões!$C$2:$F$209,4,FALSE)</f>
        <v>0.3</v>
      </c>
    </row>
    <row r="68" spans="1:9" x14ac:dyDescent="0.35">
      <c r="A68">
        <v>1</v>
      </c>
      <c r="B68" s="1" t="s">
        <v>8</v>
      </c>
      <c r="C68" s="1">
        <v>1375</v>
      </c>
      <c r="D68" s="33">
        <v>8288.1777532637789</v>
      </c>
      <c r="E68" s="34" t="s">
        <v>424</v>
      </c>
      <c r="F68" s="35">
        <v>17</v>
      </c>
      <c r="G68" s="32" t="s">
        <v>423</v>
      </c>
      <c r="H68" s="80" t="s">
        <v>423</v>
      </c>
      <c r="I68">
        <f>VLOOKUP(Tabela27[[#This Row],[Classe]],Dimensões!$C$2:$F$209,4,FALSE)</f>
        <v>0.78539816339744828</v>
      </c>
    </row>
    <row r="69" spans="1:9" x14ac:dyDescent="0.35">
      <c r="A69">
        <v>1</v>
      </c>
      <c r="B69" s="1" t="s">
        <v>9</v>
      </c>
      <c r="C69" s="1">
        <v>198</v>
      </c>
      <c r="D69" s="33">
        <v>1167202.7687913491</v>
      </c>
      <c r="E69" s="34" t="s">
        <v>424</v>
      </c>
      <c r="F69" s="35">
        <v>17</v>
      </c>
      <c r="G69" s="32" t="s">
        <v>423</v>
      </c>
      <c r="H69" s="80" t="s">
        <v>423</v>
      </c>
      <c r="I69">
        <f>VLOOKUP(Tabela27[[#This Row],[Classe]],Dimensões!$C$2:$F$209,4,FALSE)</f>
        <v>0.43</v>
      </c>
    </row>
    <row r="70" spans="1:9" x14ac:dyDescent="0.35">
      <c r="A70">
        <v>1</v>
      </c>
      <c r="B70" s="1" t="s">
        <v>6</v>
      </c>
      <c r="C70" s="1">
        <v>1049</v>
      </c>
      <c r="D70" s="33">
        <v>0.32477795630870288</v>
      </c>
      <c r="E70" s="34" t="s">
        <v>424</v>
      </c>
      <c r="F70" s="35">
        <v>18</v>
      </c>
      <c r="G70" s="32" t="s">
        <v>423</v>
      </c>
      <c r="H70" s="80" t="s">
        <v>423</v>
      </c>
      <c r="I70">
        <f>VLOOKUP(Tabela27[[#This Row],[Classe]],Dimensões!$C$2:$F$209,4,FALSE)</f>
        <v>0.875</v>
      </c>
    </row>
    <row r="71" spans="1:9" x14ac:dyDescent="0.35">
      <c r="A71">
        <v>1</v>
      </c>
      <c r="B71" s="1" t="s">
        <v>10</v>
      </c>
      <c r="C71" s="1">
        <v>1600</v>
      </c>
      <c r="D71" s="33">
        <v>7959.7278305298214</v>
      </c>
      <c r="E71" s="34" t="s">
        <v>424</v>
      </c>
      <c r="F71" s="35">
        <v>18</v>
      </c>
      <c r="G71" s="32" t="s">
        <v>423</v>
      </c>
      <c r="H71" s="80" t="s">
        <v>423</v>
      </c>
      <c r="I71">
        <f>VLOOKUP(Tabela27[[#This Row],[Classe]],Dimensões!$C$2:$F$209,4,FALSE)</f>
        <v>12</v>
      </c>
    </row>
    <row r="72" spans="1:9" x14ac:dyDescent="0.35">
      <c r="A72">
        <v>1</v>
      </c>
      <c r="B72" s="1" t="s">
        <v>8</v>
      </c>
      <c r="C72" s="1">
        <v>1646</v>
      </c>
      <c r="D72" s="33">
        <v>7959.7278305298214</v>
      </c>
      <c r="E72" s="34" t="s">
        <v>424</v>
      </c>
      <c r="F72" s="35">
        <v>18</v>
      </c>
      <c r="G72" s="32" t="s">
        <v>423</v>
      </c>
      <c r="H72" s="80" t="s">
        <v>423</v>
      </c>
      <c r="I72">
        <f>VLOOKUP(Tabela27[[#This Row],[Classe]],Dimensões!$C$2:$F$209,4,FALSE)</f>
        <v>0.78539816339744828</v>
      </c>
    </row>
    <row r="73" spans="1:9" x14ac:dyDescent="0.35">
      <c r="A73">
        <v>1</v>
      </c>
      <c r="B73" s="1" t="s">
        <v>3</v>
      </c>
      <c r="C73" s="1">
        <v>1743</v>
      </c>
      <c r="D73" s="33">
        <v>7959.7278305298214</v>
      </c>
      <c r="E73" s="34" t="s">
        <v>424</v>
      </c>
      <c r="F73" s="35">
        <v>18</v>
      </c>
      <c r="G73" s="32" t="s">
        <v>423</v>
      </c>
      <c r="H73" s="80" t="s">
        <v>423</v>
      </c>
      <c r="I73">
        <f>VLOOKUP(Tabela27[[#This Row],[Classe]],Dimensões!$C$2:$F$209,4,FALSE)</f>
        <v>0.3</v>
      </c>
    </row>
    <row r="74" spans="1:9" x14ac:dyDescent="0.35">
      <c r="A74">
        <v>1</v>
      </c>
      <c r="B74" s="1" t="s">
        <v>7</v>
      </c>
      <c r="C74" s="1">
        <v>1094</v>
      </c>
      <c r="D74" s="33">
        <v>762.18482297325568</v>
      </c>
      <c r="E74" s="34" t="s">
        <v>424</v>
      </c>
      <c r="F74" s="35">
        <v>19</v>
      </c>
      <c r="G74" s="32" t="s">
        <v>423</v>
      </c>
      <c r="H74" s="80" t="s">
        <v>423</v>
      </c>
      <c r="I74">
        <f>VLOOKUP(Tabela27[[#This Row],[Classe]],Dimensões!$C$2:$F$209,4,FALSE)</f>
        <v>0.75</v>
      </c>
    </row>
    <row r="75" spans="1:9" x14ac:dyDescent="0.35">
      <c r="A75">
        <v>1</v>
      </c>
      <c r="B75" s="1" t="s">
        <v>4</v>
      </c>
      <c r="C75" s="1">
        <v>1154</v>
      </c>
      <c r="D75" s="33">
        <v>2831.3355831280392</v>
      </c>
      <c r="E75" s="34" t="s">
        <v>424</v>
      </c>
      <c r="F75" s="35">
        <v>19</v>
      </c>
      <c r="G75" s="32" t="s">
        <v>423</v>
      </c>
      <c r="H75" s="80" t="s">
        <v>423</v>
      </c>
      <c r="I75">
        <f>VLOOKUP(Tabela27[[#This Row],[Classe]],Dimensões!$C$2:$F$209,4,FALSE)</f>
        <v>15</v>
      </c>
    </row>
    <row r="76" spans="1:9" x14ac:dyDescent="0.35">
      <c r="A76">
        <v>1</v>
      </c>
      <c r="B76" s="1" t="s">
        <v>10</v>
      </c>
      <c r="C76" s="1">
        <v>1357</v>
      </c>
      <c r="D76" s="33">
        <v>0.46171296296296299</v>
      </c>
      <c r="E76" s="34" t="s">
        <v>424</v>
      </c>
      <c r="F76" s="35">
        <v>19</v>
      </c>
      <c r="G76" s="32" t="s">
        <v>423</v>
      </c>
      <c r="H76" s="80" t="s">
        <v>423</v>
      </c>
      <c r="I76">
        <f>VLOOKUP(Tabela27[[#This Row],[Classe]],Dimensões!$C$2:$F$209,4,FALSE)</f>
        <v>12</v>
      </c>
    </row>
    <row r="77" spans="1:9" x14ac:dyDescent="0.35">
      <c r="A77">
        <v>1</v>
      </c>
      <c r="B77" s="1" t="s">
        <v>2</v>
      </c>
      <c r="C77" s="1">
        <v>1421</v>
      </c>
      <c r="D77" s="33">
        <v>1291.1470286246226</v>
      </c>
      <c r="E77" s="34" t="s">
        <v>424</v>
      </c>
      <c r="F77" s="35">
        <v>19</v>
      </c>
      <c r="G77" s="32" t="s">
        <v>423</v>
      </c>
      <c r="H77" s="80" t="s">
        <v>423</v>
      </c>
      <c r="I77">
        <f>VLOOKUP(Tabela27[[#This Row],[Classe]],Dimensões!$C$2:$F$209,4,FALSE)</f>
        <v>24</v>
      </c>
    </row>
    <row r="78" spans="1:9" x14ac:dyDescent="0.35">
      <c r="A78">
        <v>1</v>
      </c>
      <c r="B78" s="1" t="s">
        <v>4</v>
      </c>
      <c r="C78" s="1">
        <v>1547</v>
      </c>
      <c r="D78" s="33">
        <v>0.32477795630870288</v>
      </c>
      <c r="E78" s="34" t="s">
        <v>424</v>
      </c>
      <c r="F78" s="35">
        <v>19</v>
      </c>
      <c r="G78" s="32" t="s">
        <v>423</v>
      </c>
      <c r="H78" s="80" t="s">
        <v>423</v>
      </c>
      <c r="I78">
        <f>VLOOKUP(Tabela27[[#This Row],[Classe]],Dimensões!$C$2:$F$209,4,FALSE)</f>
        <v>15</v>
      </c>
    </row>
    <row r="79" spans="1:9" x14ac:dyDescent="0.35">
      <c r="A79">
        <v>1</v>
      </c>
      <c r="B79" s="1" t="s">
        <v>2</v>
      </c>
      <c r="C79" s="1">
        <v>1360</v>
      </c>
      <c r="D79" s="33">
        <v>3.0624816736658489</v>
      </c>
      <c r="E79" s="34" t="s">
        <v>424</v>
      </c>
      <c r="F79" s="35">
        <v>20</v>
      </c>
      <c r="G79" s="32" t="s">
        <v>423</v>
      </c>
      <c r="H79" s="80" t="s">
        <v>423</v>
      </c>
      <c r="I79">
        <f>VLOOKUP(Tabela27[[#This Row],[Classe]],Dimensões!$C$2:$F$209,4,FALSE)</f>
        <v>24</v>
      </c>
    </row>
    <row r="80" spans="1:9" x14ac:dyDescent="0.35">
      <c r="A80">
        <v>1</v>
      </c>
      <c r="B80" s="1" t="s">
        <v>11</v>
      </c>
      <c r="C80" s="1">
        <v>1523</v>
      </c>
      <c r="D80" s="33">
        <v>149.77765898161954</v>
      </c>
      <c r="E80" s="34" t="s">
        <v>424</v>
      </c>
      <c r="F80" s="35">
        <v>20</v>
      </c>
      <c r="G80" s="32" t="s">
        <v>423</v>
      </c>
      <c r="H80" s="80" t="s">
        <v>423</v>
      </c>
      <c r="I80">
        <f>VLOOKUP(Tabela27[[#This Row],[Classe]],Dimensões!$C$2:$F$209,4,FALSE)</f>
        <v>2.16</v>
      </c>
    </row>
    <row r="81" spans="1:9" x14ac:dyDescent="0.35">
      <c r="A81">
        <v>1</v>
      </c>
      <c r="B81" s="1" t="s">
        <v>8</v>
      </c>
      <c r="C81" s="1">
        <v>1638</v>
      </c>
      <c r="D81" s="33">
        <v>2831.3355831280392</v>
      </c>
      <c r="E81" s="34" t="s">
        <v>424</v>
      </c>
      <c r="F81" s="35">
        <v>20</v>
      </c>
      <c r="G81" s="32" t="s">
        <v>423</v>
      </c>
      <c r="H81" s="80" t="s">
        <v>423</v>
      </c>
      <c r="I81">
        <f>VLOOKUP(Tabela27[[#This Row],[Classe]],Dimensões!$C$2:$F$209,4,FALSE)</f>
        <v>0.78539816339744828</v>
      </c>
    </row>
    <row r="82" spans="1:9" x14ac:dyDescent="0.35">
      <c r="A82">
        <v>1</v>
      </c>
      <c r="B82" s="1" t="s">
        <v>3</v>
      </c>
      <c r="C82" s="1">
        <v>1796</v>
      </c>
      <c r="D82" s="33">
        <v>0.46171296296296299</v>
      </c>
      <c r="E82" s="34" t="s">
        <v>424</v>
      </c>
      <c r="F82" s="35">
        <v>20</v>
      </c>
      <c r="G82" s="32" t="s">
        <v>423</v>
      </c>
      <c r="H82" s="80" t="s">
        <v>423</v>
      </c>
      <c r="I82">
        <f>VLOOKUP(Tabela27[[#This Row],[Classe]],Dimensões!$C$2:$F$209,4,FALSE)</f>
        <v>0.3</v>
      </c>
    </row>
    <row r="83" spans="1:9" x14ac:dyDescent="0.35">
      <c r="A83">
        <v>1</v>
      </c>
      <c r="B83" s="1" t="s">
        <v>7</v>
      </c>
      <c r="C83" s="1">
        <v>1893</v>
      </c>
      <c r="D83" s="33">
        <v>3.0624816736658489</v>
      </c>
      <c r="E83" s="34" t="s">
        <v>424</v>
      </c>
      <c r="F83" s="35">
        <v>20</v>
      </c>
      <c r="G83" s="32" t="s">
        <v>423</v>
      </c>
      <c r="H83" s="80" t="s">
        <v>423</v>
      </c>
      <c r="I83">
        <f>VLOOKUP(Tabela27[[#This Row],[Classe]],Dimensões!$C$2:$F$209,4,FALSE)</f>
        <v>0.75</v>
      </c>
    </row>
    <row r="84" spans="1:9" x14ac:dyDescent="0.35">
      <c r="A84">
        <v>1</v>
      </c>
      <c r="B84" s="1" t="s">
        <v>12</v>
      </c>
      <c r="C84" s="1">
        <v>1934</v>
      </c>
      <c r="D84" s="33">
        <v>0.2481288460153388</v>
      </c>
      <c r="E84" s="34" t="s">
        <v>424</v>
      </c>
      <c r="F84" s="35">
        <v>20</v>
      </c>
      <c r="G84" s="32" t="s">
        <v>423</v>
      </c>
      <c r="H84" s="80" t="s">
        <v>423</v>
      </c>
      <c r="I84">
        <f>VLOOKUP(Tabela27[[#This Row],[Classe]],Dimensões!$C$2:$F$209,4,FALSE)</f>
        <v>0.78539816339744828</v>
      </c>
    </row>
    <row r="85" spans="1:9" x14ac:dyDescent="0.35">
      <c r="A85">
        <v>1</v>
      </c>
      <c r="B85" s="1" t="s">
        <v>3</v>
      </c>
      <c r="C85" s="1">
        <v>1968</v>
      </c>
      <c r="D85" s="33">
        <v>36414.425545374914</v>
      </c>
      <c r="E85" s="34" t="s">
        <v>424</v>
      </c>
      <c r="F85" s="35">
        <v>20</v>
      </c>
      <c r="G85" s="32" t="s">
        <v>423</v>
      </c>
      <c r="H85" s="80" t="s">
        <v>423</v>
      </c>
      <c r="I85">
        <f>VLOOKUP(Tabela27[[#This Row],[Classe]],Dimensões!$C$2:$F$209,4,FALSE)</f>
        <v>0.3</v>
      </c>
    </row>
    <row r="86" spans="1:9" x14ac:dyDescent="0.35">
      <c r="A86">
        <v>1</v>
      </c>
      <c r="B86" s="1" t="s">
        <v>12</v>
      </c>
      <c r="C86" s="1">
        <v>1978</v>
      </c>
      <c r="D86" s="33">
        <v>280268.04473970487</v>
      </c>
      <c r="E86" s="34" t="s">
        <v>424</v>
      </c>
      <c r="F86" s="35">
        <v>20</v>
      </c>
      <c r="G86" s="32" t="s">
        <v>423</v>
      </c>
      <c r="H86" s="80" t="s">
        <v>423</v>
      </c>
      <c r="I86">
        <f>VLOOKUP(Tabela27[[#This Row],[Classe]],Dimensões!$C$2:$F$209,4,FALSE)</f>
        <v>0.78539816339744828</v>
      </c>
    </row>
    <row r="87" spans="1:9" x14ac:dyDescent="0.35">
      <c r="A87">
        <v>1</v>
      </c>
      <c r="B87" s="1" t="s">
        <v>8</v>
      </c>
      <c r="C87" s="1">
        <v>1460</v>
      </c>
      <c r="D87" s="33">
        <v>36414.425545374914</v>
      </c>
      <c r="E87" s="34" t="s">
        <v>424</v>
      </c>
      <c r="F87" s="35">
        <v>21</v>
      </c>
      <c r="G87" s="32" t="s">
        <v>423</v>
      </c>
      <c r="H87" s="80" t="s">
        <v>423</v>
      </c>
      <c r="I87">
        <f>VLOOKUP(Tabela27[[#This Row],[Classe]],Dimensões!$C$2:$F$209,4,FALSE)</f>
        <v>0.78539816339744828</v>
      </c>
    </row>
    <row r="88" spans="1:9" x14ac:dyDescent="0.35">
      <c r="A88">
        <v>1</v>
      </c>
      <c r="B88" s="1" t="s">
        <v>8</v>
      </c>
      <c r="C88" s="1">
        <v>1749</v>
      </c>
      <c r="D88" s="33">
        <v>0.46171296296296299</v>
      </c>
      <c r="E88" s="34" t="s">
        <v>424</v>
      </c>
      <c r="F88" s="35">
        <v>21</v>
      </c>
      <c r="G88" s="32" t="s">
        <v>423</v>
      </c>
      <c r="H88" s="80" t="s">
        <v>423</v>
      </c>
      <c r="I88">
        <f>VLOOKUP(Tabela27[[#This Row],[Classe]],Dimensões!$C$2:$F$209,4,FALSE)</f>
        <v>0.78539816339744828</v>
      </c>
    </row>
    <row r="89" spans="1:9" x14ac:dyDescent="0.35">
      <c r="A89">
        <v>1</v>
      </c>
      <c r="B89" s="1" t="s">
        <v>4</v>
      </c>
      <c r="C89" s="1">
        <v>2023</v>
      </c>
      <c r="D89" s="33">
        <v>36414.425545374914</v>
      </c>
      <c r="E89" s="34" t="s">
        <v>424</v>
      </c>
      <c r="F89" s="35">
        <v>21</v>
      </c>
      <c r="G89" s="32" t="s">
        <v>423</v>
      </c>
      <c r="H89" s="80" t="s">
        <v>423</v>
      </c>
      <c r="I89">
        <f>VLOOKUP(Tabela27[[#This Row],[Classe]],Dimensões!$C$2:$F$209,4,FALSE)</f>
        <v>15</v>
      </c>
    </row>
    <row r="90" spans="1:9" x14ac:dyDescent="0.35">
      <c r="A90">
        <v>1</v>
      </c>
      <c r="B90" s="1" t="s">
        <v>4</v>
      </c>
      <c r="C90" s="1">
        <v>1016</v>
      </c>
      <c r="D90" s="33">
        <v>3.0624816736658489</v>
      </c>
      <c r="E90" s="34" t="s">
        <v>424</v>
      </c>
      <c r="F90" s="35">
        <v>22</v>
      </c>
      <c r="G90" s="32" t="s">
        <v>423</v>
      </c>
      <c r="H90" s="80" t="s">
        <v>423</v>
      </c>
      <c r="I90">
        <f>VLOOKUP(Tabela27[[#This Row],[Classe]],Dimensões!$C$2:$F$209,4,FALSE)</f>
        <v>15</v>
      </c>
    </row>
    <row r="91" spans="1:9" x14ac:dyDescent="0.35">
      <c r="A91">
        <v>1</v>
      </c>
      <c r="B91" s="1" t="s">
        <v>8</v>
      </c>
      <c r="C91" s="1">
        <v>1096</v>
      </c>
      <c r="D91" s="33">
        <v>1291.1470286246226</v>
      </c>
      <c r="E91" s="34" t="s">
        <v>424</v>
      </c>
      <c r="F91" s="35">
        <v>22</v>
      </c>
      <c r="G91" s="32" t="s">
        <v>423</v>
      </c>
      <c r="H91" s="80" t="s">
        <v>423</v>
      </c>
      <c r="I91">
        <f>VLOOKUP(Tabela27[[#This Row],[Classe]],Dimensões!$C$2:$F$209,4,FALSE)</f>
        <v>0.78539816339744828</v>
      </c>
    </row>
    <row r="92" spans="1:9" x14ac:dyDescent="0.35">
      <c r="A92">
        <v>1</v>
      </c>
      <c r="B92" s="1" t="s">
        <v>2</v>
      </c>
      <c r="C92" s="1">
        <v>119</v>
      </c>
      <c r="D92" s="33">
        <v>7959.7278305298214</v>
      </c>
      <c r="E92" s="34" t="s">
        <v>424</v>
      </c>
      <c r="F92" s="35">
        <v>22</v>
      </c>
      <c r="G92" s="32" t="s">
        <v>423</v>
      </c>
      <c r="H92" s="80" t="s">
        <v>423</v>
      </c>
      <c r="I92">
        <f>VLOOKUP(Tabela27[[#This Row],[Classe]],Dimensões!$C$2:$F$209,4,FALSE)</f>
        <v>24</v>
      </c>
    </row>
    <row r="93" spans="1:9" x14ac:dyDescent="0.35">
      <c r="A93">
        <v>1</v>
      </c>
      <c r="B93" s="1" t="s">
        <v>2</v>
      </c>
      <c r="C93" s="1">
        <v>1292</v>
      </c>
      <c r="D93" s="33">
        <v>0.32477795630870288</v>
      </c>
      <c r="E93" s="34" t="s">
        <v>424</v>
      </c>
      <c r="F93" s="35">
        <v>22</v>
      </c>
      <c r="G93" s="32" t="s">
        <v>423</v>
      </c>
      <c r="H93" s="80" t="s">
        <v>423</v>
      </c>
      <c r="I93">
        <f>VLOOKUP(Tabela27[[#This Row],[Classe]],Dimensões!$C$2:$F$209,4,FALSE)</f>
        <v>24</v>
      </c>
    </row>
    <row r="94" spans="1:9" x14ac:dyDescent="0.35">
      <c r="A94">
        <v>1</v>
      </c>
      <c r="B94" s="1" t="s">
        <v>6</v>
      </c>
      <c r="C94" s="1">
        <v>2029</v>
      </c>
      <c r="D94" s="33">
        <v>1167202.7687913491</v>
      </c>
      <c r="E94" s="34" t="s">
        <v>424</v>
      </c>
      <c r="F94" s="35">
        <v>22</v>
      </c>
      <c r="G94" s="32" t="s">
        <v>423</v>
      </c>
      <c r="H94" s="80" t="s">
        <v>423</v>
      </c>
      <c r="I94">
        <f>VLOOKUP(Tabela27[[#This Row],[Classe]],Dimensões!$C$2:$F$209,4,FALSE)</f>
        <v>0.875</v>
      </c>
    </row>
    <row r="95" spans="1:9" x14ac:dyDescent="0.35">
      <c r="A95">
        <v>1</v>
      </c>
      <c r="B95" s="1" t="s">
        <v>4</v>
      </c>
      <c r="C95" s="1">
        <v>329</v>
      </c>
      <c r="D95" s="33">
        <v>0.32477795630870288</v>
      </c>
      <c r="E95" s="34" t="s">
        <v>424</v>
      </c>
      <c r="F95" s="35">
        <v>22</v>
      </c>
      <c r="G95" s="32" t="s">
        <v>423</v>
      </c>
      <c r="H95" s="80" t="s">
        <v>423</v>
      </c>
      <c r="I95">
        <f>VLOOKUP(Tabela27[[#This Row],[Classe]],Dimensões!$C$2:$F$209,4,FALSE)</f>
        <v>15</v>
      </c>
    </row>
    <row r="96" spans="1:9" x14ac:dyDescent="0.35">
      <c r="A96">
        <v>1</v>
      </c>
      <c r="B96" s="1" t="s">
        <v>7</v>
      </c>
      <c r="C96" s="1">
        <v>1117</v>
      </c>
      <c r="D96" s="33">
        <v>36414.425545374914</v>
      </c>
      <c r="E96" s="34" t="s">
        <v>424</v>
      </c>
      <c r="F96" s="35">
        <v>23</v>
      </c>
      <c r="G96" s="32" t="s">
        <v>423</v>
      </c>
      <c r="H96" s="80" t="s">
        <v>423</v>
      </c>
      <c r="I96">
        <f>VLOOKUP(Tabela27[[#This Row],[Classe]],Dimensões!$C$2:$F$209,4,FALSE)</f>
        <v>0.75</v>
      </c>
    </row>
    <row r="97" spans="1:9" x14ac:dyDescent="0.35">
      <c r="A97">
        <v>1</v>
      </c>
      <c r="B97" s="1" t="s">
        <v>2</v>
      </c>
      <c r="C97" s="1">
        <v>1430</v>
      </c>
      <c r="D97" s="33">
        <v>36414.425545374914</v>
      </c>
      <c r="E97" s="34" t="s">
        <v>424</v>
      </c>
      <c r="F97" s="35">
        <v>23</v>
      </c>
      <c r="G97" s="32" t="s">
        <v>423</v>
      </c>
      <c r="H97" s="80" t="s">
        <v>423</v>
      </c>
      <c r="I97">
        <f>VLOOKUP(Tabela27[[#This Row],[Classe]],Dimensões!$C$2:$F$209,4,FALSE)</f>
        <v>24</v>
      </c>
    </row>
    <row r="98" spans="1:9" x14ac:dyDescent="0.35">
      <c r="A98">
        <v>1</v>
      </c>
      <c r="B98" s="1" t="s">
        <v>3</v>
      </c>
      <c r="C98" s="1">
        <v>1480</v>
      </c>
      <c r="D98" s="33">
        <v>762.18482297325568</v>
      </c>
      <c r="E98" s="34" t="s">
        <v>424</v>
      </c>
      <c r="F98" s="35">
        <v>24</v>
      </c>
      <c r="G98" s="32" t="s">
        <v>423</v>
      </c>
      <c r="H98" s="80" t="s">
        <v>423</v>
      </c>
      <c r="I98">
        <f>VLOOKUP(Tabela27[[#This Row],[Classe]],Dimensões!$C$2:$F$209,4,FALSE)</f>
        <v>0.3</v>
      </c>
    </row>
    <row r="99" spans="1:9" x14ac:dyDescent="0.35">
      <c r="A99">
        <v>1</v>
      </c>
      <c r="B99" s="1" t="s">
        <v>4</v>
      </c>
      <c r="C99" s="1">
        <v>1517</v>
      </c>
      <c r="D99" s="33">
        <v>0.2481288460153388</v>
      </c>
      <c r="E99" s="34" t="s">
        <v>424</v>
      </c>
      <c r="F99" s="35">
        <v>24</v>
      </c>
      <c r="G99" s="32" t="s">
        <v>423</v>
      </c>
      <c r="H99" s="80" t="s">
        <v>423</v>
      </c>
      <c r="I99">
        <f>VLOOKUP(Tabela27[[#This Row],[Classe]],Dimensões!$C$2:$F$209,4,FALSE)</f>
        <v>15</v>
      </c>
    </row>
    <row r="100" spans="1:9" x14ac:dyDescent="0.35">
      <c r="A100">
        <v>1</v>
      </c>
      <c r="B100" s="1" t="s">
        <v>5</v>
      </c>
      <c r="C100" s="1">
        <v>1679</v>
      </c>
      <c r="D100" s="33">
        <v>25.182009125976219</v>
      </c>
      <c r="E100" s="34" t="s">
        <v>424</v>
      </c>
      <c r="F100" s="35">
        <v>24</v>
      </c>
      <c r="G100" s="32" t="s">
        <v>423</v>
      </c>
      <c r="H100" s="80" t="s">
        <v>423</v>
      </c>
      <c r="I100">
        <f>VLOOKUP(Tabela27[[#This Row],[Classe]],Dimensões!$C$2:$F$209,4,FALSE)</f>
        <v>0.7</v>
      </c>
    </row>
    <row r="101" spans="1:9" x14ac:dyDescent="0.35">
      <c r="A101">
        <v>1</v>
      </c>
      <c r="B101" s="1" t="s">
        <v>5</v>
      </c>
      <c r="C101" s="1">
        <v>297</v>
      </c>
      <c r="D101" s="33">
        <v>1291.1470286246226</v>
      </c>
      <c r="E101" s="34" t="s">
        <v>424</v>
      </c>
      <c r="F101" s="35">
        <v>24</v>
      </c>
      <c r="G101" s="32" t="s">
        <v>423</v>
      </c>
      <c r="H101" s="80" t="s">
        <v>423</v>
      </c>
      <c r="I101">
        <f>VLOOKUP(Tabela27[[#This Row],[Classe]],Dimensões!$C$2:$F$209,4,FALSE)</f>
        <v>0.7</v>
      </c>
    </row>
    <row r="102" spans="1:9" x14ac:dyDescent="0.35">
      <c r="A102">
        <v>1</v>
      </c>
      <c r="B102" s="1" t="s">
        <v>11</v>
      </c>
      <c r="C102" s="1">
        <v>1204</v>
      </c>
      <c r="D102" s="33">
        <v>25.182009125976219</v>
      </c>
      <c r="E102" s="34" t="s">
        <v>424</v>
      </c>
      <c r="F102" s="35">
        <v>25</v>
      </c>
      <c r="G102" s="32" t="s">
        <v>423</v>
      </c>
      <c r="H102" s="80" t="s">
        <v>423</v>
      </c>
      <c r="I102">
        <f>VLOOKUP(Tabela27[[#This Row],[Classe]],Dimensões!$C$2:$F$209,4,FALSE)</f>
        <v>2.16</v>
      </c>
    </row>
    <row r="103" spans="1:9" x14ac:dyDescent="0.35">
      <c r="A103">
        <v>1</v>
      </c>
      <c r="B103" s="1" t="s">
        <v>8</v>
      </c>
      <c r="C103" s="1">
        <v>1543</v>
      </c>
      <c r="D103" s="33">
        <v>0.2481288460153388</v>
      </c>
      <c r="E103" s="34" t="s">
        <v>424</v>
      </c>
      <c r="F103" s="35">
        <v>26</v>
      </c>
      <c r="G103" s="32" t="s">
        <v>423</v>
      </c>
      <c r="H103" s="80" t="s">
        <v>423</v>
      </c>
      <c r="I103">
        <f>VLOOKUP(Tabela27[[#This Row],[Classe]],Dimensões!$C$2:$F$209,4,FALSE)</f>
        <v>0.78539816339744828</v>
      </c>
    </row>
    <row r="104" spans="1:9" x14ac:dyDescent="0.35">
      <c r="A104">
        <v>1</v>
      </c>
      <c r="B104" s="1" t="s">
        <v>3</v>
      </c>
      <c r="C104" s="1">
        <v>2059</v>
      </c>
      <c r="D104" s="33">
        <v>2831.3355831280392</v>
      </c>
      <c r="E104" s="34" t="s">
        <v>424</v>
      </c>
      <c r="F104" s="35">
        <v>26</v>
      </c>
      <c r="G104" s="32" t="s">
        <v>423</v>
      </c>
      <c r="H104" s="80" t="s">
        <v>423</v>
      </c>
      <c r="I104">
        <f>VLOOKUP(Tabela27[[#This Row],[Classe]],Dimensões!$C$2:$F$209,4,FALSE)</f>
        <v>0.3</v>
      </c>
    </row>
    <row r="105" spans="1:9" x14ac:dyDescent="0.35">
      <c r="A105">
        <v>1</v>
      </c>
      <c r="B105" s="1" t="s">
        <v>9</v>
      </c>
      <c r="C105" s="1">
        <v>1069</v>
      </c>
      <c r="D105" s="33">
        <v>7959.7278305298214</v>
      </c>
      <c r="E105" s="34" t="s">
        <v>424</v>
      </c>
      <c r="F105" s="35">
        <v>27</v>
      </c>
      <c r="G105" s="32" t="s">
        <v>423</v>
      </c>
      <c r="H105" s="80" t="s">
        <v>423</v>
      </c>
      <c r="I105">
        <f>VLOOKUP(Tabela27[[#This Row],[Classe]],Dimensões!$C$2:$F$209,4,FALSE)</f>
        <v>0.43</v>
      </c>
    </row>
    <row r="106" spans="1:9" x14ac:dyDescent="0.35">
      <c r="A106">
        <v>1</v>
      </c>
      <c r="B106" s="1" t="s">
        <v>2</v>
      </c>
      <c r="C106" s="1">
        <v>1210</v>
      </c>
      <c r="D106" s="33">
        <v>762.18482297325568</v>
      </c>
      <c r="E106" s="34" t="s">
        <v>424</v>
      </c>
      <c r="F106" s="35">
        <v>27</v>
      </c>
      <c r="G106" s="32" t="s">
        <v>423</v>
      </c>
      <c r="H106" s="80" t="s">
        <v>423</v>
      </c>
      <c r="I106">
        <f>VLOOKUP(Tabela27[[#This Row],[Classe]],Dimensões!$C$2:$F$209,4,FALSE)</f>
        <v>24</v>
      </c>
    </row>
    <row r="107" spans="1:9" x14ac:dyDescent="0.35">
      <c r="A107">
        <v>1</v>
      </c>
      <c r="B107" s="1" t="s">
        <v>2</v>
      </c>
      <c r="C107" s="1">
        <v>1426</v>
      </c>
      <c r="D107" s="33">
        <v>8288.1777532637789</v>
      </c>
      <c r="E107" s="34" t="s">
        <v>424</v>
      </c>
      <c r="F107" s="35">
        <v>27</v>
      </c>
      <c r="G107" s="32" t="s">
        <v>423</v>
      </c>
      <c r="H107" s="80" t="s">
        <v>423</v>
      </c>
      <c r="I107">
        <f>VLOOKUP(Tabela27[[#This Row],[Classe]],Dimensões!$C$2:$F$209,4,FALSE)</f>
        <v>24</v>
      </c>
    </row>
    <row r="108" spans="1:9" x14ac:dyDescent="0.35">
      <c r="A108">
        <v>1</v>
      </c>
      <c r="B108" s="1" t="s">
        <v>7</v>
      </c>
      <c r="C108" s="1">
        <v>1034</v>
      </c>
      <c r="D108" s="33">
        <v>36414.425545374914</v>
      </c>
      <c r="E108" s="34" t="s">
        <v>424</v>
      </c>
      <c r="F108" s="35">
        <v>28</v>
      </c>
      <c r="G108" s="32" t="s">
        <v>423</v>
      </c>
      <c r="H108" s="80" t="s">
        <v>423</v>
      </c>
      <c r="I108">
        <f>VLOOKUP(Tabela27[[#This Row],[Classe]],Dimensões!$C$2:$F$209,4,FALSE)</f>
        <v>0.75</v>
      </c>
    </row>
    <row r="109" spans="1:9" x14ac:dyDescent="0.35">
      <c r="A109">
        <v>1</v>
      </c>
      <c r="B109" s="1" t="s">
        <v>9</v>
      </c>
      <c r="C109" s="1">
        <v>1253</v>
      </c>
      <c r="D109" s="33">
        <v>0.46171296296296299</v>
      </c>
      <c r="E109" s="34" t="s">
        <v>424</v>
      </c>
      <c r="F109" s="35">
        <v>28</v>
      </c>
      <c r="G109" s="32" t="s">
        <v>423</v>
      </c>
      <c r="H109" s="80" t="s">
        <v>423</v>
      </c>
      <c r="I109">
        <f>VLOOKUP(Tabela27[[#This Row],[Classe]],Dimensões!$C$2:$F$209,4,FALSE)</f>
        <v>0.43</v>
      </c>
    </row>
    <row r="110" spans="1:9" x14ac:dyDescent="0.35">
      <c r="A110">
        <v>1</v>
      </c>
      <c r="B110" s="1" t="s">
        <v>8</v>
      </c>
      <c r="C110" s="1">
        <v>1380</v>
      </c>
      <c r="D110" s="33">
        <v>36414.425545374914</v>
      </c>
      <c r="E110" s="34" t="s">
        <v>424</v>
      </c>
      <c r="F110" s="35">
        <v>28</v>
      </c>
      <c r="G110" s="32" t="s">
        <v>423</v>
      </c>
      <c r="H110" s="80" t="s">
        <v>423</v>
      </c>
      <c r="I110">
        <f>VLOOKUP(Tabela27[[#This Row],[Classe]],Dimensões!$C$2:$F$209,4,FALSE)</f>
        <v>0.78539816339744828</v>
      </c>
    </row>
    <row r="111" spans="1:9" x14ac:dyDescent="0.35">
      <c r="A111">
        <v>1</v>
      </c>
      <c r="B111" s="1" t="s">
        <v>12</v>
      </c>
      <c r="C111" s="1">
        <v>1500</v>
      </c>
      <c r="D111" s="33">
        <v>7959.7278305298214</v>
      </c>
      <c r="E111" s="34" t="s">
        <v>424</v>
      </c>
      <c r="F111" s="35">
        <v>28</v>
      </c>
      <c r="G111" s="32" t="s">
        <v>423</v>
      </c>
      <c r="H111" s="80" t="s">
        <v>423</v>
      </c>
      <c r="I111">
        <f>VLOOKUP(Tabela27[[#This Row],[Classe]],Dimensões!$C$2:$F$209,4,FALSE)</f>
        <v>0.78539816339744828</v>
      </c>
    </row>
    <row r="112" spans="1:9" x14ac:dyDescent="0.35">
      <c r="A112">
        <v>1</v>
      </c>
      <c r="B112" s="1" t="s">
        <v>3</v>
      </c>
      <c r="C112" s="1">
        <v>1757</v>
      </c>
      <c r="D112" s="33">
        <v>149.77765898161954</v>
      </c>
      <c r="E112" s="34" t="s">
        <v>424</v>
      </c>
      <c r="F112" s="35">
        <v>28</v>
      </c>
      <c r="G112" s="32" t="s">
        <v>423</v>
      </c>
      <c r="H112" s="80" t="s">
        <v>423</v>
      </c>
      <c r="I112">
        <f>VLOOKUP(Tabela27[[#This Row],[Classe]],Dimensões!$C$2:$F$209,4,FALSE)</f>
        <v>0.3</v>
      </c>
    </row>
    <row r="113" spans="1:9" x14ac:dyDescent="0.35">
      <c r="A113">
        <v>1</v>
      </c>
      <c r="B113" s="1" t="s">
        <v>2</v>
      </c>
      <c r="C113" s="1">
        <v>1147</v>
      </c>
      <c r="D113" s="33">
        <v>3.0624816736658489</v>
      </c>
      <c r="E113" s="34" t="s">
        <v>424</v>
      </c>
      <c r="F113" s="35">
        <v>29</v>
      </c>
      <c r="G113" s="32" t="s">
        <v>423</v>
      </c>
      <c r="H113" s="80" t="s">
        <v>423</v>
      </c>
      <c r="I113">
        <f>VLOOKUP(Tabela27[[#This Row],[Classe]],Dimensões!$C$2:$F$209,4,FALSE)</f>
        <v>24</v>
      </c>
    </row>
    <row r="114" spans="1:9" x14ac:dyDescent="0.35">
      <c r="A114">
        <v>1</v>
      </c>
      <c r="B114" s="1" t="s">
        <v>3</v>
      </c>
      <c r="C114" s="1">
        <v>1294</v>
      </c>
      <c r="D114" s="33">
        <v>25.182009125976219</v>
      </c>
      <c r="E114" s="34" t="s">
        <v>424</v>
      </c>
      <c r="F114" s="35">
        <v>29</v>
      </c>
      <c r="G114" s="32" t="s">
        <v>423</v>
      </c>
      <c r="H114" s="80" t="s">
        <v>423</v>
      </c>
      <c r="I114">
        <f>VLOOKUP(Tabela27[[#This Row],[Classe]],Dimensões!$C$2:$F$209,4,FALSE)</f>
        <v>0.3</v>
      </c>
    </row>
    <row r="115" spans="1:9" x14ac:dyDescent="0.35">
      <c r="A115">
        <v>1</v>
      </c>
      <c r="B115" s="1" t="s">
        <v>8</v>
      </c>
      <c r="C115" s="1">
        <v>1345</v>
      </c>
      <c r="D115" s="33">
        <v>7959.7278305298214</v>
      </c>
      <c r="E115" s="34" t="s">
        <v>424</v>
      </c>
      <c r="F115" s="35">
        <v>29</v>
      </c>
      <c r="G115" s="32" t="s">
        <v>423</v>
      </c>
      <c r="H115" s="80" t="s">
        <v>423</v>
      </c>
      <c r="I115">
        <f>VLOOKUP(Tabela27[[#This Row],[Classe]],Dimensões!$C$2:$F$209,4,FALSE)</f>
        <v>0.78539816339744828</v>
      </c>
    </row>
    <row r="116" spans="1:9" x14ac:dyDescent="0.35">
      <c r="A116">
        <v>1</v>
      </c>
      <c r="B116" s="1" t="s">
        <v>4</v>
      </c>
      <c r="C116" s="1">
        <v>1516</v>
      </c>
      <c r="D116" s="33">
        <v>0.46171296296296299</v>
      </c>
      <c r="E116" s="34" t="s">
        <v>424</v>
      </c>
      <c r="F116" s="35">
        <v>29</v>
      </c>
      <c r="G116" s="32" t="s">
        <v>423</v>
      </c>
      <c r="H116" s="80" t="s">
        <v>423</v>
      </c>
      <c r="I116">
        <f>VLOOKUP(Tabela27[[#This Row],[Classe]],Dimensões!$C$2:$F$209,4,FALSE)</f>
        <v>15</v>
      </c>
    </row>
    <row r="117" spans="1:9" x14ac:dyDescent="0.35">
      <c r="A117">
        <v>1</v>
      </c>
      <c r="B117" s="1" t="s">
        <v>3</v>
      </c>
      <c r="C117" s="1">
        <v>1690</v>
      </c>
      <c r="D117" s="33">
        <v>8288.1777532637789</v>
      </c>
      <c r="E117" s="34" t="s">
        <v>424</v>
      </c>
      <c r="F117" s="35">
        <v>29</v>
      </c>
      <c r="G117" s="32" t="s">
        <v>423</v>
      </c>
      <c r="H117" s="80" t="s">
        <v>423</v>
      </c>
      <c r="I117">
        <f>VLOOKUP(Tabela27[[#This Row],[Classe]],Dimensões!$C$2:$F$209,4,FALSE)</f>
        <v>0.3</v>
      </c>
    </row>
    <row r="118" spans="1:9" x14ac:dyDescent="0.35">
      <c r="A118">
        <v>1</v>
      </c>
      <c r="B118" s="1" t="s">
        <v>12</v>
      </c>
      <c r="C118" s="1">
        <v>1836</v>
      </c>
      <c r="D118" s="33">
        <v>8288.1777532637789</v>
      </c>
      <c r="E118" s="34" t="s">
        <v>424</v>
      </c>
      <c r="F118" s="35">
        <v>29</v>
      </c>
      <c r="G118" s="32" t="s">
        <v>423</v>
      </c>
      <c r="H118" s="80" t="s">
        <v>423</v>
      </c>
      <c r="I118">
        <f>VLOOKUP(Tabela27[[#This Row],[Classe]],Dimensões!$C$2:$F$209,4,FALSE)</f>
        <v>0.78539816339744828</v>
      </c>
    </row>
    <row r="119" spans="1:9" x14ac:dyDescent="0.35">
      <c r="A119">
        <v>1</v>
      </c>
      <c r="B119" s="1" t="s">
        <v>8</v>
      </c>
      <c r="C119" s="1">
        <v>321</v>
      </c>
      <c r="D119" s="33">
        <v>0.2481288460153388</v>
      </c>
      <c r="E119" s="34" t="s">
        <v>424</v>
      </c>
      <c r="F119" s="35">
        <v>29</v>
      </c>
      <c r="G119" s="32" t="s">
        <v>423</v>
      </c>
      <c r="H119" s="80" t="s">
        <v>423</v>
      </c>
      <c r="I119">
        <f>VLOOKUP(Tabela27[[#This Row],[Classe]],Dimensões!$C$2:$F$209,4,FALSE)</f>
        <v>0.78539816339744828</v>
      </c>
    </row>
    <row r="120" spans="1:9" x14ac:dyDescent="0.35">
      <c r="A120">
        <v>1</v>
      </c>
      <c r="B120" s="1" t="s">
        <v>3</v>
      </c>
      <c r="C120" s="1">
        <v>105</v>
      </c>
      <c r="D120" s="33">
        <v>3.0624816736658489</v>
      </c>
      <c r="E120" s="34" t="s">
        <v>424</v>
      </c>
      <c r="F120" s="35">
        <v>30</v>
      </c>
      <c r="G120" s="32" t="s">
        <v>423</v>
      </c>
      <c r="H120" s="80" t="s">
        <v>423</v>
      </c>
      <c r="I120">
        <f>VLOOKUP(Tabela27[[#This Row],[Classe]],Dimensões!$C$2:$F$209,4,FALSE)</f>
        <v>0.3</v>
      </c>
    </row>
    <row r="121" spans="1:9" x14ac:dyDescent="0.35">
      <c r="A121">
        <v>1</v>
      </c>
      <c r="B121" s="1" t="s">
        <v>6</v>
      </c>
      <c r="C121" s="1">
        <v>1273</v>
      </c>
      <c r="D121" s="33">
        <v>2831.3355831280392</v>
      </c>
      <c r="E121" s="34" t="s">
        <v>424</v>
      </c>
      <c r="F121" s="35">
        <v>30</v>
      </c>
      <c r="G121" s="32" t="s">
        <v>423</v>
      </c>
      <c r="H121" s="80" t="s">
        <v>423</v>
      </c>
      <c r="I121">
        <f>VLOOKUP(Tabela27[[#This Row],[Classe]],Dimensões!$C$2:$F$209,4,FALSE)</f>
        <v>0.875</v>
      </c>
    </row>
    <row r="122" spans="1:9" x14ac:dyDescent="0.35">
      <c r="A122">
        <v>1</v>
      </c>
      <c r="B122" s="1" t="s">
        <v>2</v>
      </c>
      <c r="C122" s="1">
        <v>1342</v>
      </c>
      <c r="D122" s="33">
        <v>8288.1777532637789</v>
      </c>
      <c r="E122" s="34" t="s">
        <v>424</v>
      </c>
      <c r="F122" s="35">
        <v>30</v>
      </c>
      <c r="G122" s="32" t="s">
        <v>423</v>
      </c>
      <c r="H122" s="80" t="s">
        <v>423</v>
      </c>
      <c r="I122">
        <f>VLOOKUP(Tabela27[[#This Row],[Classe]],Dimensões!$C$2:$F$209,4,FALSE)</f>
        <v>24</v>
      </c>
    </row>
    <row r="123" spans="1:9" x14ac:dyDescent="0.35">
      <c r="A123">
        <v>1</v>
      </c>
      <c r="B123" s="1" t="s">
        <v>3</v>
      </c>
      <c r="C123" s="1">
        <v>1697</v>
      </c>
      <c r="D123" s="33">
        <v>1167202.7687913491</v>
      </c>
      <c r="E123" s="34" t="s">
        <v>424</v>
      </c>
      <c r="F123" s="35">
        <v>30</v>
      </c>
      <c r="G123" s="32" t="s">
        <v>423</v>
      </c>
      <c r="H123" s="80" t="s">
        <v>423</v>
      </c>
      <c r="I123">
        <f>VLOOKUP(Tabela27[[#This Row],[Classe]],Dimensões!$C$2:$F$209,4,FALSE)</f>
        <v>0.3</v>
      </c>
    </row>
    <row r="124" spans="1:9" x14ac:dyDescent="0.35">
      <c r="A124">
        <v>1</v>
      </c>
      <c r="B124" s="1" t="s">
        <v>4</v>
      </c>
      <c r="C124" s="1">
        <v>2069</v>
      </c>
      <c r="D124" s="33">
        <v>1167202.7687913491</v>
      </c>
      <c r="E124" s="34" t="s">
        <v>424</v>
      </c>
      <c r="F124" s="35">
        <v>30</v>
      </c>
      <c r="G124" s="32" t="s">
        <v>423</v>
      </c>
      <c r="H124" s="80" t="s">
        <v>423</v>
      </c>
      <c r="I124">
        <f>VLOOKUP(Tabela27[[#This Row],[Classe]],Dimensões!$C$2:$F$209,4,FALSE)</f>
        <v>15</v>
      </c>
    </row>
    <row r="125" spans="1:9" x14ac:dyDescent="0.35">
      <c r="A125">
        <v>1</v>
      </c>
      <c r="B125" s="1" t="s">
        <v>8</v>
      </c>
      <c r="C125" s="1">
        <v>1377</v>
      </c>
      <c r="D125" s="33">
        <v>7959.7278305298214</v>
      </c>
      <c r="E125" s="34" t="s">
        <v>424</v>
      </c>
      <c r="F125" s="35">
        <v>31</v>
      </c>
      <c r="G125" s="32" t="s">
        <v>423</v>
      </c>
      <c r="H125" s="80" t="s">
        <v>423</v>
      </c>
      <c r="I125">
        <f>VLOOKUP(Tabela27[[#This Row],[Classe]],Dimensões!$C$2:$F$209,4,FALSE)</f>
        <v>0.78539816339744828</v>
      </c>
    </row>
    <row r="126" spans="1:9" x14ac:dyDescent="0.35">
      <c r="A126">
        <v>1</v>
      </c>
      <c r="B126" s="1" t="s">
        <v>10</v>
      </c>
      <c r="C126" s="1">
        <v>1601</v>
      </c>
      <c r="D126" s="33">
        <v>36414.425545374914</v>
      </c>
      <c r="E126" s="34" t="s">
        <v>424</v>
      </c>
      <c r="F126" s="35">
        <v>31</v>
      </c>
      <c r="G126" s="32" t="s">
        <v>423</v>
      </c>
      <c r="H126" s="80" t="s">
        <v>423</v>
      </c>
      <c r="I126">
        <f>VLOOKUP(Tabela27[[#This Row],[Classe]],Dimensões!$C$2:$F$209,4,FALSE)</f>
        <v>12</v>
      </c>
    </row>
    <row r="127" spans="1:9" x14ac:dyDescent="0.35">
      <c r="A127">
        <v>1</v>
      </c>
      <c r="B127" s="1" t="s">
        <v>3</v>
      </c>
      <c r="C127" s="1">
        <v>2057</v>
      </c>
      <c r="D127" s="33">
        <v>1291.1470286246226</v>
      </c>
      <c r="E127" s="34" t="s">
        <v>424</v>
      </c>
      <c r="F127" s="35">
        <v>31</v>
      </c>
      <c r="G127" s="32" t="s">
        <v>423</v>
      </c>
      <c r="H127" s="80" t="s">
        <v>423</v>
      </c>
      <c r="I127">
        <f>VLOOKUP(Tabela27[[#This Row],[Classe]],Dimensões!$C$2:$F$209,4,FALSE)</f>
        <v>0.3</v>
      </c>
    </row>
    <row r="128" spans="1:9" x14ac:dyDescent="0.35">
      <c r="A128">
        <v>1</v>
      </c>
      <c r="B128" s="1" t="s">
        <v>7</v>
      </c>
      <c r="C128" s="1">
        <v>1035</v>
      </c>
      <c r="D128" s="33">
        <v>280268.04473970487</v>
      </c>
      <c r="E128" s="34" t="s">
        <v>424</v>
      </c>
      <c r="F128" s="35">
        <v>32</v>
      </c>
      <c r="G128" s="32" t="s">
        <v>423</v>
      </c>
      <c r="H128" s="80" t="s">
        <v>423</v>
      </c>
      <c r="I128">
        <f>VLOOKUP(Tabela27[[#This Row],[Classe]],Dimensões!$C$2:$F$209,4,FALSE)</f>
        <v>0.75</v>
      </c>
    </row>
    <row r="129" spans="1:9" x14ac:dyDescent="0.35">
      <c r="A129">
        <v>1</v>
      </c>
      <c r="B129" s="1" t="s">
        <v>3</v>
      </c>
      <c r="C129" s="1">
        <v>1740</v>
      </c>
      <c r="D129" s="33">
        <v>2831.3355831280392</v>
      </c>
      <c r="E129" s="34" t="s">
        <v>424</v>
      </c>
      <c r="F129" s="35">
        <v>32</v>
      </c>
      <c r="G129" s="32" t="s">
        <v>423</v>
      </c>
      <c r="H129" s="80" t="s">
        <v>423</v>
      </c>
      <c r="I129">
        <f>VLOOKUP(Tabela27[[#This Row],[Classe]],Dimensões!$C$2:$F$209,4,FALSE)</f>
        <v>0.3</v>
      </c>
    </row>
    <row r="130" spans="1:9" x14ac:dyDescent="0.35">
      <c r="A130">
        <v>1</v>
      </c>
      <c r="B130" s="1" t="s">
        <v>9</v>
      </c>
      <c r="C130" s="1">
        <v>1251</v>
      </c>
      <c r="D130" s="33">
        <v>1167202.7687913491</v>
      </c>
      <c r="E130" s="34" t="s">
        <v>424</v>
      </c>
      <c r="F130" s="35">
        <v>33</v>
      </c>
      <c r="G130" s="32" t="s">
        <v>423</v>
      </c>
      <c r="H130" s="80" t="s">
        <v>423</v>
      </c>
      <c r="I130">
        <f>VLOOKUP(Tabela27[[#This Row],[Classe]],Dimensões!$C$2:$F$209,4,FALSE)</f>
        <v>0.43</v>
      </c>
    </row>
    <row r="131" spans="1:9" x14ac:dyDescent="0.35">
      <c r="A131">
        <v>1</v>
      </c>
      <c r="B131" s="1" t="s">
        <v>3</v>
      </c>
      <c r="C131" s="1">
        <v>171</v>
      </c>
      <c r="D131" s="33">
        <v>0.2481288460153388</v>
      </c>
      <c r="E131" s="34" t="s">
        <v>424</v>
      </c>
      <c r="F131" s="35">
        <v>33</v>
      </c>
      <c r="G131" s="32" t="s">
        <v>423</v>
      </c>
      <c r="H131" s="80" t="s">
        <v>423</v>
      </c>
      <c r="I131">
        <f>VLOOKUP(Tabela27[[#This Row],[Classe]],Dimensões!$C$2:$F$209,4,FALSE)</f>
        <v>0.3</v>
      </c>
    </row>
    <row r="132" spans="1:9" x14ac:dyDescent="0.35">
      <c r="A132">
        <v>1</v>
      </c>
      <c r="B132" s="1" t="s">
        <v>3</v>
      </c>
      <c r="C132" s="1">
        <v>1822</v>
      </c>
      <c r="D132" s="33">
        <v>0.32477795630870288</v>
      </c>
      <c r="E132" s="34" t="s">
        <v>424</v>
      </c>
      <c r="F132" s="35">
        <v>33</v>
      </c>
      <c r="G132" s="32" t="s">
        <v>423</v>
      </c>
      <c r="H132" s="80" t="s">
        <v>423</v>
      </c>
      <c r="I132">
        <f>VLOOKUP(Tabela27[[#This Row],[Classe]],Dimensões!$C$2:$F$209,4,FALSE)</f>
        <v>0.3</v>
      </c>
    </row>
    <row r="133" spans="1:9" x14ac:dyDescent="0.35">
      <c r="A133">
        <v>1</v>
      </c>
      <c r="B133" s="1" t="s">
        <v>2</v>
      </c>
      <c r="C133" s="1">
        <v>2071</v>
      </c>
      <c r="D133" s="33">
        <v>0.46171296296296299</v>
      </c>
      <c r="E133" s="34" t="s">
        <v>424</v>
      </c>
      <c r="F133" s="35">
        <v>33</v>
      </c>
      <c r="G133" s="32" t="s">
        <v>423</v>
      </c>
      <c r="H133" s="80" t="s">
        <v>423</v>
      </c>
      <c r="I133">
        <f>VLOOKUP(Tabela27[[#This Row],[Classe]],Dimensões!$C$2:$F$209,4,FALSE)</f>
        <v>24</v>
      </c>
    </row>
    <row r="134" spans="1:9" x14ac:dyDescent="0.35">
      <c r="A134">
        <v>1</v>
      </c>
      <c r="B134" s="1" t="s">
        <v>3</v>
      </c>
      <c r="C134" s="1">
        <v>21</v>
      </c>
      <c r="D134" s="33">
        <v>0.2481288460153388</v>
      </c>
      <c r="E134" s="34" t="s">
        <v>424</v>
      </c>
      <c r="F134" s="35">
        <v>33</v>
      </c>
      <c r="G134" s="32" t="s">
        <v>423</v>
      </c>
      <c r="H134" s="80" t="s">
        <v>423</v>
      </c>
      <c r="I134">
        <f>VLOOKUP(Tabela27[[#This Row],[Classe]],Dimensões!$C$2:$F$209,4,FALSE)</f>
        <v>0.3</v>
      </c>
    </row>
    <row r="135" spans="1:9" x14ac:dyDescent="0.35">
      <c r="A135">
        <v>1</v>
      </c>
      <c r="B135" s="1" t="s">
        <v>2</v>
      </c>
      <c r="C135" s="1">
        <v>1258</v>
      </c>
      <c r="D135" s="33">
        <v>25.182009125976219</v>
      </c>
      <c r="E135" s="34" t="s">
        <v>424</v>
      </c>
      <c r="F135" s="35">
        <v>34</v>
      </c>
      <c r="G135" s="32" t="s">
        <v>423</v>
      </c>
      <c r="H135" s="80" t="s">
        <v>423</v>
      </c>
      <c r="I135">
        <f>VLOOKUP(Tabela27[[#This Row],[Classe]],Dimensões!$C$2:$F$209,4,FALSE)</f>
        <v>24</v>
      </c>
    </row>
    <row r="136" spans="1:9" x14ac:dyDescent="0.35">
      <c r="A136">
        <v>1</v>
      </c>
      <c r="B136" s="1" t="s">
        <v>12</v>
      </c>
      <c r="C136" s="1">
        <v>1452</v>
      </c>
      <c r="D136" s="33">
        <v>1291.1470286246226</v>
      </c>
      <c r="E136" s="34" t="s">
        <v>424</v>
      </c>
      <c r="F136" s="35">
        <v>34</v>
      </c>
      <c r="G136" s="32" t="s">
        <v>423</v>
      </c>
      <c r="H136" s="80" t="s">
        <v>423</v>
      </c>
      <c r="I136">
        <f>VLOOKUP(Tabela27[[#This Row],[Classe]],Dimensões!$C$2:$F$209,4,FALSE)</f>
        <v>0.78539816339744828</v>
      </c>
    </row>
    <row r="137" spans="1:9" x14ac:dyDescent="0.35">
      <c r="A137">
        <v>1</v>
      </c>
      <c r="B137" s="1" t="s">
        <v>12</v>
      </c>
      <c r="C137" s="1">
        <v>1455</v>
      </c>
      <c r="D137" s="33">
        <v>8288.1777532637789</v>
      </c>
      <c r="E137" s="34" t="s">
        <v>424</v>
      </c>
      <c r="F137" s="35">
        <v>34</v>
      </c>
      <c r="G137" s="32" t="s">
        <v>423</v>
      </c>
      <c r="H137" s="80" t="s">
        <v>423</v>
      </c>
      <c r="I137">
        <f>VLOOKUP(Tabela27[[#This Row],[Classe]],Dimensões!$C$2:$F$209,4,FALSE)</f>
        <v>0.78539816339744828</v>
      </c>
    </row>
    <row r="138" spans="1:9" x14ac:dyDescent="0.35">
      <c r="A138">
        <v>1</v>
      </c>
      <c r="B138" s="1" t="s">
        <v>3</v>
      </c>
      <c r="C138" s="1">
        <v>1479</v>
      </c>
      <c r="D138" s="33">
        <v>25.182009125976219</v>
      </c>
      <c r="E138" s="34" t="s">
        <v>424</v>
      </c>
      <c r="F138" s="35">
        <v>34</v>
      </c>
      <c r="G138" s="32" t="s">
        <v>423</v>
      </c>
      <c r="H138" s="80" t="s">
        <v>423</v>
      </c>
      <c r="I138">
        <f>VLOOKUP(Tabela27[[#This Row],[Classe]],Dimensões!$C$2:$F$209,4,FALSE)</f>
        <v>0.3</v>
      </c>
    </row>
    <row r="139" spans="1:9" x14ac:dyDescent="0.35">
      <c r="A139">
        <v>1</v>
      </c>
      <c r="B139" s="1" t="s">
        <v>2</v>
      </c>
      <c r="C139" s="1">
        <v>1673</v>
      </c>
      <c r="D139" s="33">
        <v>3.0624816736658489</v>
      </c>
      <c r="E139" s="34" t="s">
        <v>424</v>
      </c>
      <c r="F139" s="35">
        <v>34</v>
      </c>
      <c r="G139" s="32" t="s">
        <v>423</v>
      </c>
      <c r="H139" s="80" t="s">
        <v>423</v>
      </c>
      <c r="I139">
        <f>VLOOKUP(Tabela27[[#This Row],[Classe]],Dimensões!$C$2:$F$209,4,FALSE)</f>
        <v>24</v>
      </c>
    </row>
    <row r="140" spans="1:9" x14ac:dyDescent="0.35">
      <c r="A140">
        <v>1</v>
      </c>
      <c r="B140" s="1" t="s">
        <v>3</v>
      </c>
      <c r="C140" s="1">
        <v>1906</v>
      </c>
      <c r="D140" s="33">
        <v>762.18482297325568</v>
      </c>
      <c r="E140" s="34" t="s">
        <v>424</v>
      </c>
      <c r="F140" s="35">
        <v>34</v>
      </c>
      <c r="G140" s="32" t="s">
        <v>423</v>
      </c>
      <c r="H140" s="80" t="s">
        <v>423</v>
      </c>
      <c r="I140">
        <f>VLOOKUP(Tabela27[[#This Row],[Classe]],Dimensões!$C$2:$F$209,4,FALSE)</f>
        <v>0.3</v>
      </c>
    </row>
    <row r="141" spans="1:9" x14ac:dyDescent="0.35">
      <c r="A141">
        <v>1</v>
      </c>
      <c r="B141" s="1" t="s">
        <v>12</v>
      </c>
      <c r="C141" s="1">
        <v>1933</v>
      </c>
      <c r="D141" s="33">
        <v>0.46171296296296299</v>
      </c>
      <c r="E141" s="34" t="s">
        <v>424</v>
      </c>
      <c r="F141" s="35">
        <v>34</v>
      </c>
      <c r="G141" s="32" t="s">
        <v>423</v>
      </c>
      <c r="H141" s="80" t="s">
        <v>423</v>
      </c>
      <c r="I141">
        <f>VLOOKUP(Tabela27[[#This Row],[Classe]],Dimensões!$C$2:$F$209,4,FALSE)</f>
        <v>0.78539816339744828</v>
      </c>
    </row>
    <row r="142" spans="1:9" x14ac:dyDescent="0.35">
      <c r="A142">
        <v>1</v>
      </c>
      <c r="B142" s="1" t="s">
        <v>6</v>
      </c>
      <c r="C142" s="1">
        <v>1029</v>
      </c>
      <c r="D142" s="33">
        <v>8288.1777532637789</v>
      </c>
      <c r="E142" s="34" t="s">
        <v>424</v>
      </c>
      <c r="F142" s="35">
        <v>35</v>
      </c>
      <c r="G142" s="32" t="s">
        <v>423</v>
      </c>
      <c r="H142" s="80" t="s">
        <v>423</v>
      </c>
      <c r="I142">
        <f>VLOOKUP(Tabela27[[#This Row],[Classe]],Dimensões!$C$2:$F$209,4,FALSE)</f>
        <v>0.875</v>
      </c>
    </row>
    <row r="143" spans="1:9" x14ac:dyDescent="0.35">
      <c r="A143">
        <v>1</v>
      </c>
      <c r="B143" s="1" t="s">
        <v>9</v>
      </c>
      <c r="C143" s="1">
        <v>1560</v>
      </c>
      <c r="D143" s="33">
        <v>2831.3355831280392</v>
      </c>
      <c r="E143" s="34" t="s">
        <v>424</v>
      </c>
      <c r="F143" s="35">
        <v>35</v>
      </c>
      <c r="G143" s="32" t="s">
        <v>423</v>
      </c>
      <c r="H143" s="80" t="s">
        <v>423</v>
      </c>
      <c r="I143">
        <f>VLOOKUP(Tabela27[[#This Row],[Classe]],Dimensões!$C$2:$F$209,4,FALSE)</f>
        <v>0.43</v>
      </c>
    </row>
    <row r="144" spans="1:9" x14ac:dyDescent="0.35">
      <c r="A144">
        <v>1</v>
      </c>
      <c r="B144" s="1" t="s">
        <v>7</v>
      </c>
      <c r="C144" s="1">
        <v>1710</v>
      </c>
      <c r="D144" s="33">
        <v>0.32477795630870288</v>
      </c>
      <c r="E144" s="34" t="s">
        <v>424</v>
      </c>
      <c r="F144" s="35">
        <v>35</v>
      </c>
      <c r="G144" s="32" t="s">
        <v>423</v>
      </c>
      <c r="H144" s="80" t="s">
        <v>423</v>
      </c>
      <c r="I144">
        <f>VLOOKUP(Tabela27[[#This Row],[Classe]],Dimensões!$C$2:$F$209,4,FALSE)</f>
        <v>0.75</v>
      </c>
    </row>
    <row r="145" spans="1:9" x14ac:dyDescent="0.35">
      <c r="A145">
        <v>1</v>
      </c>
      <c r="B145" s="1" t="s">
        <v>4</v>
      </c>
      <c r="C145" s="1">
        <v>315</v>
      </c>
      <c r="D145" s="33">
        <v>36414.425545374914</v>
      </c>
      <c r="E145" s="34" t="s">
        <v>424</v>
      </c>
      <c r="F145" s="35">
        <v>35</v>
      </c>
      <c r="G145" s="32" t="s">
        <v>423</v>
      </c>
      <c r="H145" s="80" t="s">
        <v>423</v>
      </c>
      <c r="I145">
        <f>VLOOKUP(Tabela27[[#This Row],[Classe]],Dimensões!$C$2:$F$209,4,FALSE)</f>
        <v>15</v>
      </c>
    </row>
    <row r="146" spans="1:9" x14ac:dyDescent="0.35">
      <c r="A146">
        <v>1</v>
      </c>
      <c r="B146" s="1" t="s">
        <v>3</v>
      </c>
      <c r="C146" s="1">
        <v>1331</v>
      </c>
      <c r="D146" s="33">
        <v>25.182009125976219</v>
      </c>
      <c r="E146" s="34" t="s">
        <v>424</v>
      </c>
      <c r="F146" s="35">
        <v>36</v>
      </c>
      <c r="G146" s="32" t="s">
        <v>423</v>
      </c>
      <c r="H146" s="80" t="s">
        <v>423</v>
      </c>
      <c r="I146">
        <f>VLOOKUP(Tabela27[[#This Row],[Classe]],Dimensões!$C$2:$F$209,4,FALSE)</f>
        <v>0.3</v>
      </c>
    </row>
    <row r="147" spans="1:9" x14ac:dyDescent="0.35">
      <c r="A147">
        <v>1</v>
      </c>
      <c r="B147" s="1" t="s">
        <v>10</v>
      </c>
      <c r="C147" s="1">
        <v>1599</v>
      </c>
      <c r="D147" s="33">
        <v>8288.1777532637789</v>
      </c>
      <c r="E147" s="34" t="s">
        <v>424</v>
      </c>
      <c r="F147" s="35">
        <v>36</v>
      </c>
      <c r="G147" s="32" t="s">
        <v>423</v>
      </c>
      <c r="H147" s="80" t="s">
        <v>423</v>
      </c>
      <c r="I147">
        <f>VLOOKUP(Tabela27[[#This Row],[Classe]],Dimensões!$C$2:$F$209,4,FALSE)</f>
        <v>12</v>
      </c>
    </row>
    <row r="148" spans="1:9" x14ac:dyDescent="0.35">
      <c r="A148">
        <v>1</v>
      </c>
      <c r="B148" s="1" t="s">
        <v>6</v>
      </c>
      <c r="C148" s="1">
        <v>352</v>
      </c>
      <c r="D148" s="33">
        <v>8288.1777532637789</v>
      </c>
      <c r="E148" s="34" t="s">
        <v>424</v>
      </c>
      <c r="F148" s="35">
        <v>36</v>
      </c>
      <c r="G148" s="32" t="s">
        <v>423</v>
      </c>
      <c r="H148" s="80" t="s">
        <v>423</v>
      </c>
      <c r="I148">
        <f>VLOOKUP(Tabela27[[#This Row],[Classe]],Dimensões!$C$2:$F$209,4,FALSE)</f>
        <v>0.875</v>
      </c>
    </row>
    <row r="149" spans="1:9" x14ac:dyDescent="0.35">
      <c r="A149">
        <v>1</v>
      </c>
      <c r="B149" s="1" t="s">
        <v>4</v>
      </c>
      <c r="C149" s="1">
        <v>1153</v>
      </c>
      <c r="D149" s="33">
        <v>1291.1470286246226</v>
      </c>
      <c r="E149" s="34" t="s">
        <v>424</v>
      </c>
      <c r="F149" s="35">
        <v>37</v>
      </c>
      <c r="G149" s="32" t="s">
        <v>423</v>
      </c>
      <c r="H149" s="80" t="s">
        <v>423</v>
      </c>
      <c r="I149">
        <f>VLOOKUP(Tabela27[[#This Row],[Classe]],Dimensões!$C$2:$F$209,4,FALSE)</f>
        <v>15</v>
      </c>
    </row>
    <row r="150" spans="1:9" x14ac:dyDescent="0.35">
      <c r="A150">
        <v>1</v>
      </c>
      <c r="B150" s="1" t="s">
        <v>6</v>
      </c>
      <c r="C150" s="1">
        <v>1272</v>
      </c>
      <c r="D150" s="33">
        <v>1291.1470286246226</v>
      </c>
      <c r="E150" s="34" t="s">
        <v>424</v>
      </c>
      <c r="F150" s="35">
        <v>37</v>
      </c>
      <c r="G150" s="32" t="s">
        <v>423</v>
      </c>
      <c r="H150" s="80" t="s">
        <v>423</v>
      </c>
      <c r="I150">
        <f>VLOOKUP(Tabela27[[#This Row],[Classe]],Dimensões!$C$2:$F$209,4,FALSE)</f>
        <v>0.875</v>
      </c>
    </row>
    <row r="151" spans="1:9" x14ac:dyDescent="0.35">
      <c r="A151">
        <v>1</v>
      </c>
      <c r="B151" s="1" t="s">
        <v>12</v>
      </c>
      <c r="C151" s="1">
        <v>1470</v>
      </c>
      <c r="D151" s="33">
        <v>0.32477795630870288</v>
      </c>
      <c r="E151" s="34" t="s">
        <v>424</v>
      </c>
      <c r="F151" s="35">
        <v>37</v>
      </c>
      <c r="G151" s="32" t="s">
        <v>423</v>
      </c>
      <c r="H151" s="80" t="s">
        <v>423</v>
      </c>
      <c r="I151">
        <f>VLOOKUP(Tabela27[[#This Row],[Classe]],Dimensões!$C$2:$F$209,4,FALSE)</f>
        <v>0.78539816339744828</v>
      </c>
    </row>
    <row r="152" spans="1:9" x14ac:dyDescent="0.35">
      <c r="A152">
        <v>1</v>
      </c>
      <c r="B152" s="1" t="s">
        <v>8</v>
      </c>
      <c r="C152" s="1">
        <v>1541</v>
      </c>
      <c r="D152" s="33">
        <v>0.46171296296296299</v>
      </c>
      <c r="E152" s="34" t="s">
        <v>424</v>
      </c>
      <c r="F152" s="35">
        <v>37</v>
      </c>
      <c r="G152" s="32" t="s">
        <v>423</v>
      </c>
      <c r="H152" s="80" t="s">
        <v>423</v>
      </c>
      <c r="I152">
        <f>VLOOKUP(Tabela27[[#This Row],[Classe]],Dimensões!$C$2:$F$209,4,FALSE)</f>
        <v>0.78539816339744828</v>
      </c>
    </row>
    <row r="153" spans="1:9" x14ac:dyDescent="0.35">
      <c r="A153">
        <v>1</v>
      </c>
      <c r="B153" s="1" t="s">
        <v>2</v>
      </c>
      <c r="C153" s="1">
        <v>1664</v>
      </c>
      <c r="D153" s="33">
        <v>0.2481288460153388</v>
      </c>
      <c r="E153" s="34" t="s">
        <v>424</v>
      </c>
      <c r="F153" s="35">
        <v>37</v>
      </c>
      <c r="G153" s="32" t="s">
        <v>423</v>
      </c>
      <c r="H153" s="80" t="s">
        <v>423</v>
      </c>
      <c r="I153">
        <f>VLOOKUP(Tabela27[[#This Row],[Classe]],Dimensões!$C$2:$F$209,4,FALSE)</f>
        <v>24</v>
      </c>
    </row>
    <row r="154" spans="1:9" x14ac:dyDescent="0.35">
      <c r="A154">
        <v>1</v>
      </c>
      <c r="B154" s="1" t="s">
        <v>3</v>
      </c>
      <c r="C154" s="1">
        <v>1857</v>
      </c>
      <c r="D154" s="33">
        <v>25.182009125976219</v>
      </c>
      <c r="E154" s="34" t="s">
        <v>424</v>
      </c>
      <c r="F154" s="35">
        <v>37</v>
      </c>
      <c r="G154" s="32" t="s">
        <v>423</v>
      </c>
      <c r="H154" s="80" t="s">
        <v>423</v>
      </c>
      <c r="I154">
        <f>VLOOKUP(Tabela27[[#This Row],[Classe]],Dimensões!$C$2:$F$209,4,FALSE)</f>
        <v>0.3</v>
      </c>
    </row>
    <row r="155" spans="1:9" x14ac:dyDescent="0.35">
      <c r="A155">
        <v>1</v>
      </c>
      <c r="B155" s="1" t="s">
        <v>3</v>
      </c>
      <c r="C155" s="1">
        <v>102</v>
      </c>
      <c r="D155" s="33">
        <v>25.182009125976219</v>
      </c>
      <c r="E155" s="34" t="s">
        <v>424</v>
      </c>
      <c r="F155" s="35">
        <v>38</v>
      </c>
      <c r="G155" s="32" t="s">
        <v>423</v>
      </c>
      <c r="H155" s="80" t="s">
        <v>423</v>
      </c>
      <c r="I155">
        <f>VLOOKUP(Tabela27[[#This Row],[Classe]],Dimensões!$C$2:$F$209,4,FALSE)</f>
        <v>0.3</v>
      </c>
    </row>
    <row r="156" spans="1:9" x14ac:dyDescent="0.35">
      <c r="A156">
        <v>1</v>
      </c>
      <c r="B156" s="1" t="s">
        <v>2</v>
      </c>
      <c r="C156" s="1">
        <v>1193</v>
      </c>
      <c r="D156" s="33">
        <v>280268.04473970487</v>
      </c>
      <c r="E156" s="34" t="s">
        <v>424</v>
      </c>
      <c r="F156" s="35">
        <v>38</v>
      </c>
      <c r="G156" s="32" t="s">
        <v>423</v>
      </c>
      <c r="H156" s="80" t="s">
        <v>423</v>
      </c>
      <c r="I156">
        <f>VLOOKUP(Tabela27[[#This Row],[Classe]],Dimensões!$C$2:$F$209,4,FALSE)</f>
        <v>24</v>
      </c>
    </row>
    <row r="157" spans="1:9" x14ac:dyDescent="0.35">
      <c r="A157">
        <v>1</v>
      </c>
      <c r="B157" s="1" t="s">
        <v>3</v>
      </c>
      <c r="C157" s="1">
        <v>1987</v>
      </c>
      <c r="D157" s="33">
        <v>0.32477795630870288</v>
      </c>
      <c r="E157" s="34" t="s">
        <v>424</v>
      </c>
      <c r="F157" s="35">
        <v>38</v>
      </c>
      <c r="G157" s="32" t="s">
        <v>423</v>
      </c>
      <c r="H157" s="80" t="s">
        <v>423</v>
      </c>
      <c r="I157">
        <f>VLOOKUP(Tabela27[[#This Row],[Classe]],Dimensões!$C$2:$F$209,4,FALSE)</f>
        <v>0.3</v>
      </c>
    </row>
    <row r="158" spans="1:9" x14ac:dyDescent="0.35">
      <c r="A158">
        <v>1</v>
      </c>
      <c r="B158" s="1" t="s">
        <v>2</v>
      </c>
      <c r="C158" s="1">
        <v>224</v>
      </c>
      <c r="D158" s="33">
        <v>762.18482297325568</v>
      </c>
      <c r="E158" s="34" t="s">
        <v>424</v>
      </c>
      <c r="F158" s="35">
        <v>38</v>
      </c>
      <c r="G158" s="32" t="s">
        <v>423</v>
      </c>
      <c r="H158" s="80" t="s">
        <v>423</v>
      </c>
      <c r="I158">
        <f>VLOOKUP(Tabela27[[#This Row],[Classe]],Dimensões!$C$2:$F$209,4,FALSE)</f>
        <v>24</v>
      </c>
    </row>
    <row r="159" spans="1:9" x14ac:dyDescent="0.35">
      <c r="A159">
        <v>1</v>
      </c>
      <c r="B159" s="1" t="s">
        <v>3</v>
      </c>
      <c r="C159" s="1">
        <v>1475</v>
      </c>
      <c r="D159" s="33">
        <v>3.0624816736658489</v>
      </c>
      <c r="E159" s="34" t="s">
        <v>424</v>
      </c>
      <c r="F159" s="35">
        <v>39</v>
      </c>
      <c r="G159" s="32" t="s">
        <v>423</v>
      </c>
      <c r="H159" s="80" t="s">
        <v>423</v>
      </c>
      <c r="I159">
        <f>VLOOKUP(Tabela27[[#This Row],[Classe]],Dimensões!$C$2:$F$209,4,FALSE)</f>
        <v>0.3</v>
      </c>
    </row>
    <row r="160" spans="1:9" x14ac:dyDescent="0.35">
      <c r="A160">
        <v>1</v>
      </c>
      <c r="B160" s="1" t="s">
        <v>2</v>
      </c>
      <c r="C160" s="1">
        <v>1609</v>
      </c>
      <c r="D160" s="33">
        <v>0.2481288460153388</v>
      </c>
      <c r="E160" s="34" t="s">
        <v>424</v>
      </c>
      <c r="F160" s="35">
        <v>39</v>
      </c>
      <c r="G160" s="32" t="s">
        <v>423</v>
      </c>
      <c r="H160" s="80" t="s">
        <v>423</v>
      </c>
      <c r="I160">
        <f>VLOOKUP(Tabela27[[#This Row],[Classe]],Dimensões!$C$2:$F$209,4,FALSE)</f>
        <v>24</v>
      </c>
    </row>
    <row r="161" spans="1:9" x14ac:dyDescent="0.35">
      <c r="A161">
        <v>1</v>
      </c>
      <c r="B161" s="1" t="s">
        <v>3</v>
      </c>
      <c r="C161" s="1">
        <v>1853</v>
      </c>
      <c r="D161" s="33">
        <v>0.2481288460153388</v>
      </c>
      <c r="E161" s="34" t="s">
        <v>424</v>
      </c>
      <c r="F161" s="35">
        <v>39</v>
      </c>
      <c r="G161" s="32" t="s">
        <v>423</v>
      </c>
      <c r="H161" s="80" t="s">
        <v>423</v>
      </c>
      <c r="I161">
        <f>VLOOKUP(Tabela27[[#This Row],[Classe]],Dimensões!$C$2:$F$209,4,FALSE)</f>
        <v>0.3</v>
      </c>
    </row>
    <row r="162" spans="1:9" x14ac:dyDescent="0.35">
      <c r="A162">
        <v>1</v>
      </c>
      <c r="B162" s="1" t="s">
        <v>12</v>
      </c>
      <c r="C162" s="1">
        <v>1468</v>
      </c>
      <c r="D162" s="33">
        <v>0.2481288460153388</v>
      </c>
      <c r="E162" s="34" t="s">
        <v>424</v>
      </c>
      <c r="F162" s="35">
        <v>40</v>
      </c>
      <c r="G162" s="32" t="s">
        <v>423</v>
      </c>
      <c r="H162" s="80" t="s">
        <v>423</v>
      </c>
      <c r="I162">
        <f>VLOOKUP(Tabela27[[#This Row],[Classe]],Dimensões!$C$2:$F$209,4,FALSE)</f>
        <v>0.78539816339744828</v>
      </c>
    </row>
    <row r="163" spans="1:9" x14ac:dyDescent="0.35">
      <c r="A163">
        <v>1</v>
      </c>
      <c r="B163" s="1" t="s">
        <v>8</v>
      </c>
      <c r="C163" s="1">
        <v>1750</v>
      </c>
      <c r="D163" s="33">
        <v>0.2481288460153388</v>
      </c>
      <c r="E163" s="34" t="s">
        <v>424</v>
      </c>
      <c r="F163" s="35">
        <v>40</v>
      </c>
      <c r="G163" s="32" t="s">
        <v>423</v>
      </c>
      <c r="H163" s="80" t="s">
        <v>423</v>
      </c>
      <c r="I163">
        <f>VLOOKUP(Tabela27[[#This Row],[Classe]],Dimensões!$C$2:$F$209,4,FALSE)</f>
        <v>0.78539816339744828</v>
      </c>
    </row>
    <row r="164" spans="1:9" x14ac:dyDescent="0.35">
      <c r="A164">
        <v>1</v>
      </c>
      <c r="B164" s="1" t="s">
        <v>3</v>
      </c>
      <c r="C164" s="1">
        <v>1854</v>
      </c>
      <c r="D164" s="33">
        <v>0.32477795630870288</v>
      </c>
      <c r="E164" s="34" t="s">
        <v>424</v>
      </c>
      <c r="F164" s="35">
        <v>40</v>
      </c>
      <c r="G164" s="32" t="s">
        <v>423</v>
      </c>
      <c r="H164" s="80" t="s">
        <v>423</v>
      </c>
      <c r="I164">
        <f>VLOOKUP(Tabela27[[#This Row],[Classe]],Dimensões!$C$2:$F$209,4,FALSE)</f>
        <v>0.3</v>
      </c>
    </row>
    <row r="165" spans="1:9" x14ac:dyDescent="0.35">
      <c r="A165">
        <v>1</v>
      </c>
      <c r="B165" s="1" t="s">
        <v>4</v>
      </c>
      <c r="C165" s="1">
        <v>362</v>
      </c>
      <c r="D165" s="33">
        <v>280268.04473970487</v>
      </c>
      <c r="E165" s="34" t="s">
        <v>424</v>
      </c>
      <c r="F165" s="35">
        <v>40</v>
      </c>
      <c r="G165" s="32" t="s">
        <v>423</v>
      </c>
      <c r="H165" s="80" t="s">
        <v>423</v>
      </c>
      <c r="I165">
        <f>VLOOKUP(Tabela27[[#This Row],[Classe]],Dimensões!$C$2:$F$209,4,FALSE)</f>
        <v>15</v>
      </c>
    </row>
    <row r="166" spans="1:9" x14ac:dyDescent="0.35">
      <c r="A166">
        <v>1</v>
      </c>
      <c r="B166" s="1" t="s">
        <v>4</v>
      </c>
      <c r="C166" s="1">
        <v>1276</v>
      </c>
      <c r="D166" s="33">
        <v>7959.7278305298214</v>
      </c>
      <c r="E166" s="34" t="s">
        <v>424</v>
      </c>
      <c r="F166" s="35">
        <v>41</v>
      </c>
      <c r="G166" s="32" t="s">
        <v>423</v>
      </c>
      <c r="H166" s="80" t="s">
        <v>423</v>
      </c>
      <c r="I166">
        <f>VLOOKUP(Tabela27[[#This Row],[Classe]],Dimensões!$C$2:$F$209,4,FALSE)</f>
        <v>15</v>
      </c>
    </row>
    <row r="167" spans="1:9" x14ac:dyDescent="0.35">
      <c r="A167">
        <v>1</v>
      </c>
      <c r="B167" s="1" t="s">
        <v>13</v>
      </c>
      <c r="C167" s="1">
        <v>1602</v>
      </c>
      <c r="D167" s="33">
        <v>280268.04473970487</v>
      </c>
      <c r="E167" s="34" t="s">
        <v>424</v>
      </c>
      <c r="F167" s="35">
        <v>41</v>
      </c>
      <c r="G167" s="32" t="s">
        <v>423</v>
      </c>
      <c r="H167" s="80" t="s">
        <v>423</v>
      </c>
      <c r="I167">
        <f>VLOOKUP(Tabela27[[#This Row],[Classe]],Dimensões!$C$2:$F$209,4,FALSE)</f>
        <v>1</v>
      </c>
    </row>
    <row r="168" spans="1:9" x14ac:dyDescent="0.35">
      <c r="A168">
        <v>1</v>
      </c>
      <c r="B168" s="1" t="s">
        <v>8</v>
      </c>
      <c r="C168" s="1">
        <v>1704</v>
      </c>
      <c r="D168" s="33">
        <v>0.46171296296296299</v>
      </c>
      <c r="E168" s="34" t="s">
        <v>424</v>
      </c>
      <c r="F168" s="35">
        <v>41</v>
      </c>
      <c r="G168" s="32" t="s">
        <v>423</v>
      </c>
      <c r="H168" s="80" t="s">
        <v>423</v>
      </c>
      <c r="I168">
        <f>VLOOKUP(Tabela27[[#This Row],[Classe]],Dimensões!$C$2:$F$209,4,FALSE)</f>
        <v>0.78539816339744828</v>
      </c>
    </row>
    <row r="169" spans="1:9" x14ac:dyDescent="0.35">
      <c r="A169">
        <v>1</v>
      </c>
      <c r="B169" s="1" t="s">
        <v>7</v>
      </c>
      <c r="C169" s="1">
        <v>1954</v>
      </c>
      <c r="D169" s="33">
        <v>1291.1470286246226</v>
      </c>
      <c r="E169" s="34" t="s">
        <v>424</v>
      </c>
      <c r="F169" s="35">
        <v>41</v>
      </c>
      <c r="G169" s="32" t="s">
        <v>423</v>
      </c>
      <c r="H169" s="80" t="s">
        <v>423</v>
      </c>
      <c r="I169">
        <f>VLOOKUP(Tabela27[[#This Row],[Classe]],Dimensões!$C$2:$F$209,4,FALSE)</f>
        <v>0.75</v>
      </c>
    </row>
    <row r="170" spans="1:9" x14ac:dyDescent="0.35">
      <c r="A170">
        <v>1</v>
      </c>
      <c r="B170" s="1" t="s">
        <v>2</v>
      </c>
      <c r="C170" s="1">
        <v>1056</v>
      </c>
      <c r="D170" s="33">
        <v>25.182009125976219</v>
      </c>
      <c r="E170" s="34" t="s">
        <v>424</v>
      </c>
      <c r="F170" s="35">
        <v>42</v>
      </c>
      <c r="G170" s="32" t="s">
        <v>423</v>
      </c>
      <c r="H170" s="80" t="s">
        <v>423</v>
      </c>
      <c r="I170">
        <f>VLOOKUP(Tabela27[[#This Row],[Classe]],Dimensões!$C$2:$F$209,4,FALSE)</f>
        <v>24</v>
      </c>
    </row>
    <row r="171" spans="1:9" x14ac:dyDescent="0.35">
      <c r="A171">
        <v>1</v>
      </c>
      <c r="B171" s="1" t="s">
        <v>2</v>
      </c>
      <c r="C171" s="1">
        <v>1064</v>
      </c>
      <c r="D171" s="33">
        <v>2831.3355831280392</v>
      </c>
      <c r="E171" s="34" t="s">
        <v>424</v>
      </c>
      <c r="F171" s="35">
        <v>42</v>
      </c>
      <c r="G171" s="32" t="s">
        <v>423</v>
      </c>
      <c r="H171" s="80" t="s">
        <v>423</v>
      </c>
      <c r="I171">
        <f>VLOOKUP(Tabela27[[#This Row],[Classe]],Dimensões!$C$2:$F$209,4,FALSE)</f>
        <v>24</v>
      </c>
    </row>
    <row r="172" spans="1:9" x14ac:dyDescent="0.35">
      <c r="A172">
        <v>1</v>
      </c>
      <c r="B172" s="1" t="s">
        <v>8</v>
      </c>
      <c r="C172" s="1">
        <v>177</v>
      </c>
      <c r="D172" s="33">
        <v>1291.1470286246226</v>
      </c>
      <c r="E172" s="34" t="s">
        <v>424</v>
      </c>
      <c r="F172" s="35">
        <v>42</v>
      </c>
      <c r="G172" s="32" t="s">
        <v>423</v>
      </c>
      <c r="H172" s="80" t="s">
        <v>423</v>
      </c>
      <c r="I172">
        <f>VLOOKUP(Tabela27[[#This Row],[Classe]],Dimensões!$C$2:$F$209,4,FALSE)</f>
        <v>0.78539816339744828</v>
      </c>
    </row>
    <row r="173" spans="1:9" x14ac:dyDescent="0.35">
      <c r="A173">
        <v>1</v>
      </c>
      <c r="B173" s="1" t="s">
        <v>4</v>
      </c>
      <c r="C173" s="1">
        <v>1948</v>
      </c>
      <c r="D173" s="33">
        <v>25.182009125976219</v>
      </c>
      <c r="E173" s="34" t="s">
        <v>424</v>
      </c>
      <c r="F173" s="35">
        <v>42</v>
      </c>
      <c r="G173" s="32" t="s">
        <v>423</v>
      </c>
      <c r="H173" s="80" t="s">
        <v>423</v>
      </c>
      <c r="I173">
        <f>VLOOKUP(Tabela27[[#This Row],[Classe]],Dimensões!$C$2:$F$209,4,FALSE)</f>
        <v>15</v>
      </c>
    </row>
    <row r="174" spans="1:9" x14ac:dyDescent="0.35">
      <c r="A174">
        <v>1</v>
      </c>
      <c r="B174" s="1" t="s">
        <v>6</v>
      </c>
      <c r="C174" s="1">
        <v>2042</v>
      </c>
      <c r="D174" s="33">
        <v>149.77765898161954</v>
      </c>
      <c r="E174" s="34" t="s">
        <v>424</v>
      </c>
      <c r="F174" s="35">
        <v>42</v>
      </c>
      <c r="G174" s="32" t="s">
        <v>423</v>
      </c>
      <c r="H174" s="80" t="s">
        <v>423</v>
      </c>
      <c r="I174">
        <f>VLOOKUP(Tabela27[[#This Row],[Classe]],Dimensões!$C$2:$F$209,4,FALSE)</f>
        <v>0.875</v>
      </c>
    </row>
    <row r="175" spans="1:9" x14ac:dyDescent="0.35">
      <c r="A175">
        <v>1</v>
      </c>
      <c r="B175" s="1" t="s">
        <v>8</v>
      </c>
      <c r="C175" s="1">
        <v>2068</v>
      </c>
      <c r="D175" s="33">
        <v>280268.04473970487</v>
      </c>
      <c r="E175" s="34" t="s">
        <v>424</v>
      </c>
      <c r="F175" s="35">
        <v>42</v>
      </c>
      <c r="G175" s="32" t="s">
        <v>423</v>
      </c>
      <c r="H175" s="80" t="s">
        <v>423</v>
      </c>
      <c r="I175">
        <f>VLOOKUP(Tabela27[[#This Row],[Classe]],Dimensões!$C$2:$F$209,4,FALSE)</f>
        <v>0.78539816339744828</v>
      </c>
    </row>
    <row r="176" spans="1:9" x14ac:dyDescent="0.35">
      <c r="A176">
        <v>1</v>
      </c>
      <c r="B176" s="1" t="s">
        <v>9</v>
      </c>
      <c r="C176" s="1">
        <v>241</v>
      </c>
      <c r="D176" s="33">
        <v>7959.7278305298214</v>
      </c>
      <c r="E176" s="34" t="s">
        <v>424</v>
      </c>
      <c r="F176" s="35">
        <v>43</v>
      </c>
      <c r="G176" s="32" t="s">
        <v>423</v>
      </c>
      <c r="H176" s="80" t="s">
        <v>423</v>
      </c>
      <c r="I176">
        <f>VLOOKUP(Tabela27[[#This Row],[Classe]],Dimensões!$C$2:$F$209,4,FALSE)</f>
        <v>0.43</v>
      </c>
    </row>
    <row r="177" spans="1:9" x14ac:dyDescent="0.35">
      <c r="A177">
        <v>1</v>
      </c>
      <c r="B177" s="1" t="s">
        <v>2</v>
      </c>
      <c r="C177" s="1">
        <v>1072</v>
      </c>
      <c r="D177" s="33">
        <v>36414.425545374914</v>
      </c>
      <c r="E177" s="34" t="s">
        <v>424</v>
      </c>
      <c r="F177" s="35">
        <v>44</v>
      </c>
      <c r="G177" s="32" t="s">
        <v>423</v>
      </c>
      <c r="H177" s="80" t="s">
        <v>423</v>
      </c>
      <c r="I177">
        <f>VLOOKUP(Tabela27[[#This Row],[Classe]],Dimensões!$C$2:$F$209,4,FALSE)</f>
        <v>24</v>
      </c>
    </row>
    <row r="178" spans="1:9" x14ac:dyDescent="0.35">
      <c r="A178">
        <v>1</v>
      </c>
      <c r="B178" s="1" t="s">
        <v>3</v>
      </c>
      <c r="C178" s="1">
        <v>133</v>
      </c>
      <c r="D178" s="33">
        <v>0.32477795630870288</v>
      </c>
      <c r="E178" s="34" t="s">
        <v>424</v>
      </c>
      <c r="F178" s="35">
        <v>44</v>
      </c>
      <c r="G178" s="32" t="s">
        <v>423</v>
      </c>
      <c r="H178" s="80" t="s">
        <v>423</v>
      </c>
      <c r="I178">
        <f>VLOOKUP(Tabela27[[#This Row],[Classe]],Dimensões!$C$2:$F$209,4,FALSE)</f>
        <v>0.3</v>
      </c>
    </row>
    <row r="179" spans="1:9" x14ac:dyDescent="0.35">
      <c r="A179">
        <v>1</v>
      </c>
      <c r="B179" s="1" t="s">
        <v>3</v>
      </c>
      <c r="C179" s="1">
        <v>1449</v>
      </c>
      <c r="D179" s="33">
        <v>149.77765898161954</v>
      </c>
      <c r="E179" s="34" t="s">
        <v>424</v>
      </c>
      <c r="F179" s="35">
        <v>44</v>
      </c>
      <c r="G179" s="32" t="s">
        <v>423</v>
      </c>
      <c r="H179" s="80" t="s">
        <v>423</v>
      </c>
      <c r="I179">
        <f>VLOOKUP(Tabela27[[#This Row],[Classe]],Dimensões!$C$2:$F$209,4,FALSE)</f>
        <v>0.3</v>
      </c>
    </row>
    <row r="180" spans="1:9" x14ac:dyDescent="0.35">
      <c r="A180">
        <v>1</v>
      </c>
      <c r="B180" s="1" t="s">
        <v>3</v>
      </c>
      <c r="C180" s="1">
        <v>1913</v>
      </c>
      <c r="D180" s="33">
        <v>1291.1470286246226</v>
      </c>
      <c r="E180" s="34" t="s">
        <v>424</v>
      </c>
      <c r="F180" s="35">
        <v>44</v>
      </c>
      <c r="G180" s="32" t="s">
        <v>423</v>
      </c>
      <c r="H180" s="80" t="s">
        <v>423</v>
      </c>
      <c r="I180">
        <f>VLOOKUP(Tabela27[[#This Row],[Classe]],Dimensões!$C$2:$F$209,4,FALSE)</f>
        <v>0.3</v>
      </c>
    </row>
    <row r="181" spans="1:9" x14ac:dyDescent="0.35">
      <c r="A181">
        <v>1</v>
      </c>
      <c r="B181" s="1" t="s">
        <v>3</v>
      </c>
      <c r="C181" s="1">
        <v>1692</v>
      </c>
      <c r="D181" s="33">
        <v>36414.425545374914</v>
      </c>
      <c r="E181" s="34" t="s">
        <v>424</v>
      </c>
      <c r="F181" s="35">
        <v>45</v>
      </c>
      <c r="G181" s="32" t="s">
        <v>423</v>
      </c>
      <c r="H181" s="80" t="s">
        <v>423</v>
      </c>
      <c r="I181">
        <f>VLOOKUP(Tabela27[[#This Row],[Classe]],Dimensões!$C$2:$F$209,4,FALSE)</f>
        <v>0.3</v>
      </c>
    </row>
    <row r="182" spans="1:9" x14ac:dyDescent="0.35">
      <c r="A182">
        <v>1</v>
      </c>
      <c r="B182" s="1" t="s">
        <v>2</v>
      </c>
      <c r="C182" s="1">
        <v>1062</v>
      </c>
      <c r="D182" s="33">
        <v>1291.1470286246226</v>
      </c>
      <c r="E182" s="34" t="s">
        <v>424</v>
      </c>
      <c r="F182" s="35">
        <v>46</v>
      </c>
      <c r="G182" s="32" t="s">
        <v>423</v>
      </c>
      <c r="H182" s="80" t="s">
        <v>423</v>
      </c>
      <c r="I182">
        <f>VLOOKUP(Tabela27[[#This Row],[Classe]],Dimensões!$C$2:$F$209,4,FALSE)</f>
        <v>24</v>
      </c>
    </row>
    <row r="183" spans="1:9" x14ac:dyDescent="0.35">
      <c r="A183">
        <v>1</v>
      </c>
      <c r="B183" s="1" t="s">
        <v>11</v>
      </c>
      <c r="C183" s="1">
        <v>1190</v>
      </c>
      <c r="D183" s="33">
        <v>36414.425545374914</v>
      </c>
      <c r="E183" s="34" t="s">
        <v>424</v>
      </c>
      <c r="F183" s="35">
        <v>46</v>
      </c>
      <c r="G183" s="32" t="s">
        <v>423</v>
      </c>
      <c r="H183" s="80" t="s">
        <v>423</v>
      </c>
      <c r="I183">
        <f>VLOOKUP(Tabela27[[#This Row],[Classe]],Dimensões!$C$2:$F$209,4,FALSE)</f>
        <v>2.16</v>
      </c>
    </row>
    <row r="184" spans="1:9" x14ac:dyDescent="0.35">
      <c r="A184">
        <v>1</v>
      </c>
      <c r="B184" s="1" t="s">
        <v>9</v>
      </c>
      <c r="C184" s="1">
        <v>1554</v>
      </c>
      <c r="D184" s="33">
        <v>149.77765898161954</v>
      </c>
      <c r="E184" s="34" t="s">
        <v>424</v>
      </c>
      <c r="F184" s="35">
        <v>46</v>
      </c>
      <c r="G184" s="32" t="s">
        <v>423</v>
      </c>
      <c r="H184" s="80" t="s">
        <v>423</v>
      </c>
      <c r="I184">
        <f>VLOOKUP(Tabela27[[#This Row],[Classe]],Dimensões!$C$2:$F$209,4,FALSE)</f>
        <v>0.43</v>
      </c>
    </row>
    <row r="185" spans="1:9" x14ac:dyDescent="0.35">
      <c r="A185">
        <v>1</v>
      </c>
      <c r="B185" s="1" t="s">
        <v>2</v>
      </c>
      <c r="C185" s="1">
        <v>1370</v>
      </c>
      <c r="D185" s="33">
        <v>762.18482297325568</v>
      </c>
      <c r="E185" s="34" t="s">
        <v>424</v>
      </c>
      <c r="F185" s="35">
        <v>47</v>
      </c>
      <c r="G185" s="32" t="s">
        <v>423</v>
      </c>
      <c r="H185" s="80" t="s">
        <v>423</v>
      </c>
      <c r="I185">
        <f>VLOOKUP(Tabela27[[#This Row],[Classe]],Dimensões!$C$2:$F$209,4,FALSE)</f>
        <v>24</v>
      </c>
    </row>
    <row r="186" spans="1:9" x14ac:dyDescent="0.35">
      <c r="A186">
        <v>1</v>
      </c>
      <c r="B186" s="1" t="s">
        <v>12</v>
      </c>
      <c r="C186" s="1">
        <v>1453</v>
      </c>
      <c r="D186" s="33">
        <v>2831.3355831280392</v>
      </c>
      <c r="E186" s="34" t="s">
        <v>424</v>
      </c>
      <c r="F186" s="35">
        <v>47</v>
      </c>
      <c r="G186" s="32" t="s">
        <v>423</v>
      </c>
      <c r="H186" s="80" t="s">
        <v>423</v>
      </c>
      <c r="I186">
        <f>VLOOKUP(Tabela27[[#This Row],[Classe]],Dimensões!$C$2:$F$209,4,FALSE)</f>
        <v>0.78539816339744828</v>
      </c>
    </row>
    <row r="187" spans="1:9" x14ac:dyDescent="0.35">
      <c r="A187">
        <v>1</v>
      </c>
      <c r="B187" s="1" t="s">
        <v>9</v>
      </c>
      <c r="C187" s="1">
        <v>1562</v>
      </c>
      <c r="D187" s="33">
        <v>7959.7278305298214</v>
      </c>
      <c r="E187" s="34" t="s">
        <v>424</v>
      </c>
      <c r="F187" s="35">
        <v>47</v>
      </c>
      <c r="G187" s="32" t="s">
        <v>423</v>
      </c>
      <c r="H187" s="80" t="s">
        <v>423</v>
      </c>
      <c r="I187">
        <f>VLOOKUP(Tabela27[[#This Row],[Classe]],Dimensões!$C$2:$F$209,4,FALSE)</f>
        <v>0.43</v>
      </c>
    </row>
    <row r="188" spans="1:9" x14ac:dyDescent="0.35">
      <c r="A188">
        <v>1</v>
      </c>
      <c r="B188" s="1" t="s">
        <v>7</v>
      </c>
      <c r="C188" s="1">
        <v>1681</v>
      </c>
      <c r="D188" s="33">
        <v>762.18482297325568</v>
      </c>
      <c r="E188" s="34" t="s">
        <v>424</v>
      </c>
      <c r="F188" s="35">
        <v>47</v>
      </c>
      <c r="G188" s="32" t="s">
        <v>423</v>
      </c>
      <c r="H188" s="80" t="s">
        <v>423</v>
      </c>
      <c r="I188">
        <f>VLOOKUP(Tabela27[[#This Row],[Classe]],Dimensões!$C$2:$F$209,4,FALSE)</f>
        <v>0.75</v>
      </c>
    </row>
    <row r="189" spans="1:9" x14ac:dyDescent="0.35">
      <c r="A189">
        <v>1</v>
      </c>
      <c r="B189" s="1" t="s">
        <v>8</v>
      </c>
      <c r="C189" s="1">
        <v>214</v>
      </c>
      <c r="D189" s="33">
        <v>3.0624816736658489</v>
      </c>
      <c r="E189" s="34" t="s">
        <v>424</v>
      </c>
      <c r="F189" s="35">
        <v>47</v>
      </c>
      <c r="G189" s="32" t="s">
        <v>423</v>
      </c>
      <c r="H189" s="80" t="s">
        <v>423</v>
      </c>
      <c r="I189">
        <f>VLOOKUP(Tabela27[[#This Row],[Classe]],Dimensões!$C$2:$F$209,4,FALSE)</f>
        <v>0.78539816339744828</v>
      </c>
    </row>
    <row r="190" spans="1:9" x14ac:dyDescent="0.35">
      <c r="A190">
        <v>1</v>
      </c>
      <c r="B190" s="1" t="s">
        <v>4</v>
      </c>
      <c r="C190" s="1">
        <v>223</v>
      </c>
      <c r="D190" s="33">
        <v>149.77765898161954</v>
      </c>
      <c r="E190" s="34" t="s">
        <v>424</v>
      </c>
      <c r="F190" s="35">
        <v>47</v>
      </c>
      <c r="G190" s="32" t="s">
        <v>423</v>
      </c>
      <c r="H190" s="80" t="s">
        <v>423</v>
      </c>
      <c r="I190">
        <f>VLOOKUP(Tabela27[[#This Row],[Classe]],Dimensões!$C$2:$F$209,4,FALSE)</f>
        <v>15</v>
      </c>
    </row>
    <row r="191" spans="1:9" x14ac:dyDescent="0.35">
      <c r="A191">
        <v>1</v>
      </c>
      <c r="B191" s="1" t="s">
        <v>4</v>
      </c>
      <c r="C191" s="1">
        <v>125</v>
      </c>
      <c r="D191" s="33">
        <v>280268.04473970487</v>
      </c>
      <c r="E191" s="34" t="s">
        <v>424</v>
      </c>
      <c r="F191" s="35">
        <v>48</v>
      </c>
      <c r="G191" s="32" t="s">
        <v>423</v>
      </c>
      <c r="H191" s="80" t="s">
        <v>423</v>
      </c>
      <c r="I191">
        <f>VLOOKUP(Tabela27[[#This Row],[Classe]],Dimensões!$C$2:$F$209,4,FALSE)</f>
        <v>15</v>
      </c>
    </row>
    <row r="192" spans="1:9" x14ac:dyDescent="0.35">
      <c r="A192">
        <v>1</v>
      </c>
      <c r="B192" s="1" t="s">
        <v>2</v>
      </c>
      <c r="C192" s="1">
        <v>1598</v>
      </c>
      <c r="D192" s="33">
        <v>2831.3355831280392</v>
      </c>
      <c r="E192" s="34" t="s">
        <v>424</v>
      </c>
      <c r="F192" s="35">
        <v>48</v>
      </c>
      <c r="G192" s="32" t="s">
        <v>423</v>
      </c>
      <c r="H192" s="80" t="s">
        <v>423</v>
      </c>
      <c r="I192">
        <f>VLOOKUP(Tabela27[[#This Row],[Classe]],Dimensões!$C$2:$F$209,4,FALSE)</f>
        <v>24</v>
      </c>
    </row>
    <row r="193" spans="1:9" x14ac:dyDescent="0.35">
      <c r="A193">
        <v>1</v>
      </c>
      <c r="B193" s="1" t="s">
        <v>3</v>
      </c>
      <c r="C193" s="1">
        <v>1828</v>
      </c>
      <c r="D193" s="33">
        <v>149.77765898161954</v>
      </c>
      <c r="E193" s="34" t="s">
        <v>424</v>
      </c>
      <c r="F193" s="35">
        <v>48</v>
      </c>
      <c r="G193" s="32" t="s">
        <v>423</v>
      </c>
      <c r="H193" s="80" t="s">
        <v>423</v>
      </c>
      <c r="I193">
        <f>VLOOKUP(Tabela27[[#This Row],[Classe]],Dimensões!$C$2:$F$209,4,FALSE)</f>
        <v>0.3</v>
      </c>
    </row>
    <row r="194" spans="1:9" x14ac:dyDescent="0.35">
      <c r="A194">
        <v>1</v>
      </c>
      <c r="B194" s="1" t="s">
        <v>10</v>
      </c>
      <c r="C194" s="1">
        <v>1088</v>
      </c>
      <c r="D194" s="33">
        <v>149.77765898161954</v>
      </c>
      <c r="E194" s="34" t="s">
        <v>424</v>
      </c>
      <c r="F194" s="35">
        <v>49</v>
      </c>
      <c r="G194" s="32" t="s">
        <v>423</v>
      </c>
      <c r="H194" s="80" t="s">
        <v>423</v>
      </c>
      <c r="I194">
        <f>VLOOKUP(Tabela27[[#This Row],[Classe]],Dimensões!$C$2:$F$209,4,FALSE)</f>
        <v>12</v>
      </c>
    </row>
    <row r="195" spans="1:9" x14ac:dyDescent="0.35">
      <c r="A195">
        <v>1</v>
      </c>
      <c r="B195" s="1" t="s">
        <v>2</v>
      </c>
      <c r="C195" s="1">
        <v>1577</v>
      </c>
      <c r="D195" s="33">
        <v>0.32477795630870288</v>
      </c>
      <c r="E195" s="34" t="s">
        <v>424</v>
      </c>
      <c r="F195" s="35">
        <v>49</v>
      </c>
      <c r="G195" s="32" t="s">
        <v>423</v>
      </c>
      <c r="H195" s="80" t="s">
        <v>423</v>
      </c>
      <c r="I195">
        <f>VLOOKUP(Tabela27[[#This Row],[Classe]],Dimensões!$C$2:$F$209,4,FALSE)</f>
        <v>24</v>
      </c>
    </row>
    <row r="196" spans="1:9" x14ac:dyDescent="0.35">
      <c r="A196">
        <v>1</v>
      </c>
      <c r="B196" s="1" t="s">
        <v>3</v>
      </c>
      <c r="C196" s="1">
        <v>1718</v>
      </c>
      <c r="D196" s="33">
        <v>25.182009125976219</v>
      </c>
      <c r="E196" s="34" t="s">
        <v>424</v>
      </c>
      <c r="F196" s="35">
        <v>49</v>
      </c>
      <c r="G196" s="32" t="s">
        <v>423</v>
      </c>
      <c r="H196" s="80" t="s">
        <v>423</v>
      </c>
      <c r="I196">
        <f>VLOOKUP(Tabela27[[#This Row],[Classe]],Dimensões!$C$2:$F$209,4,FALSE)</f>
        <v>0.3</v>
      </c>
    </row>
    <row r="197" spans="1:9" x14ac:dyDescent="0.35">
      <c r="A197">
        <v>1</v>
      </c>
      <c r="B197" s="1" t="s">
        <v>8</v>
      </c>
      <c r="C197" s="1">
        <v>1650</v>
      </c>
      <c r="D197" s="33">
        <v>280268.04473970487</v>
      </c>
      <c r="E197" s="34" t="s">
        <v>424</v>
      </c>
      <c r="F197" s="35">
        <v>50</v>
      </c>
      <c r="G197" s="32" t="s">
        <v>423</v>
      </c>
      <c r="H197" s="80" t="s">
        <v>423</v>
      </c>
      <c r="I197">
        <f>VLOOKUP(Tabela27[[#This Row],[Classe]],Dimensões!$C$2:$F$209,4,FALSE)</f>
        <v>0.78539816339744828</v>
      </c>
    </row>
    <row r="198" spans="1:9" x14ac:dyDescent="0.35">
      <c r="A198">
        <v>1</v>
      </c>
      <c r="B198" s="1" t="s">
        <v>3</v>
      </c>
      <c r="C198" s="1">
        <v>1755</v>
      </c>
      <c r="D198" s="33">
        <v>25.182009125976219</v>
      </c>
      <c r="E198" s="34" t="s">
        <v>424</v>
      </c>
      <c r="F198" s="35">
        <v>50</v>
      </c>
      <c r="G198" s="32" t="s">
        <v>423</v>
      </c>
      <c r="H198" s="80" t="s">
        <v>423</v>
      </c>
      <c r="I198">
        <f>VLOOKUP(Tabela27[[#This Row],[Classe]],Dimensões!$C$2:$F$209,4,FALSE)</f>
        <v>0.3</v>
      </c>
    </row>
    <row r="199" spans="1:9" x14ac:dyDescent="0.35">
      <c r="A199">
        <v>1</v>
      </c>
      <c r="B199" s="1" t="s">
        <v>3</v>
      </c>
      <c r="C199" s="1">
        <v>1782</v>
      </c>
      <c r="D199" s="33">
        <v>7959.7278305298214</v>
      </c>
      <c r="E199" s="34" t="s">
        <v>424</v>
      </c>
      <c r="F199" s="35">
        <v>50</v>
      </c>
      <c r="G199" s="32" t="s">
        <v>423</v>
      </c>
      <c r="H199" s="80" t="s">
        <v>423</v>
      </c>
      <c r="I199">
        <f>VLOOKUP(Tabela27[[#This Row],[Classe]],Dimensões!$C$2:$F$209,4,FALSE)</f>
        <v>0.3</v>
      </c>
    </row>
    <row r="200" spans="1:9" x14ac:dyDescent="0.35">
      <c r="A200">
        <v>1</v>
      </c>
      <c r="B200" s="1" t="s">
        <v>8</v>
      </c>
      <c r="C200" s="1">
        <v>213</v>
      </c>
      <c r="D200" s="33">
        <v>0.32477795630870288</v>
      </c>
      <c r="E200" s="34" t="s">
        <v>424</v>
      </c>
      <c r="F200" s="35">
        <v>50</v>
      </c>
      <c r="G200" s="32" t="s">
        <v>423</v>
      </c>
      <c r="H200" s="80" t="s">
        <v>423</v>
      </c>
      <c r="I200">
        <f>VLOOKUP(Tabela27[[#This Row],[Classe]],Dimensões!$C$2:$F$209,4,FALSE)</f>
        <v>0.78539816339744828</v>
      </c>
    </row>
    <row r="201" spans="1:9" x14ac:dyDescent="0.35">
      <c r="A201">
        <v>1</v>
      </c>
      <c r="B201" s="1" t="s">
        <v>2</v>
      </c>
      <c r="C201" s="1">
        <v>1391</v>
      </c>
      <c r="D201" s="33">
        <v>1167202.7687913491</v>
      </c>
      <c r="E201" s="34" t="s">
        <v>424</v>
      </c>
      <c r="F201" s="35">
        <v>51</v>
      </c>
      <c r="G201" s="32" t="s">
        <v>423</v>
      </c>
      <c r="H201" s="80" t="s">
        <v>423</v>
      </c>
      <c r="I201">
        <f>VLOOKUP(Tabela27[[#This Row],[Classe]],Dimensões!$C$2:$F$209,4,FALSE)</f>
        <v>24</v>
      </c>
    </row>
    <row r="202" spans="1:9" x14ac:dyDescent="0.35">
      <c r="A202">
        <v>1</v>
      </c>
      <c r="B202" s="1" t="s">
        <v>3</v>
      </c>
      <c r="C202" s="1">
        <v>19</v>
      </c>
      <c r="D202" s="33">
        <v>25.182009125976219</v>
      </c>
      <c r="E202" s="34" t="s">
        <v>424</v>
      </c>
      <c r="F202" s="35">
        <v>51</v>
      </c>
      <c r="G202" s="32" t="s">
        <v>423</v>
      </c>
      <c r="H202" s="80" t="s">
        <v>423</v>
      </c>
      <c r="I202">
        <f>VLOOKUP(Tabela27[[#This Row],[Classe]],Dimensões!$C$2:$F$209,4,FALSE)</f>
        <v>0.3</v>
      </c>
    </row>
    <row r="203" spans="1:9" x14ac:dyDescent="0.35">
      <c r="A203">
        <v>1</v>
      </c>
      <c r="B203" s="1" t="s">
        <v>3</v>
      </c>
      <c r="C203" s="1">
        <v>2016</v>
      </c>
      <c r="D203" s="33">
        <v>1291.1470286246226</v>
      </c>
      <c r="E203" s="34" t="s">
        <v>424</v>
      </c>
      <c r="F203" s="35">
        <v>51</v>
      </c>
      <c r="G203" s="32" t="s">
        <v>423</v>
      </c>
      <c r="H203" s="80" t="s">
        <v>423</v>
      </c>
      <c r="I203">
        <f>VLOOKUP(Tabela27[[#This Row],[Classe]],Dimensões!$C$2:$F$209,4,FALSE)</f>
        <v>0.3</v>
      </c>
    </row>
    <row r="204" spans="1:9" x14ac:dyDescent="0.35">
      <c r="A204">
        <v>1</v>
      </c>
      <c r="B204" s="1" t="s">
        <v>2</v>
      </c>
      <c r="C204" s="1">
        <v>2038</v>
      </c>
      <c r="D204" s="33">
        <v>25.182009125976219</v>
      </c>
      <c r="E204" s="34" t="s">
        <v>424</v>
      </c>
      <c r="F204" s="35">
        <v>51</v>
      </c>
      <c r="G204" s="32" t="s">
        <v>423</v>
      </c>
      <c r="H204" s="80" t="s">
        <v>423</v>
      </c>
      <c r="I204">
        <f>VLOOKUP(Tabela27[[#This Row],[Classe]],Dimensões!$C$2:$F$209,4,FALSE)</f>
        <v>24</v>
      </c>
    </row>
    <row r="205" spans="1:9" x14ac:dyDescent="0.35">
      <c r="A205">
        <v>1</v>
      </c>
      <c r="B205" s="1" t="s">
        <v>2</v>
      </c>
      <c r="C205" s="1">
        <v>205</v>
      </c>
      <c r="D205" s="33">
        <v>762.18482297325568</v>
      </c>
      <c r="E205" s="34" t="s">
        <v>424</v>
      </c>
      <c r="F205" s="35">
        <v>51</v>
      </c>
      <c r="G205" s="32" t="s">
        <v>423</v>
      </c>
      <c r="H205" s="80" t="s">
        <v>423</v>
      </c>
      <c r="I205">
        <f>VLOOKUP(Tabela27[[#This Row],[Classe]],Dimensões!$C$2:$F$209,4,FALSE)</f>
        <v>24</v>
      </c>
    </row>
    <row r="206" spans="1:9" x14ac:dyDescent="0.35">
      <c r="A206">
        <v>1</v>
      </c>
      <c r="B206" s="1" t="s">
        <v>9</v>
      </c>
      <c r="C206" s="1">
        <v>1257</v>
      </c>
      <c r="D206" s="33">
        <v>3.0624816736658489</v>
      </c>
      <c r="E206" s="34" t="s">
        <v>424</v>
      </c>
      <c r="F206" s="35">
        <v>52</v>
      </c>
      <c r="G206" s="32" t="s">
        <v>423</v>
      </c>
      <c r="H206" s="80" t="s">
        <v>423</v>
      </c>
      <c r="I206">
        <f>VLOOKUP(Tabela27[[#This Row],[Classe]],Dimensões!$C$2:$F$209,4,FALSE)</f>
        <v>0.43</v>
      </c>
    </row>
    <row r="207" spans="1:9" x14ac:dyDescent="0.35">
      <c r="A207">
        <v>1</v>
      </c>
      <c r="B207" s="1" t="s">
        <v>6</v>
      </c>
      <c r="C207" s="1">
        <v>1274</v>
      </c>
      <c r="D207" s="33">
        <v>8288.1777532637789</v>
      </c>
      <c r="E207" s="34" t="s">
        <v>424</v>
      </c>
      <c r="F207" s="35">
        <v>53</v>
      </c>
      <c r="G207" s="32" t="s">
        <v>423</v>
      </c>
      <c r="H207" s="80" t="s">
        <v>423</v>
      </c>
      <c r="I207">
        <f>VLOOKUP(Tabela27[[#This Row],[Classe]],Dimensões!$C$2:$F$209,4,FALSE)</f>
        <v>0.875</v>
      </c>
    </row>
    <row r="208" spans="1:9" x14ac:dyDescent="0.35">
      <c r="A208">
        <v>1</v>
      </c>
      <c r="B208" s="1" t="s">
        <v>3</v>
      </c>
      <c r="C208" s="1">
        <v>1297</v>
      </c>
      <c r="D208" s="33">
        <v>149.77765898161954</v>
      </c>
      <c r="E208" s="34" t="s">
        <v>424</v>
      </c>
      <c r="F208" s="35">
        <v>53</v>
      </c>
      <c r="G208" s="32" t="s">
        <v>423</v>
      </c>
      <c r="H208" s="80" t="s">
        <v>423</v>
      </c>
      <c r="I208">
        <f>VLOOKUP(Tabela27[[#This Row],[Classe]],Dimensões!$C$2:$F$209,4,FALSE)</f>
        <v>0.3</v>
      </c>
    </row>
    <row r="209" spans="1:9" x14ac:dyDescent="0.35">
      <c r="A209">
        <v>1</v>
      </c>
      <c r="B209" s="1" t="s">
        <v>3</v>
      </c>
      <c r="C209" s="1">
        <v>152</v>
      </c>
      <c r="D209" s="33">
        <v>3.0624816736658489</v>
      </c>
      <c r="E209" s="34" t="s">
        <v>424</v>
      </c>
      <c r="F209" s="35">
        <v>53</v>
      </c>
      <c r="G209" s="32" t="s">
        <v>423</v>
      </c>
      <c r="H209" s="80" t="s">
        <v>423</v>
      </c>
      <c r="I209">
        <f>VLOOKUP(Tabela27[[#This Row],[Classe]],Dimensões!$C$2:$F$209,4,FALSE)</f>
        <v>0.3</v>
      </c>
    </row>
    <row r="210" spans="1:9" x14ac:dyDescent="0.35">
      <c r="A210">
        <v>1</v>
      </c>
      <c r="B210" s="1" t="s">
        <v>8</v>
      </c>
      <c r="C210" s="1">
        <v>1037</v>
      </c>
      <c r="D210" s="33">
        <v>1167202.7687913491</v>
      </c>
      <c r="E210" s="34" t="s">
        <v>424</v>
      </c>
      <c r="F210" s="35">
        <v>54</v>
      </c>
      <c r="G210" s="32" t="s">
        <v>423</v>
      </c>
      <c r="H210" s="80" t="s">
        <v>423</v>
      </c>
      <c r="I210">
        <f>VLOOKUP(Tabela27[[#This Row],[Classe]],Dimensões!$C$2:$F$209,4,FALSE)</f>
        <v>0.78539816339744828</v>
      </c>
    </row>
    <row r="211" spans="1:9" x14ac:dyDescent="0.35">
      <c r="A211">
        <v>1</v>
      </c>
      <c r="B211" s="1" t="s">
        <v>6</v>
      </c>
      <c r="C211" s="1">
        <v>1114</v>
      </c>
      <c r="D211" s="33">
        <v>7959.7278305298214</v>
      </c>
      <c r="E211" s="34" t="s">
        <v>424</v>
      </c>
      <c r="F211" s="35">
        <v>54</v>
      </c>
      <c r="G211" s="32" t="s">
        <v>423</v>
      </c>
      <c r="H211" s="80" t="s">
        <v>423</v>
      </c>
      <c r="I211">
        <f>VLOOKUP(Tabela27[[#This Row],[Classe]],Dimensões!$C$2:$F$209,4,FALSE)</f>
        <v>0.875</v>
      </c>
    </row>
    <row r="212" spans="1:9" x14ac:dyDescent="0.35">
      <c r="A212">
        <v>1</v>
      </c>
      <c r="B212" s="1" t="s">
        <v>9</v>
      </c>
      <c r="C212" s="1">
        <v>1197</v>
      </c>
      <c r="D212" s="33">
        <v>0.46171296296296299</v>
      </c>
      <c r="E212" s="34" t="s">
        <v>424</v>
      </c>
      <c r="F212" s="35">
        <v>54</v>
      </c>
      <c r="G212" s="32" t="s">
        <v>423</v>
      </c>
      <c r="H212" s="80" t="s">
        <v>423</v>
      </c>
      <c r="I212">
        <f>VLOOKUP(Tabela27[[#This Row],[Classe]],Dimensões!$C$2:$F$209,4,FALSE)</f>
        <v>0.43</v>
      </c>
    </row>
    <row r="213" spans="1:9" x14ac:dyDescent="0.35">
      <c r="A213">
        <v>1</v>
      </c>
      <c r="B213" s="1" t="s">
        <v>8</v>
      </c>
      <c r="C213" s="1">
        <v>1879</v>
      </c>
      <c r="D213" s="33">
        <v>0.46171296296296299</v>
      </c>
      <c r="E213" s="34" t="s">
        <v>424</v>
      </c>
      <c r="F213" s="35">
        <v>54</v>
      </c>
      <c r="G213" s="32" t="s">
        <v>423</v>
      </c>
      <c r="H213" s="80" t="s">
        <v>423</v>
      </c>
      <c r="I213">
        <f>VLOOKUP(Tabela27[[#This Row],[Classe]],Dimensões!$C$2:$F$209,4,FALSE)</f>
        <v>0.78539816339744828</v>
      </c>
    </row>
    <row r="214" spans="1:9" x14ac:dyDescent="0.35">
      <c r="A214">
        <v>1</v>
      </c>
      <c r="B214" s="1" t="s">
        <v>3</v>
      </c>
      <c r="C214" s="1">
        <v>1309</v>
      </c>
      <c r="D214" s="33">
        <v>2831.3355831280392</v>
      </c>
      <c r="E214" s="34" t="s">
        <v>424</v>
      </c>
      <c r="F214" s="35">
        <v>55</v>
      </c>
      <c r="G214" s="32" t="s">
        <v>423</v>
      </c>
      <c r="H214" s="80" t="s">
        <v>423</v>
      </c>
      <c r="I214">
        <f>VLOOKUP(Tabela27[[#This Row],[Classe]],Dimensões!$C$2:$F$209,4,FALSE)</f>
        <v>0.3</v>
      </c>
    </row>
    <row r="215" spans="1:9" x14ac:dyDescent="0.35">
      <c r="A215">
        <v>1</v>
      </c>
      <c r="B215" s="1" t="s">
        <v>3</v>
      </c>
      <c r="C215" s="1">
        <v>1870</v>
      </c>
      <c r="D215" s="33">
        <v>2831.3355831280392</v>
      </c>
      <c r="E215" s="34" t="s">
        <v>424</v>
      </c>
      <c r="F215" s="35">
        <v>55</v>
      </c>
      <c r="G215" s="32" t="s">
        <v>423</v>
      </c>
      <c r="H215" s="80" t="s">
        <v>423</v>
      </c>
      <c r="I215">
        <f>VLOOKUP(Tabela27[[#This Row],[Classe]],Dimensões!$C$2:$F$209,4,FALSE)</f>
        <v>0.3</v>
      </c>
    </row>
    <row r="216" spans="1:9" x14ac:dyDescent="0.35">
      <c r="A216">
        <v>1</v>
      </c>
      <c r="B216" s="1" t="s">
        <v>8</v>
      </c>
      <c r="C216" s="1">
        <v>1958</v>
      </c>
      <c r="D216" s="33">
        <v>2831.3355831280392</v>
      </c>
      <c r="E216" s="34" t="s">
        <v>424</v>
      </c>
      <c r="F216" s="35">
        <v>55</v>
      </c>
      <c r="G216" s="32" t="s">
        <v>423</v>
      </c>
      <c r="H216" s="80" t="s">
        <v>423</v>
      </c>
      <c r="I216">
        <f>VLOOKUP(Tabela27[[#This Row],[Classe]],Dimensões!$C$2:$F$209,4,FALSE)</f>
        <v>0.78539816339744828</v>
      </c>
    </row>
    <row r="217" spans="1:9" x14ac:dyDescent="0.35">
      <c r="A217">
        <v>1</v>
      </c>
      <c r="B217" s="1" t="s">
        <v>5</v>
      </c>
      <c r="C217" s="1">
        <v>1023</v>
      </c>
      <c r="D217" s="33">
        <v>149.77765898161954</v>
      </c>
      <c r="E217" s="34" t="s">
        <v>424</v>
      </c>
      <c r="F217" s="35">
        <v>56</v>
      </c>
      <c r="G217" s="32" t="s">
        <v>423</v>
      </c>
      <c r="H217" s="80" t="s">
        <v>423</v>
      </c>
      <c r="I217">
        <f>VLOOKUP(Tabela27[[#This Row],[Classe]],Dimensões!$C$2:$F$209,4,FALSE)</f>
        <v>0.7</v>
      </c>
    </row>
    <row r="218" spans="1:9" x14ac:dyDescent="0.35">
      <c r="A218">
        <v>1</v>
      </c>
      <c r="B218" s="1" t="s">
        <v>6</v>
      </c>
      <c r="C218" s="1">
        <v>122</v>
      </c>
      <c r="D218" s="33">
        <v>8288.1777532637789</v>
      </c>
      <c r="E218" s="34" t="s">
        <v>424</v>
      </c>
      <c r="F218" s="35">
        <v>56</v>
      </c>
      <c r="G218" s="32" t="s">
        <v>423</v>
      </c>
      <c r="H218" s="80" t="s">
        <v>423</v>
      </c>
      <c r="I218">
        <f>VLOOKUP(Tabela27[[#This Row],[Classe]],Dimensões!$C$2:$F$209,4,FALSE)</f>
        <v>0.875</v>
      </c>
    </row>
    <row r="219" spans="1:9" x14ac:dyDescent="0.35">
      <c r="A219">
        <v>1</v>
      </c>
      <c r="B219" s="1" t="s">
        <v>8</v>
      </c>
      <c r="C219" s="1">
        <v>1440</v>
      </c>
      <c r="D219" s="33">
        <v>0.32477795630870288</v>
      </c>
      <c r="E219" s="34" t="s">
        <v>424</v>
      </c>
      <c r="F219" s="35">
        <v>56</v>
      </c>
      <c r="G219" s="32" t="s">
        <v>423</v>
      </c>
      <c r="H219" s="80" t="s">
        <v>423</v>
      </c>
      <c r="I219">
        <f>VLOOKUP(Tabela27[[#This Row],[Classe]],Dimensões!$C$2:$F$209,4,FALSE)</f>
        <v>0.78539816339744828</v>
      </c>
    </row>
    <row r="220" spans="1:9" x14ac:dyDescent="0.35">
      <c r="A220">
        <v>1</v>
      </c>
      <c r="B220" s="1" t="s">
        <v>3</v>
      </c>
      <c r="C220" s="1">
        <v>1942</v>
      </c>
      <c r="D220" s="33">
        <v>3.0624816736658489</v>
      </c>
      <c r="E220" s="34" t="s">
        <v>424</v>
      </c>
      <c r="F220" s="35">
        <v>56</v>
      </c>
      <c r="G220" s="32" t="s">
        <v>423</v>
      </c>
      <c r="H220" s="80" t="s">
        <v>423</v>
      </c>
      <c r="I220">
        <f>VLOOKUP(Tabela27[[#This Row],[Classe]],Dimensões!$C$2:$F$209,4,FALSE)</f>
        <v>0.3</v>
      </c>
    </row>
    <row r="221" spans="1:9" x14ac:dyDescent="0.35">
      <c r="A221">
        <v>1</v>
      </c>
      <c r="B221" s="1" t="s">
        <v>3</v>
      </c>
      <c r="C221" s="1">
        <v>2060</v>
      </c>
      <c r="D221" s="33">
        <v>8288.1777532637789</v>
      </c>
      <c r="E221" s="34" t="s">
        <v>424</v>
      </c>
      <c r="F221" s="35">
        <v>56</v>
      </c>
      <c r="G221" s="32" t="s">
        <v>423</v>
      </c>
      <c r="H221" s="80" t="s">
        <v>423</v>
      </c>
      <c r="I221">
        <f>VLOOKUP(Tabela27[[#This Row],[Classe]],Dimensões!$C$2:$F$209,4,FALSE)</f>
        <v>0.3</v>
      </c>
    </row>
    <row r="222" spans="1:9" x14ac:dyDescent="0.35">
      <c r="A222">
        <v>1</v>
      </c>
      <c r="B222" s="1" t="s">
        <v>3</v>
      </c>
      <c r="C222" s="1">
        <v>2061</v>
      </c>
      <c r="D222" s="33">
        <v>7959.7278305298214</v>
      </c>
      <c r="E222" s="34" t="s">
        <v>424</v>
      </c>
      <c r="F222" s="35">
        <v>56</v>
      </c>
      <c r="G222" s="32" t="s">
        <v>423</v>
      </c>
      <c r="H222" s="80" t="s">
        <v>423</v>
      </c>
      <c r="I222">
        <f>VLOOKUP(Tabela27[[#This Row],[Classe]],Dimensões!$C$2:$F$209,4,FALSE)</f>
        <v>0.3</v>
      </c>
    </row>
    <row r="223" spans="1:9" x14ac:dyDescent="0.35">
      <c r="A223">
        <v>1</v>
      </c>
      <c r="B223" s="1" t="s">
        <v>3</v>
      </c>
      <c r="C223" s="1">
        <v>271</v>
      </c>
      <c r="D223" s="33">
        <v>149.77765898161954</v>
      </c>
      <c r="E223" s="34" t="s">
        <v>424</v>
      </c>
      <c r="F223" s="35">
        <v>56</v>
      </c>
      <c r="G223" s="32" t="s">
        <v>423</v>
      </c>
      <c r="H223" s="80" t="s">
        <v>423</v>
      </c>
      <c r="I223">
        <f>VLOOKUP(Tabela27[[#This Row],[Classe]],Dimensões!$C$2:$F$209,4,FALSE)</f>
        <v>0.3</v>
      </c>
    </row>
    <row r="224" spans="1:9" x14ac:dyDescent="0.35">
      <c r="A224">
        <v>1</v>
      </c>
      <c r="B224" s="1" t="s">
        <v>3</v>
      </c>
      <c r="C224" s="1">
        <v>1831</v>
      </c>
      <c r="D224" s="33">
        <v>1291.1470286246226</v>
      </c>
      <c r="E224" s="34" t="s">
        <v>424</v>
      </c>
      <c r="F224" s="35">
        <v>57</v>
      </c>
      <c r="G224" s="32" t="s">
        <v>423</v>
      </c>
      <c r="H224" s="80" t="s">
        <v>423</v>
      </c>
      <c r="I224">
        <f>VLOOKUP(Tabela27[[#This Row],[Classe]],Dimensões!$C$2:$F$209,4,FALSE)</f>
        <v>0.3</v>
      </c>
    </row>
    <row r="225" spans="1:9" x14ac:dyDescent="0.35">
      <c r="A225">
        <v>1</v>
      </c>
      <c r="B225" s="1" t="s">
        <v>5</v>
      </c>
      <c r="C225" s="1">
        <v>1569</v>
      </c>
      <c r="D225" s="33">
        <v>280268.04473970487</v>
      </c>
      <c r="E225" s="34" t="s">
        <v>424</v>
      </c>
      <c r="F225" s="35">
        <v>58</v>
      </c>
      <c r="G225" s="32" t="s">
        <v>423</v>
      </c>
      <c r="H225" s="80" t="s">
        <v>423</v>
      </c>
      <c r="I225">
        <f>VLOOKUP(Tabela27[[#This Row],[Classe]],Dimensões!$C$2:$F$209,4,FALSE)</f>
        <v>0.7</v>
      </c>
    </row>
    <row r="226" spans="1:9" x14ac:dyDescent="0.35">
      <c r="A226">
        <v>1</v>
      </c>
      <c r="B226" s="1" t="s">
        <v>2</v>
      </c>
      <c r="C226" s="1">
        <v>1844</v>
      </c>
      <c r="D226" s="33">
        <v>280268.04473970487</v>
      </c>
      <c r="E226" s="34" t="s">
        <v>424</v>
      </c>
      <c r="F226" s="35">
        <v>58</v>
      </c>
      <c r="G226" s="32" t="s">
        <v>423</v>
      </c>
      <c r="H226" s="80" t="s">
        <v>423</v>
      </c>
      <c r="I226">
        <f>VLOOKUP(Tabela27[[#This Row],[Classe]],Dimensões!$C$2:$F$209,4,FALSE)</f>
        <v>24</v>
      </c>
    </row>
    <row r="227" spans="1:9" x14ac:dyDescent="0.35">
      <c r="A227">
        <v>1</v>
      </c>
      <c r="B227" s="1" t="s">
        <v>5</v>
      </c>
      <c r="C227" s="1">
        <v>1152</v>
      </c>
      <c r="D227" s="33">
        <v>762.18482297325568</v>
      </c>
      <c r="E227" s="34" t="s">
        <v>424</v>
      </c>
      <c r="F227" s="35">
        <v>59</v>
      </c>
      <c r="G227" s="32" t="s">
        <v>423</v>
      </c>
      <c r="H227" s="80" t="s">
        <v>423</v>
      </c>
      <c r="I227">
        <f>VLOOKUP(Tabela27[[#This Row],[Classe]],Dimensões!$C$2:$F$209,4,FALSE)</f>
        <v>0.7</v>
      </c>
    </row>
    <row r="228" spans="1:9" x14ac:dyDescent="0.35">
      <c r="A228">
        <v>1</v>
      </c>
      <c r="B228" s="1" t="s">
        <v>9</v>
      </c>
      <c r="C228" s="1">
        <v>242</v>
      </c>
      <c r="D228" s="33">
        <v>36414.425545374914</v>
      </c>
      <c r="E228" s="34" t="s">
        <v>424</v>
      </c>
      <c r="F228" s="35">
        <v>59</v>
      </c>
      <c r="G228" s="32" t="s">
        <v>423</v>
      </c>
      <c r="H228" s="80" t="s">
        <v>423</v>
      </c>
      <c r="I228">
        <f>VLOOKUP(Tabela27[[#This Row],[Classe]],Dimensões!$C$2:$F$209,4,FALSE)</f>
        <v>0.43</v>
      </c>
    </row>
    <row r="229" spans="1:9" x14ac:dyDescent="0.35">
      <c r="A229">
        <v>1</v>
      </c>
      <c r="B229" s="1" t="s">
        <v>12</v>
      </c>
      <c r="C229" s="1">
        <v>1502</v>
      </c>
      <c r="D229" s="33">
        <v>280268.04473970487</v>
      </c>
      <c r="E229" s="34" t="s">
        <v>424</v>
      </c>
      <c r="F229" s="35">
        <v>60</v>
      </c>
      <c r="G229" s="32" t="s">
        <v>423</v>
      </c>
      <c r="H229" s="80" t="s">
        <v>423</v>
      </c>
      <c r="I229">
        <f>VLOOKUP(Tabela27[[#This Row],[Classe]],Dimensões!$C$2:$F$209,4,FALSE)</f>
        <v>0.78539816339744828</v>
      </c>
    </row>
    <row r="230" spans="1:9" x14ac:dyDescent="0.35">
      <c r="A230">
        <v>1</v>
      </c>
      <c r="B230" s="1" t="s">
        <v>3</v>
      </c>
      <c r="C230" s="1">
        <v>1695</v>
      </c>
      <c r="D230" s="33">
        <v>280268.04473970487</v>
      </c>
      <c r="E230" s="34" t="s">
        <v>424</v>
      </c>
      <c r="F230" s="35">
        <v>60</v>
      </c>
      <c r="G230" s="32" t="s">
        <v>423</v>
      </c>
      <c r="H230" s="80" t="s">
        <v>423</v>
      </c>
      <c r="I230">
        <f>VLOOKUP(Tabela27[[#This Row],[Classe]],Dimensões!$C$2:$F$209,4,FALSE)</f>
        <v>0.3</v>
      </c>
    </row>
    <row r="231" spans="1:9" x14ac:dyDescent="0.35">
      <c r="A231">
        <v>1</v>
      </c>
      <c r="B231" s="1" t="s">
        <v>7</v>
      </c>
      <c r="C231" s="1">
        <v>1872</v>
      </c>
      <c r="D231" s="33">
        <v>8288.1777532637789</v>
      </c>
      <c r="E231" s="34" t="s">
        <v>424</v>
      </c>
      <c r="F231" s="35">
        <v>60</v>
      </c>
      <c r="G231" s="32" t="s">
        <v>423</v>
      </c>
      <c r="H231" s="80" t="s">
        <v>423</v>
      </c>
      <c r="I231">
        <f>VLOOKUP(Tabela27[[#This Row],[Classe]],Dimensões!$C$2:$F$209,4,FALSE)</f>
        <v>0.75</v>
      </c>
    </row>
    <row r="232" spans="1:9" x14ac:dyDescent="0.35">
      <c r="A232">
        <v>1</v>
      </c>
      <c r="B232" s="1" t="s">
        <v>9</v>
      </c>
      <c r="C232" s="1">
        <v>240</v>
      </c>
      <c r="D232" s="33">
        <v>8288.1777532637789</v>
      </c>
      <c r="E232" s="34" t="s">
        <v>424</v>
      </c>
      <c r="F232" s="35">
        <v>60</v>
      </c>
      <c r="G232" s="32" t="s">
        <v>423</v>
      </c>
      <c r="H232" s="80" t="s">
        <v>423</v>
      </c>
      <c r="I232">
        <f>VLOOKUP(Tabela27[[#This Row],[Classe]],Dimensões!$C$2:$F$209,4,FALSE)</f>
        <v>0.43</v>
      </c>
    </row>
    <row r="233" spans="1:9" x14ac:dyDescent="0.35">
      <c r="A233">
        <v>1</v>
      </c>
      <c r="B233" s="1" t="s">
        <v>4</v>
      </c>
      <c r="C233" s="1">
        <v>248</v>
      </c>
      <c r="D233" s="33">
        <v>0.2481288460153388</v>
      </c>
      <c r="E233" s="34" t="s">
        <v>424</v>
      </c>
      <c r="F233" s="35">
        <v>60</v>
      </c>
      <c r="G233" s="32" t="s">
        <v>423</v>
      </c>
      <c r="H233" s="80" t="s">
        <v>423</v>
      </c>
      <c r="I233">
        <f>VLOOKUP(Tabela27[[#This Row],[Classe]],Dimensões!$C$2:$F$209,4,FALSE)</f>
        <v>15</v>
      </c>
    </row>
    <row r="234" spans="1:9" x14ac:dyDescent="0.35">
      <c r="A234">
        <v>1</v>
      </c>
      <c r="B234" s="1" t="s">
        <v>3</v>
      </c>
      <c r="C234" s="1">
        <v>1312</v>
      </c>
      <c r="D234" s="33">
        <v>8288.1777532637789</v>
      </c>
      <c r="E234" s="34" t="s">
        <v>424</v>
      </c>
      <c r="F234" s="35">
        <v>61</v>
      </c>
      <c r="G234" s="32" t="s">
        <v>423</v>
      </c>
      <c r="H234" s="80" t="s">
        <v>423</v>
      </c>
      <c r="I234">
        <f>VLOOKUP(Tabela27[[#This Row],[Classe]],Dimensões!$C$2:$F$209,4,FALSE)</f>
        <v>0.3</v>
      </c>
    </row>
    <row r="235" spans="1:9" x14ac:dyDescent="0.35">
      <c r="A235">
        <v>1</v>
      </c>
      <c r="B235" s="1" t="s">
        <v>8</v>
      </c>
      <c r="C235" s="1">
        <v>1438</v>
      </c>
      <c r="D235" s="33">
        <v>0.2481288460153388</v>
      </c>
      <c r="E235" s="34" t="s">
        <v>424</v>
      </c>
      <c r="F235" s="35">
        <v>61</v>
      </c>
      <c r="G235" s="32" t="s">
        <v>423</v>
      </c>
      <c r="H235" s="80" t="s">
        <v>423</v>
      </c>
      <c r="I235">
        <f>VLOOKUP(Tabela27[[#This Row],[Classe]],Dimensões!$C$2:$F$209,4,FALSE)</f>
        <v>0.78539816339744828</v>
      </c>
    </row>
    <row r="236" spans="1:9" x14ac:dyDescent="0.35">
      <c r="A236">
        <v>1</v>
      </c>
      <c r="B236" s="1" t="s">
        <v>12</v>
      </c>
      <c r="C236" s="1">
        <v>1497</v>
      </c>
      <c r="D236" s="33">
        <v>8288.1777532637789</v>
      </c>
      <c r="E236" s="34" t="s">
        <v>424</v>
      </c>
      <c r="F236" s="35">
        <v>61</v>
      </c>
      <c r="G236" s="32" t="s">
        <v>423</v>
      </c>
      <c r="H236" s="80" t="s">
        <v>423</v>
      </c>
      <c r="I236">
        <f>VLOOKUP(Tabela27[[#This Row],[Classe]],Dimensões!$C$2:$F$209,4,FALSE)</f>
        <v>0.78539816339744828</v>
      </c>
    </row>
    <row r="237" spans="1:9" x14ac:dyDescent="0.35">
      <c r="A237">
        <v>1</v>
      </c>
      <c r="B237" s="1" t="s">
        <v>11</v>
      </c>
      <c r="C237" s="1">
        <v>188</v>
      </c>
      <c r="D237" s="33">
        <v>0.2481288460153388</v>
      </c>
      <c r="E237" s="34" t="s">
        <v>424</v>
      </c>
      <c r="F237" s="35">
        <v>61</v>
      </c>
      <c r="G237" s="32" t="s">
        <v>423</v>
      </c>
      <c r="H237" s="80" t="s">
        <v>423</v>
      </c>
      <c r="I237">
        <f>VLOOKUP(Tabela27[[#This Row],[Classe]],Dimensões!$C$2:$F$209,4,FALSE)</f>
        <v>2.16</v>
      </c>
    </row>
    <row r="238" spans="1:9" x14ac:dyDescent="0.35">
      <c r="A238">
        <v>1</v>
      </c>
      <c r="B238" s="1" t="s">
        <v>3</v>
      </c>
      <c r="C238" s="1">
        <v>2017</v>
      </c>
      <c r="D238" s="33">
        <v>2831.3355831280392</v>
      </c>
      <c r="E238" s="34" t="s">
        <v>424</v>
      </c>
      <c r="F238" s="35">
        <v>61</v>
      </c>
      <c r="G238" s="32" t="s">
        <v>423</v>
      </c>
      <c r="H238" s="80" t="s">
        <v>423</v>
      </c>
      <c r="I238">
        <f>VLOOKUP(Tabela27[[#This Row],[Classe]],Dimensões!$C$2:$F$209,4,FALSE)</f>
        <v>0.3</v>
      </c>
    </row>
    <row r="239" spans="1:9" x14ac:dyDescent="0.35">
      <c r="A239">
        <v>1</v>
      </c>
      <c r="B239" s="1" t="s">
        <v>9</v>
      </c>
      <c r="C239" s="1">
        <v>1082</v>
      </c>
      <c r="D239" s="33">
        <v>3.0624816736658489</v>
      </c>
      <c r="E239" s="34" t="s">
        <v>424</v>
      </c>
      <c r="F239" s="35">
        <v>62</v>
      </c>
      <c r="G239" s="32" t="s">
        <v>423</v>
      </c>
      <c r="H239" s="80" t="s">
        <v>423</v>
      </c>
      <c r="I239">
        <f>VLOOKUP(Tabela27[[#This Row],[Classe]],Dimensões!$C$2:$F$209,4,FALSE)</f>
        <v>0.43</v>
      </c>
    </row>
    <row r="240" spans="1:9" x14ac:dyDescent="0.35">
      <c r="A240">
        <v>1</v>
      </c>
      <c r="B240" s="1" t="s">
        <v>4</v>
      </c>
      <c r="C240" s="1">
        <v>1150</v>
      </c>
      <c r="D240" s="33">
        <v>149.77765898161954</v>
      </c>
      <c r="E240" s="34" t="s">
        <v>424</v>
      </c>
      <c r="F240" s="35">
        <v>62</v>
      </c>
      <c r="G240" s="32" t="s">
        <v>423</v>
      </c>
      <c r="H240" s="80" t="s">
        <v>423</v>
      </c>
      <c r="I240">
        <f>VLOOKUP(Tabela27[[#This Row],[Classe]],Dimensões!$C$2:$F$209,4,FALSE)</f>
        <v>15</v>
      </c>
    </row>
    <row r="241" spans="1:9" x14ac:dyDescent="0.35">
      <c r="A241">
        <v>1</v>
      </c>
      <c r="B241" s="1" t="s">
        <v>5</v>
      </c>
      <c r="C241" s="1">
        <v>1484</v>
      </c>
      <c r="D241" s="33">
        <v>1291.1470286246226</v>
      </c>
      <c r="E241" s="34" t="s">
        <v>424</v>
      </c>
      <c r="F241" s="35">
        <v>62</v>
      </c>
      <c r="G241" s="32" t="s">
        <v>423</v>
      </c>
      <c r="H241" s="80" t="s">
        <v>423</v>
      </c>
      <c r="I241">
        <f>VLOOKUP(Tabela27[[#This Row],[Classe]],Dimensões!$C$2:$F$209,4,FALSE)</f>
        <v>0.7</v>
      </c>
    </row>
    <row r="242" spans="1:9" x14ac:dyDescent="0.35">
      <c r="A242">
        <v>1</v>
      </c>
      <c r="B242" s="1" t="s">
        <v>8</v>
      </c>
      <c r="C242" s="1">
        <v>1538</v>
      </c>
      <c r="D242" s="33">
        <v>280268.04473970487</v>
      </c>
      <c r="E242" s="34" t="s">
        <v>424</v>
      </c>
      <c r="F242" s="35">
        <v>62</v>
      </c>
      <c r="G242" s="32" t="s">
        <v>423</v>
      </c>
      <c r="H242" s="80" t="s">
        <v>423</v>
      </c>
      <c r="I242">
        <f>VLOOKUP(Tabela27[[#This Row],[Classe]],Dimensões!$C$2:$F$209,4,FALSE)</f>
        <v>0.78539816339744828</v>
      </c>
    </row>
    <row r="243" spans="1:9" x14ac:dyDescent="0.35">
      <c r="A243">
        <v>1</v>
      </c>
      <c r="B243" s="1" t="s">
        <v>12</v>
      </c>
      <c r="C243" s="1">
        <v>1835</v>
      </c>
      <c r="D243" s="33">
        <v>2831.3355831280392</v>
      </c>
      <c r="E243" s="34" t="s">
        <v>424</v>
      </c>
      <c r="F243" s="35">
        <v>62</v>
      </c>
      <c r="G243" s="32" t="s">
        <v>423</v>
      </c>
      <c r="H243" s="80" t="s">
        <v>423</v>
      </c>
      <c r="I243">
        <f>VLOOKUP(Tabela27[[#This Row],[Classe]],Dimensões!$C$2:$F$209,4,FALSE)</f>
        <v>0.78539816339744828</v>
      </c>
    </row>
    <row r="244" spans="1:9" x14ac:dyDescent="0.35">
      <c r="A244">
        <v>1</v>
      </c>
      <c r="B244" s="1" t="s">
        <v>7</v>
      </c>
      <c r="C244" s="1">
        <v>1031</v>
      </c>
      <c r="D244" s="33">
        <v>7959.7278305298214</v>
      </c>
      <c r="E244" s="34" t="s">
        <v>424</v>
      </c>
      <c r="F244" s="35">
        <v>63</v>
      </c>
      <c r="G244" s="32" t="s">
        <v>423</v>
      </c>
      <c r="H244" s="80" t="s">
        <v>423</v>
      </c>
      <c r="I244">
        <f>VLOOKUP(Tabela27[[#This Row],[Classe]],Dimensões!$C$2:$F$209,4,FALSE)</f>
        <v>0.75</v>
      </c>
    </row>
    <row r="245" spans="1:9" x14ac:dyDescent="0.35">
      <c r="A245">
        <v>1</v>
      </c>
      <c r="B245" s="1" t="s">
        <v>2</v>
      </c>
      <c r="C245" s="1">
        <v>1431</v>
      </c>
      <c r="D245" s="33">
        <v>280268.04473970487</v>
      </c>
      <c r="E245" s="34" t="s">
        <v>424</v>
      </c>
      <c r="F245" s="35">
        <v>63</v>
      </c>
      <c r="G245" s="32" t="s">
        <v>423</v>
      </c>
      <c r="H245" s="80" t="s">
        <v>423</v>
      </c>
      <c r="I245">
        <f>VLOOKUP(Tabela27[[#This Row],[Classe]],Dimensões!$C$2:$F$209,4,FALSE)</f>
        <v>24</v>
      </c>
    </row>
    <row r="246" spans="1:9" x14ac:dyDescent="0.35">
      <c r="A246">
        <v>1</v>
      </c>
      <c r="B246" s="1" t="s">
        <v>8</v>
      </c>
      <c r="C246" s="1">
        <v>1684</v>
      </c>
      <c r="D246" s="33">
        <v>2831.3355831280392</v>
      </c>
      <c r="E246" s="34" t="s">
        <v>424</v>
      </c>
      <c r="F246" s="35">
        <v>63</v>
      </c>
      <c r="G246" s="32" t="s">
        <v>423</v>
      </c>
      <c r="H246" s="80" t="s">
        <v>423</v>
      </c>
      <c r="I246">
        <f>VLOOKUP(Tabela27[[#This Row],[Classe]],Dimensões!$C$2:$F$209,4,FALSE)</f>
        <v>0.78539816339744828</v>
      </c>
    </row>
    <row r="247" spans="1:9" x14ac:dyDescent="0.35">
      <c r="A247">
        <v>1</v>
      </c>
      <c r="B247" s="1" t="s">
        <v>6</v>
      </c>
      <c r="C247" s="1">
        <v>1864</v>
      </c>
      <c r="D247" s="33">
        <v>1291.1470286246226</v>
      </c>
      <c r="E247" s="34" t="s">
        <v>424</v>
      </c>
      <c r="F247" s="35">
        <v>63</v>
      </c>
      <c r="G247" s="32" t="s">
        <v>423</v>
      </c>
      <c r="H247" s="80" t="s">
        <v>423</v>
      </c>
      <c r="I247">
        <f>VLOOKUP(Tabela27[[#This Row],[Classe]],Dimensões!$C$2:$F$209,4,FALSE)</f>
        <v>0.875</v>
      </c>
    </row>
    <row r="248" spans="1:9" x14ac:dyDescent="0.35">
      <c r="A248">
        <v>1</v>
      </c>
      <c r="B248" s="1" t="s">
        <v>3</v>
      </c>
      <c r="C248" s="1">
        <v>35</v>
      </c>
      <c r="D248" s="33">
        <v>2831.3355831280392</v>
      </c>
      <c r="E248" s="34" t="s">
        <v>424</v>
      </c>
      <c r="F248" s="35">
        <v>63</v>
      </c>
      <c r="G248" s="32" t="s">
        <v>423</v>
      </c>
      <c r="H248" s="80" t="s">
        <v>423</v>
      </c>
      <c r="I248">
        <f>VLOOKUP(Tabela27[[#This Row],[Classe]],Dimensões!$C$2:$F$209,4,FALSE)</f>
        <v>0.3</v>
      </c>
    </row>
    <row r="249" spans="1:9" x14ac:dyDescent="0.35">
      <c r="A249">
        <v>1</v>
      </c>
      <c r="B249" s="1" t="s">
        <v>4</v>
      </c>
      <c r="C249" s="1">
        <v>358</v>
      </c>
      <c r="D249" s="33">
        <v>36414.425545374914</v>
      </c>
      <c r="E249" s="34" t="s">
        <v>424</v>
      </c>
      <c r="F249" s="35">
        <v>63</v>
      </c>
      <c r="G249" s="32" t="s">
        <v>423</v>
      </c>
      <c r="H249" s="80" t="s">
        <v>423</v>
      </c>
      <c r="I249">
        <f>VLOOKUP(Tabela27[[#This Row],[Classe]],Dimensões!$C$2:$F$209,4,FALSE)</f>
        <v>15</v>
      </c>
    </row>
    <row r="250" spans="1:9" x14ac:dyDescent="0.35">
      <c r="A250">
        <v>1</v>
      </c>
      <c r="B250" s="1" t="s">
        <v>13</v>
      </c>
      <c r="C250" s="1">
        <v>1670</v>
      </c>
      <c r="D250" s="33">
        <v>0.32477795630870288</v>
      </c>
      <c r="E250" s="34" t="s">
        <v>424</v>
      </c>
      <c r="F250" s="35">
        <v>65</v>
      </c>
      <c r="G250" s="32" t="s">
        <v>423</v>
      </c>
      <c r="H250" s="80" t="s">
        <v>423</v>
      </c>
      <c r="I250">
        <f>VLOOKUP(Tabela27[[#This Row],[Classe]],Dimensões!$C$2:$F$209,4,FALSE)</f>
        <v>1</v>
      </c>
    </row>
    <row r="251" spans="1:9" x14ac:dyDescent="0.35">
      <c r="A251">
        <v>1</v>
      </c>
      <c r="B251" s="1" t="s">
        <v>3</v>
      </c>
      <c r="C251" s="1">
        <v>2000</v>
      </c>
      <c r="D251" s="33">
        <v>25.182009125976219</v>
      </c>
      <c r="E251" s="34" t="s">
        <v>424</v>
      </c>
      <c r="F251" s="35">
        <v>66</v>
      </c>
      <c r="G251" s="32" t="s">
        <v>423</v>
      </c>
      <c r="H251" s="80" t="s">
        <v>423</v>
      </c>
      <c r="I251">
        <f>VLOOKUP(Tabela27[[#This Row],[Classe]],Dimensões!$C$2:$F$209,4,FALSE)</f>
        <v>0.3</v>
      </c>
    </row>
    <row r="252" spans="1:9" x14ac:dyDescent="0.35">
      <c r="A252">
        <v>1</v>
      </c>
      <c r="B252" s="1" t="s">
        <v>10</v>
      </c>
      <c r="C252" s="1">
        <v>1358</v>
      </c>
      <c r="D252" s="33">
        <v>0.2481288460153388</v>
      </c>
      <c r="E252" s="34" t="s">
        <v>424</v>
      </c>
      <c r="F252" s="35">
        <v>67</v>
      </c>
      <c r="G252" s="32" t="s">
        <v>423</v>
      </c>
      <c r="H252" s="80" t="s">
        <v>423</v>
      </c>
      <c r="I252">
        <f>VLOOKUP(Tabela27[[#This Row],[Classe]],Dimensões!$C$2:$F$209,4,FALSE)</f>
        <v>12</v>
      </c>
    </row>
    <row r="253" spans="1:9" x14ac:dyDescent="0.35">
      <c r="A253">
        <v>1</v>
      </c>
      <c r="B253" s="1" t="s">
        <v>6</v>
      </c>
      <c r="C253" s="1">
        <v>1288</v>
      </c>
      <c r="D253" s="33">
        <v>0.2481288460153388</v>
      </c>
      <c r="E253" s="34" t="s">
        <v>424</v>
      </c>
      <c r="F253" s="35">
        <v>68</v>
      </c>
      <c r="G253" s="32" t="s">
        <v>423</v>
      </c>
      <c r="H253" s="80" t="s">
        <v>423</v>
      </c>
      <c r="I253">
        <f>VLOOKUP(Tabela27[[#This Row],[Classe]],Dimensões!$C$2:$F$209,4,FALSE)</f>
        <v>0.875</v>
      </c>
    </row>
    <row r="254" spans="1:9" x14ac:dyDescent="0.35">
      <c r="A254">
        <v>1</v>
      </c>
      <c r="B254" s="1" t="s">
        <v>5</v>
      </c>
      <c r="C254" s="1">
        <v>1564</v>
      </c>
      <c r="D254" s="33">
        <v>36414.425545374914</v>
      </c>
      <c r="E254" s="34" t="s">
        <v>424</v>
      </c>
      <c r="F254" s="35">
        <v>68</v>
      </c>
      <c r="G254" s="32" t="s">
        <v>423</v>
      </c>
      <c r="H254" s="80" t="s">
        <v>423</v>
      </c>
      <c r="I254">
        <f>VLOOKUP(Tabela27[[#This Row],[Classe]],Dimensões!$C$2:$F$209,4,FALSE)</f>
        <v>0.7</v>
      </c>
    </row>
    <row r="255" spans="1:9" x14ac:dyDescent="0.35">
      <c r="A255">
        <v>1</v>
      </c>
      <c r="B255" s="1" t="s">
        <v>2</v>
      </c>
      <c r="C255" s="1">
        <v>1341</v>
      </c>
      <c r="D255" s="33">
        <v>2831.3355831280392</v>
      </c>
      <c r="E255" s="34" t="s">
        <v>424</v>
      </c>
      <c r="F255" s="35">
        <v>69</v>
      </c>
      <c r="G255" s="32" t="s">
        <v>423</v>
      </c>
      <c r="H255" s="80" t="s">
        <v>423</v>
      </c>
      <c r="I255">
        <f>VLOOKUP(Tabela27[[#This Row],[Classe]],Dimensões!$C$2:$F$209,4,FALSE)</f>
        <v>24</v>
      </c>
    </row>
    <row r="256" spans="1:9" x14ac:dyDescent="0.35">
      <c r="A256">
        <v>1</v>
      </c>
      <c r="B256" s="1" t="s">
        <v>8</v>
      </c>
      <c r="C256" s="1">
        <v>1372</v>
      </c>
      <c r="D256" s="33">
        <v>1291.1470286246226</v>
      </c>
      <c r="E256" s="34" t="s">
        <v>424</v>
      </c>
      <c r="F256" s="35">
        <v>69</v>
      </c>
      <c r="G256" s="32" t="s">
        <v>423</v>
      </c>
      <c r="H256" s="80" t="s">
        <v>423</v>
      </c>
      <c r="I256">
        <f>VLOOKUP(Tabela27[[#This Row],[Classe]],Dimensões!$C$2:$F$209,4,FALSE)</f>
        <v>0.78539816339744828</v>
      </c>
    </row>
    <row r="257" spans="1:9" x14ac:dyDescent="0.35">
      <c r="A257">
        <v>1</v>
      </c>
      <c r="B257" s="1" t="s">
        <v>10</v>
      </c>
      <c r="C257" s="1">
        <v>1607</v>
      </c>
      <c r="D257" s="33">
        <v>0.46171296296296299</v>
      </c>
      <c r="E257" s="34" t="s">
        <v>424</v>
      </c>
      <c r="F257" s="35">
        <v>69</v>
      </c>
      <c r="G257" s="32" t="s">
        <v>423</v>
      </c>
      <c r="H257" s="80" t="s">
        <v>423</v>
      </c>
      <c r="I257">
        <f>VLOOKUP(Tabela27[[#This Row],[Classe]],Dimensões!$C$2:$F$209,4,FALSE)</f>
        <v>12</v>
      </c>
    </row>
    <row r="258" spans="1:9" x14ac:dyDescent="0.35">
      <c r="A258">
        <v>1</v>
      </c>
      <c r="B258" s="1" t="s">
        <v>3</v>
      </c>
      <c r="C258" s="1">
        <v>1965</v>
      </c>
      <c r="D258" s="33">
        <v>7959.7278305298214</v>
      </c>
      <c r="E258" s="34" t="s">
        <v>424</v>
      </c>
      <c r="F258" s="35">
        <v>69</v>
      </c>
      <c r="G258" s="32" t="s">
        <v>423</v>
      </c>
      <c r="H258" s="80" t="s">
        <v>423</v>
      </c>
      <c r="I258">
        <f>VLOOKUP(Tabela27[[#This Row],[Classe]],Dimensões!$C$2:$F$209,4,FALSE)</f>
        <v>0.3</v>
      </c>
    </row>
    <row r="259" spans="1:9" x14ac:dyDescent="0.35">
      <c r="A259">
        <v>1</v>
      </c>
      <c r="B259" s="1" t="s">
        <v>2</v>
      </c>
      <c r="C259" s="1">
        <v>1026</v>
      </c>
      <c r="D259" s="33">
        <v>762.18482297325568</v>
      </c>
      <c r="E259" s="34" t="s">
        <v>424</v>
      </c>
      <c r="F259" s="35">
        <v>70</v>
      </c>
      <c r="G259" s="32" t="s">
        <v>423</v>
      </c>
      <c r="H259" s="80" t="s">
        <v>423</v>
      </c>
      <c r="I259">
        <f>VLOOKUP(Tabela27[[#This Row],[Classe]],Dimensões!$C$2:$F$209,4,FALSE)</f>
        <v>24</v>
      </c>
    </row>
    <row r="260" spans="1:9" x14ac:dyDescent="0.35">
      <c r="A260">
        <v>1</v>
      </c>
      <c r="B260" s="1" t="s">
        <v>2</v>
      </c>
      <c r="C260" s="1">
        <v>1061</v>
      </c>
      <c r="D260" s="33">
        <v>762.18482297325568</v>
      </c>
      <c r="E260" s="34" t="s">
        <v>424</v>
      </c>
      <c r="F260" s="35">
        <v>70</v>
      </c>
      <c r="G260" s="32" t="s">
        <v>423</v>
      </c>
      <c r="H260" s="80" t="s">
        <v>423</v>
      </c>
      <c r="I260">
        <f>VLOOKUP(Tabela27[[#This Row],[Classe]],Dimensões!$C$2:$F$209,4,FALSE)</f>
        <v>24</v>
      </c>
    </row>
    <row r="261" spans="1:9" x14ac:dyDescent="0.35">
      <c r="A261">
        <v>1</v>
      </c>
      <c r="B261" s="1" t="s">
        <v>2</v>
      </c>
      <c r="C261" s="1">
        <v>1350</v>
      </c>
      <c r="D261" s="33">
        <v>36414.425545374914</v>
      </c>
      <c r="E261" s="34" t="s">
        <v>424</v>
      </c>
      <c r="F261" s="35">
        <v>70</v>
      </c>
      <c r="G261" s="32" t="s">
        <v>423</v>
      </c>
      <c r="H261" s="80" t="s">
        <v>423</v>
      </c>
      <c r="I261">
        <f>VLOOKUP(Tabela27[[#This Row],[Classe]],Dimensões!$C$2:$F$209,4,FALSE)</f>
        <v>24</v>
      </c>
    </row>
    <row r="262" spans="1:9" x14ac:dyDescent="0.35">
      <c r="A262">
        <v>1</v>
      </c>
      <c r="B262" s="1" t="s">
        <v>4</v>
      </c>
      <c r="C262" s="1">
        <v>1855</v>
      </c>
      <c r="D262" s="33">
        <v>3.0624816736658489</v>
      </c>
      <c r="E262" s="34" t="s">
        <v>424</v>
      </c>
      <c r="F262" s="35">
        <v>70</v>
      </c>
      <c r="G262" s="32" t="s">
        <v>423</v>
      </c>
      <c r="H262" s="80" t="s">
        <v>423</v>
      </c>
      <c r="I262">
        <f>VLOOKUP(Tabela27[[#This Row],[Classe]],Dimensões!$C$2:$F$209,4,FALSE)</f>
        <v>15</v>
      </c>
    </row>
    <row r="263" spans="1:9" x14ac:dyDescent="0.35">
      <c r="A263">
        <v>1</v>
      </c>
      <c r="B263" s="1" t="s">
        <v>3</v>
      </c>
      <c r="C263" s="1">
        <v>1985</v>
      </c>
      <c r="D263" s="33">
        <v>0.46171296296296299</v>
      </c>
      <c r="E263" s="34" t="s">
        <v>424</v>
      </c>
      <c r="F263" s="35">
        <v>70</v>
      </c>
      <c r="G263" s="32" t="s">
        <v>423</v>
      </c>
      <c r="H263" s="80" t="s">
        <v>423</v>
      </c>
      <c r="I263">
        <f>VLOOKUP(Tabela27[[#This Row],[Classe]],Dimensões!$C$2:$F$209,4,FALSE)</f>
        <v>0.3</v>
      </c>
    </row>
    <row r="264" spans="1:9" x14ac:dyDescent="0.35">
      <c r="A264">
        <v>1</v>
      </c>
      <c r="B264" s="1" t="s">
        <v>2</v>
      </c>
      <c r="C264" s="1">
        <v>3</v>
      </c>
      <c r="D264" s="33">
        <v>2831.3355831280392</v>
      </c>
      <c r="E264" s="34" t="s">
        <v>424</v>
      </c>
      <c r="F264" s="35">
        <v>70</v>
      </c>
      <c r="G264" s="32" t="s">
        <v>423</v>
      </c>
      <c r="H264" s="80" t="s">
        <v>423</v>
      </c>
      <c r="I264">
        <f>VLOOKUP(Tabela27[[#This Row],[Classe]],Dimensões!$C$2:$F$209,4,FALSE)</f>
        <v>24</v>
      </c>
    </row>
    <row r="265" spans="1:9" x14ac:dyDescent="0.35">
      <c r="A265">
        <v>1</v>
      </c>
      <c r="B265" s="1" t="s">
        <v>3</v>
      </c>
      <c r="C265" s="1">
        <v>1214</v>
      </c>
      <c r="D265" s="33">
        <v>2831.3355831280392</v>
      </c>
      <c r="E265" s="34" t="s">
        <v>424</v>
      </c>
      <c r="F265" s="35">
        <v>71</v>
      </c>
      <c r="G265" s="32" t="s">
        <v>423</v>
      </c>
      <c r="H265" s="80" t="s">
        <v>423</v>
      </c>
      <c r="I265">
        <f>VLOOKUP(Tabela27[[#This Row],[Classe]],Dimensões!$C$2:$F$209,4,FALSE)</f>
        <v>0.3</v>
      </c>
    </row>
    <row r="266" spans="1:9" x14ac:dyDescent="0.35">
      <c r="A266">
        <v>1</v>
      </c>
      <c r="B266" s="1" t="s">
        <v>4</v>
      </c>
      <c r="C266" s="1">
        <v>1318</v>
      </c>
      <c r="D266" s="33">
        <v>36414.425545374914</v>
      </c>
      <c r="E266" s="34" t="s">
        <v>424</v>
      </c>
      <c r="F266" s="35">
        <v>71</v>
      </c>
      <c r="G266" s="32" t="s">
        <v>423</v>
      </c>
      <c r="H266" s="80" t="s">
        <v>423</v>
      </c>
      <c r="I266">
        <f>VLOOKUP(Tabela27[[#This Row],[Classe]],Dimensões!$C$2:$F$209,4,FALSE)</f>
        <v>15</v>
      </c>
    </row>
    <row r="267" spans="1:9" x14ac:dyDescent="0.35">
      <c r="A267">
        <v>1</v>
      </c>
      <c r="B267" s="1" t="s">
        <v>12</v>
      </c>
      <c r="C267" s="1">
        <v>1527</v>
      </c>
      <c r="D267" s="33">
        <v>1291.1470286246226</v>
      </c>
      <c r="E267" s="34" t="s">
        <v>424</v>
      </c>
      <c r="F267" s="35">
        <v>71</v>
      </c>
      <c r="G267" s="32" t="s">
        <v>423</v>
      </c>
      <c r="H267" s="80" t="s">
        <v>423</v>
      </c>
      <c r="I267">
        <f>VLOOKUP(Tabela27[[#This Row],[Classe]],Dimensões!$C$2:$F$209,4,FALSE)</f>
        <v>0.78539816339744828</v>
      </c>
    </row>
    <row r="268" spans="1:9" x14ac:dyDescent="0.35">
      <c r="A268">
        <v>1</v>
      </c>
      <c r="B268" s="1" t="s">
        <v>4</v>
      </c>
      <c r="C268" s="1">
        <v>1595</v>
      </c>
      <c r="D268" s="33">
        <v>149.77765898161954</v>
      </c>
      <c r="E268" s="34" t="s">
        <v>424</v>
      </c>
      <c r="F268" s="35">
        <v>71</v>
      </c>
      <c r="G268" s="32" t="s">
        <v>423</v>
      </c>
      <c r="H268" s="80" t="s">
        <v>423</v>
      </c>
      <c r="I268">
        <f>VLOOKUP(Tabela27[[#This Row],[Classe]],Dimensões!$C$2:$F$209,4,FALSE)</f>
        <v>15</v>
      </c>
    </row>
    <row r="269" spans="1:9" x14ac:dyDescent="0.35">
      <c r="A269">
        <v>1</v>
      </c>
      <c r="B269" s="1" t="s">
        <v>2</v>
      </c>
      <c r="C269" s="1">
        <v>1</v>
      </c>
      <c r="D269" s="33">
        <v>0.46171296296296299</v>
      </c>
      <c r="E269" s="34" t="s">
        <v>424</v>
      </c>
      <c r="F269" s="34">
        <v>72</v>
      </c>
      <c r="G269" s="32" t="s">
        <v>423</v>
      </c>
      <c r="H269" s="80" t="s">
        <v>423</v>
      </c>
      <c r="I269">
        <f>VLOOKUP(Tabela27[[#This Row],[Classe]],Dimensões!$C$2:$F$209,4,FALSE)</f>
        <v>24</v>
      </c>
    </row>
    <row r="270" spans="1:9" x14ac:dyDescent="0.35">
      <c r="A270">
        <v>1</v>
      </c>
      <c r="B270" s="1" t="s">
        <v>6</v>
      </c>
      <c r="C270" s="1">
        <v>1028</v>
      </c>
      <c r="D270" s="33">
        <v>2831.3355831280392</v>
      </c>
      <c r="E270" s="34" t="s">
        <v>424</v>
      </c>
      <c r="F270" s="35">
        <v>72</v>
      </c>
      <c r="G270" s="32" t="s">
        <v>423</v>
      </c>
      <c r="H270" s="80" t="s">
        <v>423</v>
      </c>
      <c r="I270">
        <f>VLOOKUP(Tabela27[[#This Row],[Classe]],Dimensões!$C$2:$F$209,4,FALSE)</f>
        <v>0.875</v>
      </c>
    </row>
    <row r="271" spans="1:9" x14ac:dyDescent="0.35">
      <c r="A271">
        <v>1</v>
      </c>
      <c r="B271" s="1" t="s">
        <v>8</v>
      </c>
      <c r="C271" s="1">
        <v>1604</v>
      </c>
      <c r="D271" s="33">
        <v>1167202.7687913491</v>
      </c>
      <c r="E271" s="34" t="s">
        <v>424</v>
      </c>
      <c r="F271" s="35">
        <v>72</v>
      </c>
      <c r="G271" s="32" t="s">
        <v>423</v>
      </c>
      <c r="H271" s="80" t="s">
        <v>423</v>
      </c>
      <c r="I271">
        <f>VLOOKUP(Tabela27[[#This Row],[Classe]],Dimensões!$C$2:$F$209,4,FALSE)</f>
        <v>0.78539816339744828</v>
      </c>
    </row>
    <row r="272" spans="1:9" x14ac:dyDescent="0.35">
      <c r="A272">
        <v>1</v>
      </c>
      <c r="B272" s="1" t="s">
        <v>8</v>
      </c>
      <c r="C272" s="1">
        <v>1623</v>
      </c>
      <c r="D272" s="33">
        <v>3.0624816736658489</v>
      </c>
      <c r="E272" s="34" t="s">
        <v>424</v>
      </c>
      <c r="F272" s="35">
        <v>72</v>
      </c>
      <c r="G272" s="32" t="s">
        <v>423</v>
      </c>
      <c r="H272" s="80" t="s">
        <v>423</v>
      </c>
      <c r="I272">
        <f>VLOOKUP(Tabela27[[#This Row],[Classe]],Dimensões!$C$2:$F$209,4,FALSE)</f>
        <v>0.78539816339744828</v>
      </c>
    </row>
    <row r="273" spans="1:9" x14ac:dyDescent="0.35">
      <c r="A273">
        <v>1</v>
      </c>
      <c r="B273" s="1" t="s">
        <v>3</v>
      </c>
      <c r="C273" s="1">
        <v>1827</v>
      </c>
      <c r="D273" s="33">
        <v>25.182009125976219</v>
      </c>
      <c r="E273" s="34" t="s">
        <v>424</v>
      </c>
      <c r="F273" s="35">
        <v>72</v>
      </c>
      <c r="G273" s="32" t="s">
        <v>423</v>
      </c>
      <c r="H273" s="80" t="s">
        <v>423</v>
      </c>
      <c r="I273">
        <f>VLOOKUP(Tabela27[[#This Row],[Classe]],Dimensões!$C$2:$F$209,4,FALSE)</f>
        <v>0.3</v>
      </c>
    </row>
    <row r="274" spans="1:9" x14ac:dyDescent="0.35">
      <c r="A274">
        <v>1</v>
      </c>
      <c r="B274" s="1" t="s">
        <v>11</v>
      </c>
      <c r="C274" s="1">
        <v>186</v>
      </c>
      <c r="D274" s="33">
        <v>762.18482297325568</v>
      </c>
      <c r="E274" s="34" t="s">
        <v>424</v>
      </c>
      <c r="F274" s="35">
        <v>72</v>
      </c>
      <c r="G274" s="32" t="s">
        <v>423</v>
      </c>
      <c r="H274" s="80" t="s">
        <v>423</v>
      </c>
      <c r="I274">
        <f>VLOOKUP(Tabela27[[#This Row],[Classe]],Dimensões!$C$2:$F$209,4,FALSE)</f>
        <v>2.16</v>
      </c>
    </row>
    <row r="275" spans="1:9" x14ac:dyDescent="0.35">
      <c r="A275">
        <v>1</v>
      </c>
      <c r="B275" s="1" t="s">
        <v>4</v>
      </c>
      <c r="C275" s="1">
        <v>126</v>
      </c>
      <c r="D275" s="33">
        <v>149.77765898161954</v>
      </c>
      <c r="E275" s="34" t="s">
        <v>424</v>
      </c>
      <c r="F275" s="35">
        <v>73</v>
      </c>
      <c r="G275" s="32" t="s">
        <v>423</v>
      </c>
      <c r="H275" s="80" t="s">
        <v>423</v>
      </c>
      <c r="I275">
        <f>VLOOKUP(Tabela27[[#This Row],[Classe]],Dimensões!$C$2:$F$209,4,FALSE)</f>
        <v>15</v>
      </c>
    </row>
    <row r="276" spans="1:9" x14ac:dyDescent="0.35">
      <c r="A276">
        <v>1</v>
      </c>
      <c r="B276" s="1" t="s">
        <v>11</v>
      </c>
      <c r="C276" s="1">
        <v>1260</v>
      </c>
      <c r="D276" s="33">
        <v>762.18482297325568</v>
      </c>
      <c r="E276" s="34" t="s">
        <v>424</v>
      </c>
      <c r="F276" s="35">
        <v>73</v>
      </c>
      <c r="G276" s="32" t="s">
        <v>423</v>
      </c>
      <c r="H276" s="80" t="s">
        <v>423</v>
      </c>
      <c r="I276">
        <f>VLOOKUP(Tabela27[[#This Row],[Classe]],Dimensões!$C$2:$F$209,4,FALSE)</f>
        <v>2.16</v>
      </c>
    </row>
    <row r="277" spans="1:9" x14ac:dyDescent="0.35">
      <c r="A277">
        <v>1</v>
      </c>
      <c r="B277" s="1" t="s">
        <v>4</v>
      </c>
      <c r="C277" s="1">
        <v>1548</v>
      </c>
      <c r="D277" s="33">
        <v>3.0624816736658489</v>
      </c>
      <c r="E277" s="34" t="s">
        <v>424</v>
      </c>
      <c r="F277" s="35">
        <v>73</v>
      </c>
      <c r="G277" s="32" t="s">
        <v>423</v>
      </c>
      <c r="H277" s="80" t="s">
        <v>423</v>
      </c>
      <c r="I277">
        <f>VLOOKUP(Tabela27[[#This Row],[Classe]],Dimensões!$C$2:$F$209,4,FALSE)</f>
        <v>15</v>
      </c>
    </row>
    <row r="278" spans="1:9" x14ac:dyDescent="0.35">
      <c r="A278">
        <v>1</v>
      </c>
      <c r="B278" s="1" t="s">
        <v>4</v>
      </c>
      <c r="C278" s="1">
        <v>1682</v>
      </c>
      <c r="D278" s="33">
        <v>1291.1470286246226</v>
      </c>
      <c r="E278" s="34" t="s">
        <v>424</v>
      </c>
      <c r="F278" s="35">
        <v>73</v>
      </c>
      <c r="G278" s="32" t="s">
        <v>423</v>
      </c>
      <c r="H278" s="80" t="s">
        <v>423</v>
      </c>
      <c r="I278">
        <f>VLOOKUP(Tabela27[[#This Row],[Classe]],Dimensões!$C$2:$F$209,4,FALSE)</f>
        <v>15</v>
      </c>
    </row>
    <row r="279" spans="1:9" x14ac:dyDescent="0.35">
      <c r="A279">
        <v>1</v>
      </c>
      <c r="B279" s="1" t="s">
        <v>4</v>
      </c>
      <c r="C279" s="1">
        <v>2034</v>
      </c>
      <c r="D279" s="33">
        <v>0.2481288460153388</v>
      </c>
      <c r="E279" s="34" t="s">
        <v>424</v>
      </c>
      <c r="F279" s="35">
        <v>73</v>
      </c>
      <c r="G279" s="32" t="s">
        <v>423</v>
      </c>
      <c r="H279" s="80" t="s">
        <v>423</v>
      </c>
      <c r="I279">
        <f>VLOOKUP(Tabela27[[#This Row],[Classe]],Dimensões!$C$2:$F$209,4,FALSE)</f>
        <v>15</v>
      </c>
    </row>
    <row r="280" spans="1:9" x14ac:dyDescent="0.35">
      <c r="A280">
        <v>1</v>
      </c>
      <c r="B280" s="1" t="s">
        <v>11</v>
      </c>
      <c r="C280" s="1">
        <v>1139</v>
      </c>
      <c r="D280" s="33">
        <v>0.2481288460153388</v>
      </c>
      <c r="E280" s="34" t="s">
        <v>424</v>
      </c>
      <c r="F280" s="35">
        <v>74</v>
      </c>
      <c r="G280" s="32" t="s">
        <v>423</v>
      </c>
      <c r="H280" s="80" t="s">
        <v>423</v>
      </c>
      <c r="I280">
        <f>VLOOKUP(Tabela27[[#This Row],[Classe]],Dimensões!$C$2:$F$209,4,FALSE)</f>
        <v>2.16</v>
      </c>
    </row>
    <row r="281" spans="1:9" x14ac:dyDescent="0.35">
      <c r="A281">
        <v>1</v>
      </c>
      <c r="B281" s="1" t="s">
        <v>5</v>
      </c>
      <c r="C281" s="1">
        <v>1466</v>
      </c>
      <c r="D281" s="33">
        <v>0.46171296296296299</v>
      </c>
      <c r="E281" s="34" t="s">
        <v>424</v>
      </c>
      <c r="F281" s="35">
        <v>74</v>
      </c>
      <c r="G281" s="32" t="s">
        <v>423</v>
      </c>
      <c r="H281" s="80" t="s">
        <v>423</v>
      </c>
      <c r="I281">
        <f>VLOOKUP(Tabela27[[#This Row],[Classe]],Dimensões!$C$2:$F$209,4,FALSE)</f>
        <v>0.7</v>
      </c>
    </row>
    <row r="282" spans="1:9" x14ac:dyDescent="0.35">
      <c r="A282">
        <v>1</v>
      </c>
      <c r="B282" s="1" t="s">
        <v>8</v>
      </c>
      <c r="C282" s="1">
        <v>1631</v>
      </c>
      <c r="D282" s="33">
        <v>762.18482297325568</v>
      </c>
      <c r="E282" s="34" t="s">
        <v>424</v>
      </c>
      <c r="F282" s="35">
        <v>74</v>
      </c>
      <c r="G282" s="32" t="s">
        <v>423</v>
      </c>
      <c r="H282" s="80" t="s">
        <v>423</v>
      </c>
      <c r="I282">
        <f>VLOOKUP(Tabela27[[#This Row],[Classe]],Dimensões!$C$2:$F$209,4,FALSE)</f>
        <v>0.78539816339744828</v>
      </c>
    </row>
    <row r="283" spans="1:9" x14ac:dyDescent="0.35">
      <c r="A283">
        <v>1</v>
      </c>
      <c r="B283" s="1" t="s">
        <v>8</v>
      </c>
      <c r="C283" s="1">
        <v>1647</v>
      </c>
      <c r="D283" s="33">
        <v>36414.425545374914</v>
      </c>
      <c r="E283" s="34" t="s">
        <v>424</v>
      </c>
      <c r="F283" s="35">
        <v>74</v>
      </c>
      <c r="G283" s="32" t="s">
        <v>423</v>
      </c>
      <c r="H283" s="80" t="s">
        <v>423</v>
      </c>
      <c r="I283">
        <f>VLOOKUP(Tabela27[[#This Row],[Classe]],Dimensões!$C$2:$F$209,4,FALSE)</f>
        <v>0.78539816339744828</v>
      </c>
    </row>
    <row r="284" spans="1:9" x14ac:dyDescent="0.35">
      <c r="A284">
        <v>1</v>
      </c>
      <c r="B284" s="1" t="s">
        <v>2</v>
      </c>
      <c r="C284" s="1">
        <v>179</v>
      </c>
      <c r="D284" s="33">
        <v>1167202.7687913491</v>
      </c>
      <c r="E284" s="34" t="s">
        <v>424</v>
      </c>
      <c r="F284" s="35">
        <v>74</v>
      </c>
      <c r="G284" s="32" t="s">
        <v>423</v>
      </c>
      <c r="H284" s="80" t="s">
        <v>423</v>
      </c>
      <c r="I284">
        <f>VLOOKUP(Tabela27[[#This Row],[Classe]],Dimensões!$C$2:$F$209,4,FALSE)</f>
        <v>24</v>
      </c>
    </row>
    <row r="285" spans="1:9" x14ac:dyDescent="0.35">
      <c r="A285">
        <v>1</v>
      </c>
      <c r="B285" s="1" t="s">
        <v>3</v>
      </c>
      <c r="C285" s="1">
        <v>1939</v>
      </c>
      <c r="D285" s="33">
        <v>0.32477795630870288</v>
      </c>
      <c r="E285" s="34" t="s">
        <v>424</v>
      </c>
      <c r="F285" s="35">
        <v>74</v>
      </c>
      <c r="G285" s="32" t="s">
        <v>423</v>
      </c>
      <c r="H285" s="80" t="s">
        <v>423</v>
      </c>
      <c r="I285">
        <f>VLOOKUP(Tabela27[[#This Row],[Classe]],Dimensões!$C$2:$F$209,4,FALSE)</f>
        <v>0.3</v>
      </c>
    </row>
    <row r="286" spans="1:9" x14ac:dyDescent="0.35">
      <c r="A286">
        <v>1</v>
      </c>
      <c r="B286" s="1" t="s">
        <v>3</v>
      </c>
      <c r="C286" s="1">
        <v>108</v>
      </c>
      <c r="D286" s="33">
        <v>0.2481288460153388</v>
      </c>
      <c r="E286" s="34" t="s">
        <v>424</v>
      </c>
      <c r="F286" s="35">
        <v>75</v>
      </c>
      <c r="G286" s="32" t="s">
        <v>423</v>
      </c>
      <c r="H286" s="80" t="s">
        <v>423</v>
      </c>
      <c r="I286">
        <f>VLOOKUP(Tabela27[[#This Row],[Classe]],Dimensões!$C$2:$F$209,4,FALSE)</f>
        <v>0.3</v>
      </c>
    </row>
    <row r="287" spans="1:9" x14ac:dyDescent="0.35">
      <c r="A287">
        <v>1</v>
      </c>
      <c r="B287" s="1" t="s">
        <v>3</v>
      </c>
      <c r="C287" s="1">
        <v>1304</v>
      </c>
      <c r="D287" s="33">
        <v>1291.1470286246226</v>
      </c>
      <c r="E287" s="34" t="s">
        <v>424</v>
      </c>
      <c r="F287" s="35">
        <v>75</v>
      </c>
      <c r="G287" s="32" t="s">
        <v>423</v>
      </c>
      <c r="H287" s="80" t="s">
        <v>423</v>
      </c>
      <c r="I287">
        <f>VLOOKUP(Tabela27[[#This Row],[Classe]],Dimensões!$C$2:$F$209,4,FALSE)</f>
        <v>0.3</v>
      </c>
    </row>
    <row r="288" spans="1:9" x14ac:dyDescent="0.35">
      <c r="A288">
        <v>1</v>
      </c>
      <c r="B288" s="1" t="s">
        <v>6</v>
      </c>
      <c r="C288" s="1">
        <v>1393</v>
      </c>
      <c r="D288" s="33">
        <v>0.46171296296296299</v>
      </c>
      <c r="E288" s="34" t="s">
        <v>424</v>
      </c>
      <c r="F288" s="35">
        <v>75</v>
      </c>
      <c r="G288" s="32" t="s">
        <v>423</v>
      </c>
      <c r="H288" s="80" t="s">
        <v>423</v>
      </c>
      <c r="I288">
        <f>VLOOKUP(Tabela27[[#This Row],[Classe]],Dimensões!$C$2:$F$209,4,FALSE)</f>
        <v>0.875</v>
      </c>
    </row>
    <row r="289" spans="1:9" x14ac:dyDescent="0.35">
      <c r="A289">
        <v>1</v>
      </c>
      <c r="B289" s="1" t="s">
        <v>8</v>
      </c>
      <c r="C289" s="1">
        <v>1462</v>
      </c>
      <c r="D289" s="33">
        <v>1167202.7687913491</v>
      </c>
      <c r="E289" s="34" t="s">
        <v>424</v>
      </c>
      <c r="F289" s="35">
        <v>75</v>
      </c>
      <c r="G289" s="32" t="s">
        <v>423</v>
      </c>
      <c r="H289" s="80" t="s">
        <v>423</v>
      </c>
      <c r="I289">
        <f>VLOOKUP(Tabela27[[#This Row],[Classe]],Dimensões!$C$2:$F$209,4,FALSE)</f>
        <v>0.78539816339744828</v>
      </c>
    </row>
    <row r="290" spans="1:9" x14ac:dyDescent="0.35">
      <c r="A290">
        <v>1</v>
      </c>
      <c r="B290" s="1" t="s">
        <v>3</v>
      </c>
      <c r="C290" s="1">
        <v>154</v>
      </c>
      <c r="D290" s="33">
        <v>1167202.7687913491</v>
      </c>
      <c r="E290" s="34" t="s">
        <v>424</v>
      </c>
      <c r="F290" s="35">
        <v>75</v>
      </c>
      <c r="G290" s="32" t="s">
        <v>423</v>
      </c>
      <c r="H290" s="80" t="s">
        <v>423</v>
      </c>
      <c r="I290">
        <f>VLOOKUP(Tabela27[[#This Row],[Classe]],Dimensões!$C$2:$F$209,4,FALSE)</f>
        <v>0.3</v>
      </c>
    </row>
    <row r="291" spans="1:9" x14ac:dyDescent="0.35">
      <c r="A291">
        <v>1</v>
      </c>
      <c r="B291" s="1" t="s">
        <v>3</v>
      </c>
      <c r="C291" s="1">
        <v>1784</v>
      </c>
      <c r="D291" s="33">
        <v>280268.04473970487</v>
      </c>
      <c r="E291" s="34" t="s">
        <v>424</v>
      </c>
      <c r="F291" s="35">
        <v>75</v>
      </c>
      <c r="G291" s="32" t="s">
        <v>423</v>
      </c>
      <c r="H291" s="80" t="s">
        <v>423</v>
      </c>
      <c r="I291">
        <f>VLOOKUP(Tabela27[[#This Row],[Classe]],Dimensões!$C$2:$F$209,4,FALSE)</f>
        <v>0.3</v>
      </c>
    </row>
    <row r="292" spans="1:9" x14ac:dyDescent="0.35">
      <c r="A292">
        <v>1</v>
      </c>
      <c r="B292" s="1" t="s">
        <v>5</v>
      </c>
      <c r="C292" s="1">
        <v>2022</v>
      </c>
      <c r="D292" s="33">
        <v>7959.7278305298214</v>
      </c>
      <c r="E292" s="34" t="s">
        <v>424</v>
      </c>
      <c r="F292" s="35">
        <v>75</v>
      </c>
      <c r="G292" s="32" t="s">
        <v>423</v>
      </c>
      <c r="H292" s="80" t="s">
        <v>423</v>
      </c>
      <c r="I292">
        <f>VLOOKUP(Tabela27[[#This Row],[Classe]],Dimensões!$C$2:$F$209,4,FALSE)</f>
        <v>0.7</v>
      </c>
    </row>
    <row r="293" spans="1:9" x14ac:dyDescent="0.35">
      <c r="A293">
        <v>1</v>
      </c>
      <c r="B293" s="1" t="s">
        <v>8</v>
      </c>
      <c r="C293" s="1">
        <v>1373</v>
      </c>
      <c r="D293" s="33">
        <v>2831.3355831280392</v>
      </c>
      <c r="E293" s="34" t="s">
        <v>424</v>
      </c>
      <c r="F293" s="35">
        <v>76</v>
      </c>
      <c r="G293" s="32" t="s">
        <v>423</v>
      </c>
      <c r="H293" s="80" t="s">
        <v>423</v>
      </c>
      <c r="I293">
        <f>VLOOKUP(Tabela27[[#This Row],[Classe]],Dimensões!$C$2:$F$209,4,FALSE)</f>
        <v>0.78539816339744828</v>
      </c>
    </row>
    <row r="294" spans="1:9" x14ac:dyDescent="0.35">
      <c r="A294">
        <v>1</v>
      </c>
      <c r="B294" s="1" t="s">
        <v>2</v>
      </c>
      <c r="C294" s="1">
        <v>1441</v>
      </c>
      <c r="D294" s="33">
        <v>3.0624816736658489</v>
      </c>
      <c r="E294" s="34" t="s">
        <v>424</v>
      </c>
      <c r="F294" s="35">
        <v>76</v>
      </c>
      <c r="G294" s="32" t="s">
        <v>423</v>
      </c>
      <c r="H294" s="80" t="s">
        <v>423</v>
      </c>
      <c r="I294">
        <f>VLOOKUP(Tabela27[[#This Row],[Classe]],Dimensões!$C$2:$F$209,4,FALSE)</f>
        <v>24</v>
      </c>
    </row>
    <row r="295" spans="1:9" x14ac:dyDescent="0.35">
      <c r="A295">
        <v>1</v>
      </c>
      <c r="B295" s="1" t="s">
        <v>3</v>
      </c>
      <c r="C295" s="1">
        <v>1559</v>
      </c>
      <c r="D295" s="33">
        <v>1291.1470286246226</v>
      </c>
      <c r="E295" s="34" t="s">
        <v>424</v>
      </c>
      <c r="F295" s="35">
        <v>76</v>
      </c>
      <c r="G295" s="32" t="s">
        <v>423</v>
      </c>
      <c r="H295" s="80" t="s">
        <v>423</v>
      </c>
      <c r="I295">
        <f>VLOOKUP(Tabela27[[#This Row],[Classe]],Dimensões!$C$2:$F$209,4,FALSE)</f>
        <v>0.3</v>
      </c>
    </row>
    <row r="296" spans="1:9" x14ac:dyDescent="0.35">
      <c r="A296">
        <v>1</v>
      </c>
      <c r="B296" s="1" t="s">
        <v>8</v>
      </c>
      <c r="C296" s="1">
        <v>319</v>
      </c>
      <c r="D296" s="33">
        <v>280268.04473970487</v>
      </c>
      <c r="E296" s="34" t="s">
        <v>424</v>
      </c>
      <c r="F296" s="35">
        <v>76</v>
      </c>
      <c r="G296" s="32" t="s">
        <v>423</v>
      </c>
      <c r="H296" s="80" t="s">
        <v>423</v>
      </c>
      <c r="I296">
        <f>VLOOKUP(Tabela27[[#This Row],[Classe]],Dimensões!$C$2:$F$209,4,FALSE)</f>
        <v>0.78539816339744828</v>
      </c>
    </row>
    <row r="297" spans="1:9" x14ac:dyDescent="0.35">
      <c r="A297">
        <v>1</v>
      </c>
      <c r="B297" s="1" t="s">
        <v>6</v>
      </c>
      <c r="C297" s="1">
        <v>353</v>
      </c>
      <c r="D297" s="33">
        <v>7959.7278305298214</v>
      </c>
      <c r="E297" s="34" t="s">
        <v>424</v>
      </c>
      <c r="F297" s="35">
        <v>77</v>
      </c>
      <c r="G297" s="32" t="s">
        <v>423</v>
      </c>
      <c r="H297" s="80" t="s">
        <v>423</v>
      </c>
      <c r="I297">
        <f>VLOOKUP(Tabela27[[#This Row],[Classe]],Dimensões!$C$2:$F$209,4,FALSE)</f>
        <v>0.875</v>
      </c>
    </row>
    <row r="298" spans="1:9" x14ac:dyDescent="0.35">
      <c r="A298">
        <v>1</v>
      </c>
      <c r="B298" s="1" t="s">
        <v>3</v>
      </c>
      <c r="C298" s="1">
        <v>113</v>
      </c>
      <c r="D298" s="33">
        <v>0.46171296296296299</v>
      </c>
      <c r="E298" s="34" t="s">
        <v>424</v>
      </c>
      <c r="F298" s="35">
        <v>78</v>
      </c>
      <c r="G298" s="32" t="s">
        <v>423</v>
      </c>
      <c r="H298" s="80" t="s">
        <v>423</v>
      </c>
      <c r="I298">
        <f>VLOOKUP(Tabela27[[#This Row],[Classe]],Dimensões!$C$2:$F$209,4,FALSE)</f>
        <v>0.3</v>
      </c>
    </row>
    <row r="299" spans="1:9" x14ac:dyDescent="0.35">
      <c r="A299">
        <v>1</v>
      </c>
      <c r="B299" s="1" t="s">
        <v>8</v>
      </c>
      <c r="C299" s="1">
        <v>1661</v>
      </c>
      <c r="D299" s="33">
        <v>1167202.7687913491</v>
      </c>
      <c r="E299" s="34" t="s">
        <v>424</v>
      </c>
      <c r="F299" s="35">
        <v>78</v>
      </c>
      <c r="G299" s="32" t="s">
        <v>423</v>
      </c>
      <c r="H299" s="80" t="s">
        <v>423</v>
      </c>
      <c r="I299">
        <f>VLOOKUP(Tabela27[[#This Row],[Classe]],Dimensões!$C$2:$F$209,4,FALSE)</f>
        <v>0.78539816339744828</v>
      </c>
    </row>
    <row r="300" spans="1:9" x14ac:dyDescent="0.35">
      <c r="A300">
        <v>1</v>
      </c>
      <c r="B300" s="1" t="s">
        <v>2</v>
      </c>
      <c r="C300" s="1">
        <v>192</v>
      </c>
      <c r="D300" s="33">
        <v>7959.7278305298214</v>
      </c>
      <c r="E300" s="34" t="s">
        <v>424</v>
      </c>
      <c r="F300" s="35">
        <v>78</v>
      </c>
      <c r="G300" s="32" t="s">
        <v>423</v>
      </c>
      <c r="H300" s="80" t="s">
        <v>423</v>
      </c>
      <c r="I300">
        <f>VLOOKUP(Tabela27[[#This Row],[Classe]],Dimensões!$C$2:$F$209,4,FALSE)</f>
        <v>24</v>
      </c>
    </row>
    <row r="301" spans="1:9" x14ac:dyDescent="0.35">
      <c r="A301">
        <v>1</v>
      </c>
      <c r="B301" s="1" t="s">
        <v>11</v>
      </c>
      <c r="C301" s="1">
        <v>1203</v>
      </c>
      <c r="D301" s="33">
        <v>3.0624816736658489</v>
      </c>
      <c r="E301" s="34" t="s">
        <v>424</v>
      </c>
      <c r="F301" s="35">
        <v>79</v>
      </c>
      <c r="G301" s="32" t="s">
        <v>423</v>
      </c>
      <c r="H301" s="80" t="s">
        <v>423</v>
      </c>
      <c r="I301">
        <f>VLOOKUP(Tabela27[[#This Row],[Classe]],Dimensões!$C$2:$F$209,4,FALSE)</f>
        <v>2.16</v>
      </c>
    </row>
    <row r="302" spans="1:9" x14ac:dyDescent="0.35">
      <c r="A302">
        <v>1</v>
      </c>
      <c r="B302" s="1" t="s">
        <v>2</v>
      </c>
      <c r="C302" s="1">
        <v>1359</v>
      </c>
      <c r="D302" s="33">
        <v>0.32477795630870288</v>
      </c>
      <c r="E302" s="34" t="s">
        <v>424</v>
      </c>
      <c r="F302" s="35">
        <v>79</v>
      </c>
      <c r="G302" s="32" t="s">
        <v>423</v>
      </c>
      <c r="H302" s="80" t="s">
        <v>423</v>
      </c>
      <c r="I302">
        <f>VLOOKUP(Tabela27[[#This Row],[Classe]],Dimensões!$C$2:$F$209,4,FALSE)</f>
        <v>24</v>
      </c>
    </row>
    <row r="303" spans="1:9" x14ac:dyDescent="0.35">
      <c r="A303">
        <v>1</v>
      </c>
      <c r="B303" s="1" t="s">
        <v>10</v>
      </c>
      <c r="C303" s="1">
        <v>1459</v>
      </c>
      <c r="D303" s="33">
        <v>7959.7278305298214</v>
      </c>
      <c r="E303" s="34" t="s">
        <v>424</v>
      </c>
      <c r="F303" s="35">
        <v>79</v>
      </c>
      <c r="G303" s="32" t="s">
        <v>423</v>
      </c>
      <c r="H303" s="80" t="s">
        <v>423</v>
      </c>
      <c r="I303">
        <f>VLOOKUP(Tabela27[[#This Row],[Classe]],Dimensões!$C$2:$F$209,4,FALSE)</f>
        <v>12</v>
      </c>
    </row>
    <row r="304" spans="1:9" x14ac:dyDescent="0.35">
      <c r="A304">
        <v>1</v>
      </c>
      <c r="B304" s="1" t="s">
        <v>4</v>
      </c>
      <c r="C304" s="1">
        <v>1904</v>
      </c>
      <c r="D304" s="33">
        <v>149.77765898161954</v>
      </c>
      <c r="E304" s="34" t="s">
        <v>424</v>
      </c>
      <c r="F304" s="35">
        <v>79</v>
      </c>
      <c r="G304" s="32" t="s">
        <v>423</v>
      </c>
      <c r="H304" s="80" t="s">
        <v>423</v>
      </c>
      <c r="I304">
        <f>VLOOKUP(Tabela27[[#This Row],[Classe]],Dimensões!$C$2:$F$209,4,FALSE)</f>
        <v>15</v>
      </c>
    </row>
    <row r="305" spans="1:9" x14ac:dyDescent="0.35">
      <c r="A305">
        <v>1</v>
      </c>
      <c r="B305" s="1" t="s">
        <v>6</v>
      </c>
      <c r="C305" s="1">
        <v>2035</v>
      </c>
      <c r="D305" s="33">
        <v>0.32477795630870288</v>
      </c>
      <c r="E305" s="34" t="s">
        <v>424</v>
      </c>
      <c r="F305" s="35">
        <v>79</v>
      </c>
      <c r="G305" s="32" t="s">
        <v>423</v>
      </c>
      <c r="H305" s="80" t="s">
        <v>423</v>
      </c>
      <c r="I305">
        <f>VLOOKUP(Tabela27[[#This Row],[Classe]],Dimensões!$C$2:$F$209,4,FALSE)</f>
        <v>0.875</v>
      </c>
    </row>
    <row r="306" spans="1:9" x14ac:dyDescent="0.35">
      <c r="A306">
        <v>1</v>
      </c>
      <c r="B306" s="1" t="s">
        <v>2</v>
      </c>
      <c r="C306" s="1">
        <v>1065</v>
      </c>
      <c r="D306" s="33">
        <v>8288.1777532637789</v>
      </c>
      <c r="E306" s="34" t="s">
        <v>424</v>
      </c>
      <c r="F306" s="35">
        <v>80</v>
      </c>
      <c r="G306" s="32" t="s">
        <v>423</v>
      </c>
      <c r="H306" s="80" t="s">
        <v>423</v>
      </c>
      <c r="I306">
        <f>VLOOKUP(Tabela27[[#This Row],[Classe]],Dimensões!$C$2:$F$209,4,FALSE)</f>
        <v>24</v>
      </c>
    </row>
    <row r="307" spans="1:9" x14ac:dyDescent="0.35">
      <c r="A307">
        <v>1</v>
      </c>
      <c r="B307" s="1" t="s">
        <v>3</v>
      </c>
      <c r="C307" s="1">
        <v>1330</v>
      </c>
      <c r="D307" s="33">
        <v>3.0624816736658489</v>
      </c>
      <c r="E307" s="34" t="s">
        <v>424</v>
      </c>
      <c r="F307" s="35">
        <v>80</v>
      </c>
      <c r="G307" s="32" t="s">
        <v>423</v>
      </c>
      <c r="H307" s="80" t="s">
        <v>423</v>
      </c>
      <c r="I307">
        <f>VLOOKUP(Tabela27[[#This Row],[Classe]],Dimensões!$C$2:$F$209,4,FALSE)</f>
        <v>0.3</v>
      </c>
    </row>
    <row r="308" spans="1:9" x14ac:dyDescent="0.35">
      <c r="A308">
        <v>1</v>
      </c>
      <c r="B308" s="1" t="s">
        <v>2</v>
      </c>
      <c r="C308" s="1">
        <v>189</v>
      </c>
      <c r="D308" s="33">
        <v>0.32477795630870288</v>
      </c>
      <c r="E308" s="34" t="s">
        <v>424</v>
      </c>
      <c r="F308" s="35">
        <v>80</v>
      </c>
      <c r="G308" s="32" t="s">
        <v>423</v>
      </c>
      <c r="H308" s="80" t="s">
        <v>423</v>
      </c>
      <c r="I308">
        <f>VLOOKUP(Tabela27[[#This Row],[Classe]],Dimensões!$C$2:$F$209,4,FALSE)</f>
        <v>24</v>
      </c>
    </row>
    <row r="309" spans="1:9" x14ac:dyDescent="0.35">
      <c r="A309">
        <v>1</v>
      </c>
      <c r="B309" s="1" t="s">
        <v>2</v>
      </c>
      <c r="C309" s="1">
        <v>1964</v>
      </c>
      <c r="D309" s="33">
        <v>8288.1777532637789</v>
      </c>
      <c r="E309" s="34" t="s">
        <v>424</v>
      </c>
      <c r="F309" s="35">
        <v>80</v>
      </c>
      <c r="G309" s="32" t="s">
        <v>423</v>
      </c>
      <c r="H309" s="80" t="s">
        <v>423</v>
      </c>
      <c r="I309">
        <f>VLOOKUP(Tabela27[[#This Row],[Classe]],Dimensões!$C$2:$F$209,4,FALSE)</f>
        <v>24</v>
      </c>
    </row>
    <row r="310" spans="1:9" x14ac:dyDescent="0.35">
      <c r="A310">
        <v>1</v>
      </c>
      <c r="B310" s="1" t="s">
        <v>3</v>
      </c>
      <c r="C310" s="1">
        <v>2062</v>
      </c>
      <c r="D310" s="33">
        <v>36414.425545374914</v>
      </c>
      <c r="E310" s="34" t="s">
        <v>424</v>
      </c>
      <c r="F310" s="35">
        <v>80</v>
      </c>
      <c r="G310" s="32" t="s">
        <v>423</v>
      </c>
      <c r="H310" s="80" t="s">
        <v>423</v>
      </c>
      <c r="I310">
        <f>VLOOKUP(Tabela27[[#This Row],[Classe]],Dimensões!$C$2:$F$209,4,FALSE)</f>
        <v>0.3</v>
      </c>
    </row>
    <row r="311" spans="1:9" x14ac:dyDescent="0.35">
      <c r="A311">
        <v>1</v>
      </c>
      <c r="B311" s="1" t="s">
        <v>3</v>
      </c>
      <c r="C311" s="1">
        <v>139</v>
      </c>
      <c r="D311" s="33">
        <v>280268.04473970487</v>
      </c>
      <c r="E311" s="34" t="s">
        <v>424</v>
      </c>
      <c r="F311" s="35">
        <v>81</v>
      </c>
      <c r="G311" s="32" t="s">
        <v>423</v>
      </c>
      <c r="H311" s="80" t="s">
        <v>423</v>
      </c>
      <c r="I311">
        <f>VLOOKUP(Tabela27[[#This Row],[Classe]],Dimensões!$C$2:$F$209,4,FALSE)</f>
        <v>0.3</v>
      </c>
    </row>
    <row r="312" spans="1:9" x14ac:dyDescent="0.35">
      <c r="A312">
        <v>1</v>
      </c>
      <c r="B312" s="1" t="s">
        <v>2</v>
      </c>
      <c r="C312" s="1">
        <v>1255</v>
      </c>
      <c r="D312" s="33">
        <v>0.32477795630870288</v>
      </c>
      <c r="E312" s="34" t="s">
        <v>424</v>
      </c>
      <c r="F312" s="35">
        <v>82</v>
      </c>
      <c r="G312" s="32" t="s">
        <v>423</v>
      </c>
      <c r="H312" s="80" t="s">
        <v>423</v>
      </c>
      <c r="I312">
        <f>VLOOKUP(Tabela27[[#This Row],[Classe]],Dimensões!$C$2:$F$209,4,FALSE)</f>
        <v>24</v>
      </c>
    </row>
    <row r="313" spans="1:9" x14ac:dyDescent="0.35">
      <c r="A313">
        <v>1</v>
      </c>
      <c r="B313" s="1" t="s">
        <v>3</v>
      </c>
      <c r="C313" s="1">
        <v>1325</v>
      </c>
      <c r="D313" s="33">
        <v>0.46171296296296299</v>
      </c>
      <c r="E313" s="34" t="s">
        <v>424</v>
      </c>
      <c r="F313" s="35">
        <v>82</v>
      </c>
      <c r="G313" s="32" t="s">
        <v>423</v>
      </c>
      <c r="H313" s="80" t="s">
        <v>423</v>
      </c>
      <c r="I313">
        <f>VLOOKUP(Tabela27[[#This Row],[Classe]],Dimensões!$C$2:$F$209,4,FALSE)</f>
        <v>0.3</v>
      </c>
    </row>
    <row r="314" spans="1:9" x14ac:dyDescent="0.35">
      <c r="A314">
        <v>1</v>
      </c>
      <c r="B314" s="1" t="s">
        <v>8</v>
      </c>
      <c r="C314" s="1">
        <v>1367</v>
      </c>
      <c r="D314" s="33">
        <v>25.182009125976219</v>
      </c>
      <c r="E314" s="34" t="s">
        <v>424</v>
      </c>
      <c r="F314" s="35">
        <v>82</v>
      </c>
      <c r="G314" s="32" t="s">
        <v>423</v>
      </c>
      <c r="H314" s="80" t="s">
        <v>423</v>
      </c>
      <c r="I314">
        <f>VLOOKUP(Tabela27[[#This Row],[Classe]],Dimensões!$C$2:$F$209,4,FALSE)</f>
        <v>0.78539816339744828</v>
      </c>
    </row>
    <row r="315" spans="1:9" x14ac:dyDescent="0.35">
      <c r="A315">
        <v>1</v>
      </c>
      <c r="B315" s="1" t="s">
        <v>4</v>
      </c>
      <c r="C315" s="1">
        <v>1519</v>
      </c>
      <c r="D315" s="33">
        <v>0.32477795630870288</v>
      </c>
      <c r="E315" s="34" t="s">
        <v>424</v>
      </c>
      <c r="F315" s="35">
        <v>82</v>
      </c>
      <c r="G315" s="32" t="s">
        <v>423</v>
      </c>
      <c r="H315" s="80" t="s">
        <v>423</v>
      </c>
      <c r="I315">
        <f>VLOOKUP(Tabela27[[#This Row],[Classe]],Dimensões!$C$2:$F$209,4,FALSE)</f>
        <v>15</v>
      </c>
    </row>
    <row r="316" spans="1:9" x14ac:dyDescent="0.35">
      <c r="A316">
        <v>1</v>
      </c>
      <c r="B316" s="1" t="s">
        <v>11</v>
      </c>
      <c r="C316" s="1">
        <v>1524</v>
      </c>
      <c r="D316" s="33">
        <v>762.18482297325568</v>
      </c>
      <c r="E316" s="34" t="s">
        <v>424</v>
      </c>
      <c r="F316" s="35">
        <v>82</v>
      </c>
      <c r="G316" s="32" t="s">
        <v>423</v>
      </c>
      <c r="H316" s="80" t="s">
        <v>423</v>
      </c>
      <c r="I316">
        <f>VLOOKUP(Tabela27[[#This Row],[Classe]],Dimensões!$C$2:$F$209,4,FALSE)</f>
        <v>2.16</v>
      </c>
    </row>
    <row r="317" spans="1:9" x14ac:dyDescent="0.35">
      <c r="A317">
        <v>1</v>
      </c>
      <c r="B317" s="1" t="s">
        <v>3</v>
      </c>
      <c r="C317" s="1">
        <v>24</v>
      </c>
      <c r="D317" s="33">
        <v>2831.3355831280392</v>
      </c>
      <c r="E317" s="34" t="s">
        <v>424</v>
      </c>
      <c r="F317" s="35">
        <v>82</v>
      </c>
      <c r="G317" s="32" t="s">
        <v>423</v>
      </c>
      <c r="H317" s="80" t="s">
        <v>423</v>
      </c>
      <c r="I317">
        <f>VLOOKUP(Tabela27[[#This Row],[Classe]],Dimensões!$C$2:$F$209,4,FALSE)</f>
        <v>0.3</v>
      </c>
    </row>
    <row r="318" spans="1:9" x14ac:dyDescent="0.35">
      <c r="A318">
        <v>1</v>
      </c>
      <c r="B318" s="1" t="s">
        <v>3</v>
      </c>
      <c r="C318" s="1">
        <v>33</v>
      </c>
      <c r="D318" s="33">
        <v>3.0624816736658489</v>
      </c>
      <c r="E318" s="34" t="s">
        <v>424</v>
      </c>
      <c r="F318" s="35">
        <v>82</v>
      </c>
      <c r="G318" s="32" t="s">
        <v>423</v>
      </c>
      <c r="H318" s="80" t="s">
        <v>423</v>
      </c>
      <c r="I318">
        <f>VLOOKUP(Tabela27[[#This Row],[Classe]],Dimensões!$C$2:$F$209,4,FALSE)</f>
        <v>0.3</v>
      </c>
    </row>
    <row r="319" spans="1:9" x14ac:dyDescent="0.35">
      <c r="A319">
        <v>1</v>
      </c>
      <c r="B319" s="1" t="s">
        <v>5</v>
      </c>
      <c r="C319" s="1">
        <v>1102</v>
      </c>
      <c r="D319" s="33">
        <v>8288.1777532637789</v>
      </c>
      <c r="E319" s="34" t="s">
        <v>424</v>
      </c>
      <c r="F319" s="35">
        <v>83</v>
      </c>
      <c r="G319" s="32" t="s">
        <v>423</v>
      </c>
      <c r="H319" s="80" t="s">
        <v>423</v>
      </c>
      <c r="I319">
        <f>VLOOKUP(Tabela27[[#This Row],[Classe]],Dimensões!$C$2:$F$209,4,FALSE)</f>
        <v>0.7</v>
      </c>
    </row>
    <row r="320" spans="1:9" x14ac:dyDescent="0.35">
      <c r="A320">
        <v>1</v>
      </c>
      <c r="B320" s="1" t="s">
        <v>10</v>
      </c>
      <c r="C320" s="1">
        <v>1353</v>
      </c>
      <c r="D320" s="33">
        <v>1167202.7687913491</v>
      </c>
      <c r="E320" s="34" t="s">
        <v>424</v>
      </c>
      <c r="F320" s="35">
        <v>83</v>
      </c>
      <c r="G320" s="32" t="s">
        <v>423</v>
      </c>
      <c r="H320" s="80" t="s">
        <v>423</v>
      </c>
      <c r="I320">
        <f>VLOOKUP(Tabela27[[#This Row],[Classe]],Dimensões!$C$2:$F$209,4,FALSE)</f>
        <v>12</v>
      </c>
    </row>
    <row r="321" spans="1:9" x14ac:dyDescent="0.35">
      <c r="A321">
        <v>1</v>
      </c>
      <c r="B321" s="1" t="s">
        <v>4</v>
      </c>
      <c r="C321" s="1">
        <v>168</v>
      </c>
      <c r="D321" s="33">
        <v>149.77765898161954</v>
      </c>
      <c r="E321" s="34" t="s">
        <v>424</v>
      </c>
      <c r="F321" s="35">
        <v>83</v>
      </c>
      <c r="G321" s="32" t="s">
        <v>423</v>
      </c>
      <c r="H321" s="80" t="s">
        <v>423</v>
      </c>
      <c r="I321">
        <f>VLOOKUP(Tabela27[[#This Row],[Classe]],Dimensões!$C$2:$F$209,4,FALSE)</f>
        <v>15</v>
      </c>
    </row>
    <row r="322" spans="1:9" x14ac:dyDescent="0.35">
      <c r="A322">
        <v>1</v>
      </c>
      <c r="B322" s="1" t="s">
        <v>7</v>
      </c>
      <c r="C322" s="1">
        <v>1874</v>
      </c>
      <c r="D322" s="33">
        <v>36414.425545374914</v>
      </c>
      <c r="E322" s="34" t="s">
        <v>424</v>
      </c>
      <c r="F322" s="35">
        <v>83</v>
      </c>
      <c r="G322" s="32" t="s">
        <v>423</v>
      </c>
      <c r="H322" s="80" t="s">
        <v>423</v>
      </c>
      <c r="I322">
        <f>VLOOKUP(Tabela27[[#This Row],[Classe]],Dimensões!$C$2:$F$209,4,FALSE)</f>
        <v>0.75</v>
      </c>
    </row>
    <row r="323" spans="1:9" x14ac:dyDescent="0.35">
      <c r="A323">
        <v>1</v>
      </c>
      <c r="B323" s="1" t="s">
        <v>3</v>
      </c>
      <c r="C323" s="1">
        <v>1300</v>
      </c>
      <c r="D323" s="33">
        <v>762.18482297325568</v>
      </c>
      <c r="E323" s="34" t="s">
        <v>424</v>
      </c>
      <c r="F323" s="35">
        <v>84</v>
      </c>
      <c r="G323" s="32" t="s">
        <v>423</v>
      </c>
      <c r="H323" s="80" t="s">
        <v>423</v>
      </c>
      <c r="I323">
        <f>VLOOKUP(Tabela27[[#This Row],[Classe]],Dimensões!$C$2:$F$209,4,FALSE)</f>
        <v>0.3</v>
      </c>
    </row>
    <row r="324" spans="1:9" x14ac:dyDescent="0.35">
      <c r="A324">
        <v>1</v>
      </c>
      <c r="B324" s="1" t="s">
        <v>10</v>
      </c>
      <c r="C324" s="1">
        <v>1530</v>
      </c>
      <c r="D324" s="33">
        <v>2831.3355831280392</v>
      </c>
      <c r="E324" s="34" t="s">
        <v>424</v>
      </c>
      <c r="F324" s="35">
        <v>84</v>
      </c>
      <c r="G324" s="32" t="s">
        <v>423</v>
      </c>
      <c r="H324" s="80" t="s">
        <v>423</v>
      </c>
      <c r="I324">
        <f>VLOOKUP(Tabela27[[#This Row],[Classe]],Dimensões!$C$2:$F$209,4,FALSE)</f>
        <v>12</v>
      </c>
    </row>
    <row r="325" spans="1:9" x14ac:dyDescent="0.35">
      <c r="A325">
        <v>1</v>
      </c>
      <c r="B325" s="1" t="s">
        <v>8</v>
      </c>
      <c r="C325" s="1">
        <v>1878</v>
      </c>
      <c r="D325" s="33">
        <v>1167202.7687913491</v>
      </c>
      <c r="E325" s="34" t="s">
        <v>424</v>
      </c>
      <c r="F325" s="35">
        <v>84</v>
      </c>
      <c r="G325" s="32" t="s">
        <v>423</v>
      </c>
      <c r="H325" s="80" t="s">
        <v>423</v>
      </c>
      <c r="I325">
        <f>VLOOKUP(Tabela27[[#This Row],[Classe]],Dimensões!$C$2:$F$209,4,FALSE)</f>
        <v>0.78539816339744828</v>
      </c>
    </row>
    <row r="326" spans="1:9" x14ac:dyDescent="0.35">
      <c r="A326">
        <v>1</v>
      </c>
      <c r="B326" s="1" t="s">
        <v>3</v>
      </c>
      <c r="C326" s="1">
        <v>22</v>
      </c>
      <c r="D326" s="33">
        <v>25.182009125976219</v>
      </c>
      <c r="E326" s="34" t="s">
        <v>424</v>
      </c>
      <c r="F326" s="35">
        <v>84</v>
      </c>
      <c r="G326" s="32" t="s">
        <v>423</v>
      </c>
      <c r="H326" s="80" t="s">
        <v>423</v>
      </c>
      <c r="I326">
        <f>VLOOKUP(Tabela27[[#This Row],[Classe]],Dimensões!$C$2:$F$209,4,FALSE)</f>
        <v>0.3</v>
      </c>
    </row>
    <row r="327" spans="1:9" x14ac:dyDescent="0.35">
      <c r="A327">
        <v>1</v>
      </c>
      <c r="B327" s="1" t="s">
        <v>3</v>
      </c>
      <c r="C327" s="1">
        <v>1754</v>
      </c>
      <c r="D327" s="33">
        <v>3.0624816736658489</v>
      </c>
      <c r="E327" s="34" t="s">
        <v>424</v>
      </c>
      <c r="F327" s="35">
        <v>85</v>
      </c>
      <c r="G327" s="32" t="s">
        <v>423</v>
      </c>
      <c r="H327" s="80" t="s">
        <v>423</v>
      </c>
      <c r="I327">
        <f>VLOOKUP(Tabela27[[#This Row],[Classe]],Dimensões!$C$2:$F$209,4,FALSE)</f>
        <v>0.3</v>
      </c>
    </row>
    <row r="328" spans="1:9" x14ac:dyDescent="0.35">
      <c r="A328">
        <v>1</v>
      </c>
      <c r="B328" s="1" t="s">
        <v>3</v>
      </c>
      <c r="C328" s="1">
        <v>114</v>
      </c>
      <c r="D328" s="33">
        <v>0.32477795630870288</v>
      </c>
      <c r="E328" s="34" t="s">
        <v>424</v>
      </c>
      <c r="F328" s="35">
        <v>86</v>
      </c>
      <c r="G328" s="32" t="s">
        <v>423</v>
      </c>
      <c r="H328" s="80" t="s">
        <v>423</v>
      </c>
      <c r="I328">
        <f>VLOOKUP(Tabela27[[#This Row],[Classe]],Dimensões!$C$2:$F$209,4,FALSE)</f>
        <v>0.3</v>
      </c>
    </row>
    <row r="329" spans="1:9" x14ac:dyDescent="0.35">
      <c r="A329">
        <v>1</v>
      </c>
      <c r="B329" s="1" t="s">
        <v>3</v>
      </c>
      <c r="C329" s="1">
        <v>2003</v>
      </c>
      <c r="D329" s="33">
        <v>149.77765898161954</v>
      </c>
      <c r="E329" s="34" t="s">
        <v>424</v>
      </c>
      <c r="F329" s="35">
        <v>86</v>
      </c>
      <c r="G329" s="32" t="s">
        <v>423</v>
      </c>
      <c r="H329" s="80" t="s">
        <v>423</v>
      </c>
      <c r="I329">
        <f>VLOOKUP(Tabela27[[#This Row],[Classe]],Dimensões!$C$2:$F$209,4,FALSE)</f>
        <v>0.3</v>
      </c>
    </row>
    <row r="330" spans="1:9" x14ac:dyDescent="0.35">
      <c r="A330">
        <v>1</v>
      </c>
      <c r="B330" s="1" t="s">
        <v>4</v>
      </c>
      <c r="C330" s="1">
        <v>249</v>
      </c>
      <c r="D330" s="33">
        <v>0.32477795630870288</v>
      </c>
      <c r="E330" s="34" t="s">
        <v>424</v>
      </c>
      <c r="F330" s="35">
        <v>86</v>
      </c>
      <c r="G330" s="32" t="s">
        <v>423</v>
      </c>
      <c r="H330" s="80" t="s">
        <v>423</v>
      </c>
      <c r="I330">
        <f>VLOOKUP(Tabela27[[#This Row],[Classe]],Dimensões!$C$2:$F$209,4,FALSE)</f>
        <v>15</v>
      </c>
    </row>
    <row r="331" spans="1:9" x14ac:dyDescent="0.35">
      <c r="A331">
        <v>1</v>
      </c>
      <c r="B331" s="1" t="s">
        <v>4</v>
      </c>
      <c r="C331" s="1">
        <v>1254</v>
      </c>
      <c r="D331" s="33">
        <v>0.2481288460153388</v>
      </c>
      <c r="E331" s="34" t="s">
        <v>424</v>
      </c>
      <c r="F331" s="35">
        <v>87</v>
      </c>
      <c r="G331" s="32" t="s">
        <v>423</v>
      </c>
      <c r="H331" s="80" t="s">
        <v>423</v>
      </c>
      <c r="I331">
        <f>VLOOKUP(Tabela27[[#This Row],[Classe]],Dimensões!$C$2:$F$209,4,FALSE)</f>
        <v>15</v>
      </c>
    </row>
    <row r="332" spans="1:9" x14ac:dyDescent="0.35">
      <c r="A332">
        <v>1</v>
      </c>
      <c r="B332" s="1" t="s">
        <v>3</v>
      </c>
      <c r="C332" s="1">
        <v>1333</v>
      </c>
      <c r="D332" s="33">
        <v>149.77765898161954</v>
      </c>
      <c r="E332" s="34" t="s">
        <v>424</v>
      </c>
      <c r="F332" s="35">
        <v>87</v>
      </c>
      <c r="G332" s="32" t="s">
        <v>423</v>
      </c>
      <c r="H332" s="80" t="s">
        <v>423</v>
      </c>
      <c r="I332">
        <f>VLOOKUP(Tabela27[[#This Row],[Classe]],Dimensões!$C$2:$F$209,4,FALSE)</f>
        <v>0.3</v>
      </c>
    </row>
    <row r="333" spans="1:9" x14ac:dyDescent="0.35">
      <c r="A333">
        <v>1</v>
      </c>
      <c r="B333" s="1" t="s">
        <v>2</v>
      </c>
      <c r="C333" s="1">
        <v>1436</v>
      </c>
      <c r="D333" s="33">
        <v>0.46171296296296299</v>
      </c>
      <c r="E333" s="34" t="s">
        <v>424</v>
      </c>
      <c r="F333" s="35">
        <v>87</v>
      </c>
      <c r="G333" s="32" t="s">
        <v>423</v>
      </c>
      <c r="H333" s="80" t="s">
        <v>423</v>
      </c>
      <c r="I333">
        <f>VLOOKUP(Tabela27[[#This Row],[Classe]],Dimensões!$C$2:$F$209,4,FALSE)</f>
        <v>24</v>
      </c>
    </row>
    <row r="334" spans="1:9" x14ac:dyDescent="0.35">
      <c r="A334">
        <v>1</v>
      </c>
      <c r="B334" s="1" t="s">
        <v>3</v>
      </c>
      <c r="C334" s="1">
        <v>1829</v>
      </c>
      <c r="D334" s="33">
        <v>762.18482297325568</v>
      </c>
      <c r="E334" s="34" t="s">
        <v>424</v>
      </c>
      <c r="F334" s="35">
        <v>87</v>
      </c>
      <c r="G334" s="32" t="s">
        <v>423</v>
      </c>
      <c r="H334" s="80" t="s">
        <v>423</v>
      </c>
      <c r="I334">
        <f>VLOOKUP(Tabela27[[#This Row],[Classe]],Dimensões!$C$2:$F$209,4,FALSE)</f>
        <v>0.3</v>
      </c>
    </row>
    <row r="335" spans="1:9" x14ac:dyDescent="0.35">
      <c r="A335">
        <v>1</v>
      </c>
      <c r="B335" s="1" t="s">
        <v>3</v>
      </c>
      <c r="C335" s="1">
        <v>1317</v>
      </c>
      <c r="D335" s="33">
        <v>7959.7278305298214</v>
      </c>
      <c r="E335" s="34" t="s">
        <v>424</v>
      </c>
      <c r="F335" s="35">
        <v>88</v>
      </c>
      <c r="G335" s="32" t="s">
        <v>423</v>
      </c>
      <c r="H335" s="80" t="s">
        <v>423</v>
      </c>
      <c r="I335">
        <f>VLOOKUP(Tabela27[[#This Row],[Classe]],Dimensões!$C$2:$F$209,4,FALSE)</f>
        <v>0.3</v>
      </c>
    </row>
    <row r="336" spans="1:9" x14ac:dyDescent="0.35">
      <c r="A336">
        <v>1</v>
      </c>
      <c r="B336" s="1" t="s">
        <v>3</v>
      </c>
      <c r="C336" s="1">
        <v>1324</v>
      </c>
      <c r="D336" s="33">
        <v>1167202.7687913491</v>
      </c>
      <c r="E336" s="34" t="s">
        <v>424</v>
      </c>
      <c r="F336" s="35">
        <v>88</v>
      </c>
      <c r="G336" s="32" t="s">
        <v>423</v>
      </c>
      <c r="H336" s="80" t="s">
        <v>423</v>
      </c>
      <c r="I336">
        <f>VLOOKUP(Tabela27[[#This Row],[Classe]],Dimensões!$C$2:$F$209,4,FALSE)</f>
        <v>0.3</v>
      </c>
    </row>
    <row r="337" spans="1:9" x14ac:dyDescent="0.35">
      <c r="A337">
        <v>1</v>
      </c>
      <c r="B337" s="1" t="s">
        <v>3</v>
      </c>
      <c r="C337" s="1">
        <v>1327</v>
      </c>
      <c r="D337" s="33">
        <v>0.2481288460153388</v>
      </c>
      <c r="E337" s="34" t="s">
        <v>424</v>
      </c>
      <c r="F337" s="35">
        <v>88</v>
      </c>
      <c r="G337" s="32" t="s">
        <v>423</v>
      </c>
      <c r="H337" s="80" t="s">
        <v>423</v>
      </c>
      <c r="I337">
        <f>VLOOKUP(Tabela27[[#This Row],[Classe]],Dimensões!$C$2:$F$209,4,FALSE)</f>
        <v>0.3</v>
      </c>
    </row>
    <row r="338" spans="1:9" x14ac:dyDescent="0.35">
      <c r="A338">
        <v>1</v>
      </c>
      <c r="B338" s="1" t="s">
        <v>4</v>
      </c>
      <c r="C338" s="1">
        <v>1628</v>
      </c>
      <c r="D338" s="33">
        <v>25.182009125976219</v>
      </c>
      <c r="E338" s="34" t="s">
        <v>424</v>
      </c>
      <c r="F338" s="35">
        <v>88</v>
      </c>
      <c r="G338" s="32" t="s">
        <v>423</v>
      </c>
      <c r="H338" s="80" t="s">
        <v>423</v>
      </c>
      <c r="I338">
        <f>VLOOKUP(Tabela27[[#This Row],[Classe]],Dimensões!$C$2:$F$209,4,FALSE)</f>
        <v>15</v>
      </c>
    </row>
    <row r="339" spans="1:9" x14ac:dyDescent="0.35">
      <c r="A339">
        <v>1</v>
      </c>
      <c r="B339" s="1" t="s">
        <v>8</v>
      </c>
      <c r="C339" s="1">
        <v>1633</v>
      </c>
      <c r="D339" s="33">
        <v>1291.1470286246226</v>
      </c>
      <c r="E339" s="34" t="s">
        <v>424</v>
      </c>
      <c r="F339" s="35">
        <v>88</v>
      </c>
      <c r="G339" s="32" t="s">
        <v>423</v>
      </c>
      <c r="H339" s="80" t="s">
        <v>423</v>
      </c>
      <c r="I339">
        <f>VLOOKUP(Tabela27[[#This Row],[Classe]],Dimensões!$C$2:$F$209,4,FALSE)</f>
        <v>0.78539816339744828</v>
      </c>
    </row>
    <row r="340" spans="1:9" x14ac:dyDescent="0.35">
      <c r="A340">
        <v>1</v>
      </c>
      <c r="B340" s="1" t="s">
        <v>2</v>
      </c>
      <c r="C340" s="1">
        <v>180</v>
      </c>
      <c r="D340" s="33">
        <v>0.2481288460153388</v>
      </c>
      <c r="E340" s="34" t="s">
        <v>424</v>
      </c>
      <c r="F340" s="35">
        <v>88</v>
      </c>
      <c r="G340" s="32" t="s">
        <v>423</v>
      </c>
      <c r="H340" s="80" t="s">
        <v>423</v>
      </c>
      <c r="I340">
        <f>VLOOKUP(Tabela27[[#This Row],[Classe]],Dimensões!$C$2:$F$209,4,FALSE)</f>
        <v>24</v>
      </c>
    </row>
    <row r="341" spans="1:9" x14ac:dyDescent="0.35">
      <c r="A341">
        <v>1</v>
      </c>
      <c r="B341" s="1" t="s">
        <v>7</v>
      </c>
      <c r="C341" s="1">
        <v>1873</v>
      </c>
      <c r="D341" s="33">
        <v>7959.7278305298214</v>
      </c>
      <c r="E341" s="34" t="s">
        <v>424</v>
      </c>
      <c r="F341" s="35">
        <v>88</v>
      </c>
      <c r="G341" s="32" t="s">
        <v>423</v>
      </c>
      <c r="H341" s="80" t="s">
        <v>423</v>
      </c>
      <c r="I341">
        <f>VLOOKUP(Tabela27[[#This Row],[Classe]],Dimensões!$C$2:$F$209,4,FALSE)</f>
        <v>0.75</v>
      </c>
    </row>
    <row r="342" spans="1:9" x14ac:dyDescent="0.35">
      <c r="A342">
        <v>1</v>
      </c>
      <c r="B342" s="1" t="s">
        <v>2</v>
      </c>
      <c r="C342" s="1">
        <v>193</v>
      </c>
      <c r="D342" s="33">
        <v>280268.04473970487</v>
      </c>
      <c r="E342" s="34" t="s">
        <v>424</v>
      </c>
      <c r="F342" s="35">
        <v>88</v>
      </c>
      <c r="G342" s="32" t="s">
        <v>423</v>
      </c>
      <c r="H342" s="80" t="s">
        <v>423</v>
      </c>
      <c r="I342">
        <f>VLOOKUP(Tabela27[[#This Row],[Classe]],Dimensões!$C$2:$F$209,4,FALSE)</f>
        <v>24</v>
      </c>
    </row>
    <row r="343" spans="1:9" x14ac:dyDescent="0.35">
      <c r="A343">
        <v>1</v>
      </c>
      <c r="B343" s="1" t="s">
        <v>3</v>
      </c>
      <c r="C343" s="1">
        <v>1846</v>
      </c>
      <c r="D343" s="33">
        <v>1167202.7687913491</v>
      </c>
      <c r="E343" s="34" t="s">
        <v>424</v>
      </c>
      <c r="F343" s="35">
        <v>89</v>
      </c>
      <c r="G343" s="32" t="s">
        <v>423</v>
      </c>
      <c r="H343" s="80" t="s">
        <v>423</v>
      </c>
      <c r="I343">
        <f>VLOOKUP(Tabela27[[#This Row],[Classe]],Dimensões!$C$2:$F$209,4,FALSE)</f>
        <v>0.3</v>
      </c>
    </row>
    <row r="344" spans="1:9" x14ac:dyDescent="0.35">
      <c r="A344">
        <v>1</v>
      </c>
      <c r="B344" s="1" t="s">
        <v>3</v>
      </c>
      <c r="C344" s="1">
        <v>1847</v>
      </c>
      <c r="D344" s="33">
        <v>0.46171296296296299</v>
      </c>
      <c r="E344" s="34" t="s">
        <v>424</v>
      </c>
      <c r="F344" s="35">
        <v>89</v>
      </c>
      <c r="G344" s="32" t="s">
        <v>423</v>
      </c>
      <c r="H344" s="80" t="s">
        <v>423</v>
      </c>
      <c r="I344">
        <f>VLOOKUP(Tabela27[[#This Row],[Classe]],Dimensões!$C$2:$F$209,4,FALSE)</f>
        <v>0.3</v>
      </c>
    </row>
    <row r="345" spans="1:9" x14ac:dyDescent="0.35">
      <c r="A345">
        <v>1</v>
      </c>
      <c r="B345" s="1" t="s">
        <v>2</v>
      </c>
      <c r="C345" s="1">
        <v>2032</v>
      </c>
      <c r="D345" s="33">
        <v>0.46171296296296299</v>
      </c>
      <c r="E345" s="34" t="s">
        <v>424</v>
      </c>
      <c r="F345" s="35">
        <v>89</v>
      </c>
      <c r="G345" s="32" t="s">
        <v>423</v>
      </c>
      <c r="H345" s="80" t="s">
        <v>423</v>
      </c>
      <c r="I345">
        <f>VLOOKUP(Tabela27[[#This Row],[Classe]],Dimensões!$C$2:$F$209,4,FALSE)</f>
        <v>24</v>
      </c>
    </row>
    <row r="346" spans="1:9" x14ac:dyDescent="0.35">
      <c r="A346">
        <v>1</v>
      </c>
      <c r="B346" s="1" t="s">
        <v>5</v>
      </c>
      <c r="C346" s="1">
        <v>1285</v>
      </c>
      <c r="D346" s="33">
        <v>36414.425545374914</v>
      </c>
      <c r="E346" s="34" t="s">
        <v>424</v>
      </c>
      <c r="F346" s="35">
        <v>90</v>
      </c>
      <c r="G346" s="32" t="s">
        <v>423</v>
      </c>
      <c r="H346" s="80" t="s">
        <v>423</v>
      </c>
      <c r="I346">
        <f>VLOOKUP(Tabela27[[#This Row],[Classe]],Dimensões!$C$2:$F$209,4,FALSE)</f>
        <v>0.7</v>
      </c>
    </row>
    <row r="347" spans="1:9" x14ac:dyDescent="0.35">
      <c r="A347">
        <v>1</v>
      </c>
      <c r="B347" s="1" t="s">
        <v>3</v>
      </c>
      <c r="C347" s="1">
        <v>1321</v>
      </c>
      <c r="D347" s="33">
        <v>280268.04473970487</v>
      </c>
      <c r="E347" s="34" t="s">
        <v>424</v>
      </c>
      <c r="F347" s="35">
        <v>90</v>
      </c>
      <c r="G347" s="32" t="s">
        <v>423</v>
      </c>
      <c r="H347" s="80" t="s">
        <v>423</v>
      </c>
      <c r="I347">
        <f>VLOOKUP(Tabela27[[#This Row],[Classe]],Dimensões!$C$2:$F$209,4,FALSE)</f>
        <v>0.3</v>
      </c>
    </row>
    <row r="348" spans="1:9" x14ac:dyDescent="0.35">
      <c r="A348">
        <v>1</v>
      </c>
      <c r="B348" s="1" t="s">
        <v>3</v>
      </c>
      <c r="C348" s="1">
        <v>1336</v>
      </c>
      <c r="D348" s="33">
        <v>762.18482297325568</v>
      </c>
      <c r="E348" s="34" t="s">
        <v>424</v>
      </c>
      <c r="F348" s="35">
        <v>90</v>
      </c>
      <c r="G348" s="32" t="s">
        <v>423</v>
      </c>
      <c r="H348" s="80" t="s">
        <v>423</v>
      </c>
      <c r="I348">
        <f>VLOOKUP(Tabela27[[#This Row],[Classe]],Dimensões!$C$2:$F$209,4,FALSE)</f>
        <v>0.3</v>
      </c>
    </row>
    <row r="349" spans="1:9" x14ac:dyDescent="0.35">
      <c r="A349">
        <v>1</v>
      </c>
      <c r="B349" s="1" t="s">
        <v>3</v>
      </c>
      <c r="C349" s="1">
        <v>14</v>
      </c>
      <c r="D349" s="33">
        <v>3.0624816736658489</v>
      </c>
      <c r="E349" s="34" t="s">
        <v>424</v>
      </c>
      <c r="F349" s="35">
        <v>90</v>
      </c>
      <c r="G349" s="32" t="s">
        <v>423</v>
      </c>
      <c r="H349" s="80" t="s">
        <v>423</v>
      </c>
      <c r="I349">
        <f>VLOOKUP(Tabela27[[#This Row],[Classe]],Dimensões!$C$2:$F$209,4,FALSE)</f>
        <v>0.3</v>
      </c>
    </row>
    <row r="350" spans="1:9" x14ac:dyDescent="0.35">
      <c r="A350">
        <v>1</v>
      </c>
      <c r="B350" s="1" t="s">
        <v>10</v>
      </c>
      <c r="C350" s="1">
        <v>1515</v>
      </c>
      <c r="D350" s="33">
        <v>1167202.7687913491</v>
      </c>
      <c r="E350" s="34" t="s">
        <v>424</v>
      </c>
      <c r="F350" s="35">
        <v>90</v>
      </c>
      <c r="G350" s="32" t="s">
        <v>423</v>
      </c>
      <c r="H350" s="80" t="s">
        <v>423</v>
      </c>
      <c r="I350">
        <f>VLOOKUP(Tabela27[[#This Row],[Classe]],Dimensões!$C$2:$F$209,4,FALSE)</f>
        <v>12</v>
      </c>
    </row>
    <row r="351" spans="1:9" x14ac:dyDescent="0.35">
      <c r="A351">
        <v>1</v>
      </c>
      <c r="B351" s="1" t="s">
        <v>5</v>
      </c>
      <c r="C351" s="1">
        <v>1711</v>
      </c>
      <c r="D351" s="33">
        <v>3.0624816736658489</v>
      </c>
      <c r="E351" s="34" t="s">
        <v>424</v>
      </c>
      <c r="F351" s="35">
        <v>90</v>
      </c>
      <c r="G351" s="32" t="s">
        <v>423</v>
      </c>
      <c r="H351" s="80" t="s">
        <v>423</v>
      </c>
      <c r="I351">
        <f>VLOOKUP(Tabela27[[#This Row],[Classe]],Dimensões!$C$2:$F$209,4,FALSE)</f>
        <v>0.7</v>
      </c>
    </row>
    <row r="352" spans="1:9" x14ac:dyDescent="0.35">
      <c r="A352">
        <v>1</v>
      </c>
      <c r="B352" s="1" t="s">
        <v>3</v>
      </c>
      <c r="C352" s="1">
        <v>1744</v>
      </c>
      <c r="D352" s="33">
        <v>36414.425545374914</v>
      </c>
      <c r="E352" s="34" t="s">
        <v>424</v>
      </c>
      <c r="F352" s="35">
        <v>90</v>
      </c>
      <c r="G352" s="32" t="s">
        <v>423</v>
      </c>
      <c r="H352" s="80" t="s">
        <v>423</v>
      </c>
      <c r="I352">
        <f>VLOOKUP(Tabela27[[#This Row],[Classe]],Dimensões!$C$2:$F$209,4,FALSE)</f>
        <v>0.3</v>
      </c>
    </row>
    <row r="353" spans="1:9" x14ac:dyDescent="0.35">
      <c r="A353">
        <v>1</v>
      </c>
      <c r="B353" s="1" t="s">
        <v>4</v>
      </c>
      <c r="C353" s="1">
        <v>272</v>
      </c>
      <c r="D353" s="33">
        <v>762.18482297325568</v>
      </c>
      <c r="E353" s="34" t="s">
        <v>424</v>
      </c>
      <c r="F353" s="35">
        <v>91</v>
      </c>
      <c r="G353" s="32" t="s">
        <v>423</v>
      </c>
      <c r="H353" s="80" t="s">
        <v>423</v>
      </c>
      <c r="I353">
        <f>VLOOKUP(Tabela27[[#This Row],[Classe]],Dimensões!$C$2:$F$209,4,FALSE)</f>
        <v>15</v>
      </c>
    </row>
    <row r="354" spans="1:9" x14ac:dyDescent="0.35">
      <c r="A354">
        <v>1</v>
      </c>
      <c r="B354" s="1" t="s">
        <v>2</v>
      </c>
      <c r="C354" s="1">
        <v>1073</v>
      </c>
      <c r="D354" s="33">
        <v>280268.04473970487</v>
      </c>
      <c r="E354" s="34" t="s">
        <v>424</v>
      </c>
      <c r="F354" s="35">
        <v>92</v>
      </c>
      <c r="G354" s="32" t="s">
        <v>423</v>
      </c>
      <c r="H354" s="80" t="s">
        <v>423</v>
      </c>
      <c r="I354">
        <f>VLOOKUP(Tabela27[[#This Row],[Classe]],Dimensões!$C$2:$F$209,4,FALSE)</f>
        <v>24</v>
      </c>
    </row>
    <row r="355" spans="1:9" x14ac:dyDescent="0.35">
      <c r="A355">
        <v>1</v>
      </c>
      <c r="B355" s="1" t="s">
        <v>12</v>
      </c>
      <c r="C355" s="1">
        <v>1501</v>
      </c>
      <c r="D355" s="33">
        <v>36414.425545374914</v>
      </c>
      <c r="E355" s="34" t="s">
        <v>424</v>
      </c>
      <c r="F355" s="35">
        <v>92</v>
      </c>
      <c r="G355" s="32" t="s">
        <v>423</v>
      </c>
      <c r="H355" s="80" t="s">
        <v>423</v>
      </c>
      <c r="I355">
        <f>VLOOKUP(Tabela27[[#This Row],[Classe]],Dimensões!$C$2:$F$209,4,FALSE)</f>
        <v>0.78539816339744828</v>
      </c>
    </row>
    <row r="356" spans="1:9" x14ac:dyDescent="0.35">
      <c r="A356">
        <v>1</v>
      </c>
      <c r="B356" s="1" t="s">
        <v>9</v>
      </c>
      <c r="C356" s="1">
        <v>1557</v>
      </c>
      <c r="D356" s="33">
        <v>762.18482297325568</v>
      </c>
      <c r="E356" s="34" t="s">
        <v>424</v>
      </c>
      <c r="F356" s="35">
        <v>92</v>
      </c>
      <c r="G356" s="32" t="s">
        <v>423</v>
      </c>
      <c r="H356" s="80" t="s">
        <v>423</v>
      </c>
      <c r="I356">
        <f>VLOOKUP(Tabela27[[#This Row],[Classe]],Dimensões!$C$2:$F$209,4,FALSE)</f>
        <v>0.43</v>
      </c>
    </row>
    <row r="357" spans="1:9" x14ac:dyDescent="0.35">
      <c r="A357">
        <v>1</v>
      </c>
      <c r="B357" s="1" t="s">
        <v>12</v>
      </c>
      <c r="C357" s="1">
        <v>1777</v>
      </c>
      <c r="D357" s="33">
        <v>8288.1777532637789</v>
      </c>
      <c r="E357" s="34" t="s">
        <v>424</v>
      </c>
      <c r="F357" s="35">
        <v>92</v>
      </c>
      <c r="G357" s="32" t="s">
        <v>423</v>
      </c>
      <c r="H357" s="80" t="s">
        <v>423</v>
      </c>
      <c r="I357">
        <f>VLOOKUP(Tabela27[[#This Row],[Classe]],Dimensões!$C$2:$F$209,4,FALSE)</f>
        <v>0.78539816339744828</v>
      </c>
    </row>
    <row r="358" spans="1:9" x14ac:dyDescent="0.35">
      <c r="A358">
        <v>1</v>
      </c>
      <c r="B358" s="1" t="s">
        <v>5</v>
      </c>
      <c r="C358" s="1">
        <v>2024</v>
      </c>
      <c r="D358" s="33">
        <v>280268.04473970487</v>
      </c>
      <c r="E358" s="34" t="s">
        <v>424</v>
      </c>
      <c r="F358" s="35">
        <v>92</v>
      </c>
      <c r="G358" s="32" t="s">
        <v>423</v>
      </c>
      <c r="H358" s="80" t="s">
        <v>423</v>
      </c>
      <c r="I358">
        <f>VLOOKUP(Tabela27[[#This Row],[Classe]],Dimensões!$C$2:$F$209,4,FALSE)</f>
        <v>0.7</v>
      </c>
    </row>
    <row r="359" spans="1:9" x14ac:dyDescent="0.35">
      <c r="A359">
        <v>1</v>
      </c>
      <c r="B359" s="1" t="s">
        <v>9</v>
      </c>
      <c r="C359" s="1">
        <v>1081</v>
      </c>
      <c r="D359" s="33">
        <v>0.32477795630870288</v>
      </c>
      <c r="E359" s="34" t="s">
        <v>424</v>
      </c>
      <c r="F359" s="35">
        <v>93</v>
      </c>
      <c r="G359" s="32" t="s">
        <v>423</v>
      </c>
      <c r="H359" s="80" t="s">
        <v>423</v>
      </c>
      <c r="I359">
        <f>VLOOKUP(Tabela27[[#This Row],[Classe]],Dimensões!$C$2:$F$209,4,FALSE)</f>
        <v>0.43</v>
      </c>
    </row>
    <row r="360" spans="1:9" x14ac:dyDescent="0.35">
      <c r="A360">
        <v>1</v>
      </c>
      <c r="B360" s="1" t="s">
        <v>5</v>
      </c>
      <c r="C360" s="1">
        <v>1720</v>
      </c>
      <c r="D360" s="33">
        <v>149.77765898161954</v>
      </c>
      <c r="E360" s="34" t="s">
        <v>424</v>
      </c>
      <c r="F360" s="35">
        <v>93</v>
      </c>
      <c r="G360" s="32" t="s">
        <v>423</v>
      </c>
      <c r="H360" s="80" t="s">
        <v>423</v>
      </c>
      <c r="I360">
        <f>VLOOKUP(Tabela27[[#This Row],[Classe]],Dimensões!$C$2:$F$209,4,FALSE)</f>
        <v>0.7</v>
      </c>
    </row>
    <row r="361" spans="1:9" x14ac:dyDescent="0.35">
      <c r="A361">
        <v>1</v>
      </c>
      <c r="B361" s="1" t="s">
        <v>3</v>
      </c>
      <c r="C361" s="1">
        <v>12</v>
      </c>
      <c r="D361" s="33">
        <v>0.2481288460153388</v>
      </c>
      <c r="E361" s="34" t="s">
        <v>424</v>
      </c>
      <c r="F361" s="35">
        <v>94</v>
      </c>
      <c r="G361" s="32" t="s">
        <v>423</v>
      </c>
      <c r="H361" s="80" t="s">
        <v>423</v>
      </c>
      <c r="I361">
        <f>VLOOKUP(Tabela27[[#This Row],[Classe]],Dimensões!$C$2:$F$209,4,FALSE)</f>
        <v>0.3</v>
      </c>
    </row>
    <row r="362" spans="1:9" x14ac:dyDescent="0.35">
      <c r="A362">
        <v>1</v>
      </c>
      <c r="B362" s="1" t="s">
        <v>2</v>
      </c>
      <c r="C362" s="1">
        <v>1409</v>
      </c>
      <c r="D362" s="33">
        <v>25.182009125976219</v>
      </c>
      <c r="E362" s="34" t="s">
        <v>424</v>
      </c>
      <c r="F362" s="35">
        <v>94</v>
      </c>
      <c r="G362" s="32" t="s">
        <v>423</v>
      </c>
      <c r="H362" s="80" t="s">
        <v>423</v>
      </c>
      <c r="I362">
        <f>VLOOKUP(Tabela27[[#This Row],[Classe]],Dimensões!$C$2:$F$209,4,FALSE)</f>
        <v>24</v>
      </c>
    </row>
    <row r="363" spans="1:9" x14ac:dyDescent="0.35">
      <c r="A363">
        <v>1</v>
      </c>
      <c r="B363" s="1" t="s">
        <v>8</v>
      </c>
      <c r="C363" s="1">
        <v>1950</v>
      </c>
      <c r="D363" s="33">
        <v>762.18482297325568</v>
      </c>
      <c r="E363" s="34" t="s">
        <v>424</v>
      </c>
      <c r="F363" s="35">
        <v>94</v>
      </c>
      <c r="G363" s="32" t="s">
        <v>423</v>
      </c>
      <c r="H363" s="80" t="s">
        <v>423</v>
      </c>
      <c r="I363">
        <f>VLOOKUP(Tabela27[[#This Row],[Classe]],Dimensões!$C$2:$F$209,4,FALSE)</f>
        <v>0.78539816339744828</v>
      </c>
    </row>
    <row r="364" spans="1:9" x14ac:dyDescent="0.35">
      <c r="A364">
        <v>1</v>
      </c>
      <c r="B364" s="1" t="s">
        <v>2</v>
      </c>
      <c r="C364" s="1">
        <v>1451</v>
      </c>
      <c r="D364" s="33">
        <v>762.18482297325568</v>
      </c>
      <c r="E364" s="34" t="s">
        <v>424</v>
      </c>
      <c r="F364" s="35">
        <v>95</v>
      </c>
      <c r="G364" s="32" t="s">
        <v>423</v>
      </c>
      <c r="H364" s="80" t="s">
        <v>423</v>
      </c>
      <c r="I364">
        <f>VLOOKUP(Tabela27[[#This Row],[Classe]],Dimensões!$C$2:$F$209,4,FALSE)</f>
        <v>24</v>
      </c>
    </row>
    <row r="365" spans="1:9" x14ac:dyDescent="0.35">
      <c r="A365">
        <v>1</v>
      </c>
      <c r="B365" s="1" t="s">
        <v>4</v>
      </c>
      <c r="C365" s="1">
        <v>1442</v>
      </c>
      <c r="D365" s="33">
        <v>25.182009125976219</v>
      </c>
      <c r="E365" s="34" t="s">
        <v>424</v>
      </c>
      <c r="F365" s="35">
        <v>96</v>
      </c>
      <c r="G365" s="32" t="s">
        <v>423</v>
      </c>
      <c r="H365" s="80" t="s">
        <v>423</v>
      </c>
      <c r="I365">
        <f>VLOOKUP(Tabela27[[#This Row],[Classe]],Dimensões!$C$2:$F$209,4,FALSE)</f>
        <v>15</v>
      </c>
    </row>
    <row r="366" spans="1:9" x14ac:dyDescent="0.35">
      <c r="A366">
        <v>1</v>
      </c>
      <c r="B366" s="1" t="s">
        <v>3</v>
      </c>
      <c r="C366" s="1">
        <v>1859</v>
      </c>
      <c r="D366" s="33">
        <v>149.77765898161954</v>
      </c>
      <c r="E366" s="34" t="s">
        <v>424</v>
      </c>
      <c r="F366" s="35">
        <v>96</v>
      </c>
      <c r="G366" s="32" t="s">
        <v>423</v>
      </c>
      <c r="H366" s="80" t="s">
        <v>423</v>
      </c>
      <c r="I366">
        <f>VLOOKUP(Tabela27[[#This Row],[Classe]],Dimensões!$C$2:$F$209,4,FALSE)</f>
        <v>0.3</v>
      </c>
    </row>
    <row r="367" spans="1:9" x14ac:dyDescent="0.35">
      <c r="A367">
        <v>1</v>
      </c>
      <c r="B367" s="1" t="s">
        <v>4</v>
      </c>
      <c r="C367" s="1">
        <v>231</v>
      </c>
      <c r="D367" s="33">
        <v>1291.1470286246226</v>
      </c>
      <c r="E367" s="34" t="s">
        <v>424</v>
      </c>
      <c r="F367" s="35">
        <v>96</v>
      </c>
      <c r="G367" s="32" t="s">
        <v>423</v>
      </c>
      <c r="H367" s="80" t="s">
        <v>423</v>
      </c>
      <c r="I367">
        <f>VLOOKUP(Tabela27[[#This Row],[Classe]],Dimensões!$C$2:$F$209,4,FALSE)</f>
        <v>15</v>
      </c>
    </row>
    <row r="368" spans="1:9" x14ac:dyDescent="0.35">
      <c r="A368">
        <v>1</v>
      </c>
      <c r="B368" s="1" t="s">
        <v>8</v>
      </c>
      <c r="C368" s="1">
        <v>1044</v>
      </c>
      <c r="D368" s="33">
        <v>0.2481288460153388</v>
      </c>
      <c r="E368" s="34" t="s">
        <v>424</v>
      </c>
      <c r="F368" s="35">
        <v>97</v>
      </c>
      <c r="G368" s="32" t="s">
        <v>423</v>
      </c>
      <c r="H368" s="80" t="s">
        <v>423</v>
      </c>
      <c r="I368">
        <f>VLOOKUP(Tabela27[[#This Row],[Classe]],Dimensões!$C$2:$F$209,4,FALSE)</f>
        <v>0.78539816339744828</v>
      </c>
    </row>
    <row r="369" spans="1:9" x14ac:dyDescent="0.35">
      <c r="A369">
        <v>1</v>
      </c>
      <c r="B369" s="1" t="s">
        <v>6</v>
      </c>
      <c r="C369" s="1">
        <v>1394</v>
      </c>
      <c r="D369" s="33">
        <v>0.2481288460153388</v>
      </c>
      <c r="E369" s="34" t="s">
        <v>424</v>
      </c>
      <c r="F369" s="35">
        <v>97</v>
      </c>
      <c r="G369" s="32" t="s">
        <v>423</v>
      </c>
      <c r="H369" s="80" t="s">
        <v>423</v>
      </c>
      <c r="I369">
        <f>VLOOKUP(Tabela27[[#This Row],[Classe]],Dimensões!$C$2:$F$209,4,FALSE)</f>
        <v>0.875</v>
      </c>
    </row>
    <row r="370" spans="1:9" x14ac:dyDescent="0.35">
      <c r="A370">
        <v>1</v>
      </c>
      <c r="B370" s="1" t="s">
        <v>9</v>
      </c>
      <c r="C370" s="1">
        <v>1561</v>
      </c>
      <c r="D370" s="33">
        <v>8288.1777532637789</v>
      </c>
      <c r="E370" s="34" t="s">
        <v>424</v>
      </c>
      <c r="F370" s="35">
        <v>97</v>
      </c>
      <c r="G370" s="32" t="s">
        <v>423</v>
      </c>
      <c r="H370" s="80" t="s">
        <v>423</v>
      </c>
      <c r="I370">
        <f>VLOOKUP(Tabela27[[#This Row],[Classe]],Dimensões!$C$2:$F$209,4,FALSE)</f>
        <v>0.43</v>
      </c>
    </row>
    <row r="371" spans="1:9" x14ac:dyDescent="0.35">
      <c r="A371">
        <v>1</v>
      </c>
      <c r="B371" s="1" t="s">
        <v>8</v>
      </c>
      <c r="C371" s="1">
        <v>1643</v>
      </c>
      <c r="D371" s="33">
        <v>8288.1777532637789</v>
      </c>
      <c r="E371" s="34" t="s">
        <v>424</v>
      </c>
      <c r="F371" s="35">
        <v>97</v>
      </c>
      <c r="G371" s="32" t="s">
        <v>423</v>
      </c>
      <c r="H371" s="80" t="s">
        <v>423</v>
      </c>
      <c r="I371">
        <f>VLOOKUP(Tabela27[[#This Row],[Classe]],Dimensões!$C$2:$F$209,4,FALSE)</f>
        <v>0.78539816339744828</v>
      </c>
    </row>
    <row r="372" spans="1:9" x14ac:dyDescent="0.35">
      <c r="A372">
        <v>1</v>
      </c>
      <c r="B372" s="1" t="s">
        <v>11</v>
      </c>
      <c r="C372" s="1">
        <v>1413</v>
      </c>
      <c r="D372" s="33">
        <v>762.18482297325568</v>
      </c>
      <c r="E372" s="34" t="s">
        <v>424</v>
      </c>
      <c r="F372" s="35">
        <v>98</v>
      </c>
      <c r="G372" s="32" t="s">
        <v>423</v>
      </c>
      <c r="H372" s="80" t="s">
        <v>423</v>
      </c>
      <c r="I372">
        <f>VLOOKUP(Tabela27[[#This Row],[Classe]],Dimensões!$C$2:$F$209,4,FALSE)</f>
        <v>2.16</v>
      </c>
    </row>
    <row r="373" spans="1:9" x14ac:dyDescent="0.35">
      <c r="A373">
        <v>1</v>
      </c>
      <c r="B373" s="1" t="s">
        <v>12</v>
      </c>
      <c r="C373" s="1">
        <v>1494</v>
      </c>
      <c r="D373" s="33">
        <v>2831.3355831280392</v>
      </c>
      <c r="E373" s="34" t="s">
        <v>424</v>
      </c>
      <c r="F373" s="35">
        <v>98</v>
      </c>
      <c r="G373" s="32" t="s">
        <v>423</v>
      </c>
      <c r="H373" s="80" t="s">
        <v>423</v>
      </c>
      <c r="I373">
        <f>VLOOKUP(Tabela27[[#This Row],[Classe]],Dimensões!$C$2:$F$209,4,FALSE)</f>
        <v>0.78539816339744828</v>
      </c>
    </row>
    <row r="374" spans="1:9" x14ac:dyDescent="0.35">
      <c r="A374">
        <v>1</v>
      </c>
      <c r="B374" s="1" t="s">
        <v>2</v>
      </c>
      <c r="C374" s="1">
        <v>1537</v>
      </c>
      <c r="D374" s="33">
        <v>36414.425545374914</v>
      </c>
      <c r="E374" s="34" t="s">
        <v>424</v>
      </c>
      <c r="F374" s="35">
        <v>98</v>
      </c>
      <c r="G374" s="32" t="s">
        <v>423</v>
      </c>
      <c r="H374" s="80" t="s">
        <v>423</v>
      </c>
      <c r="I374">
        <f>VLOOKUP(Tabela27[[#This Row],[Classe]],Dimensões!$C$2:$F$209,4,FALSE)</f>
        <v>24</v>
      </c>
    </row>
    <row r="375" spans="1:9" x14ac:dyDescent="0.35">
      <c r="A375">
        <v>1</v>
      </c>
      <c r="B375" s="1" t="s">
        <v>5</v>
      </c>
      <c r="C375" s="1">
        <v>1843</v>
      </c>
      <c r="D375" s="33">
        <v>36414.425545374914</v>
      </c>
      <c r="E375" s="34" t="s">
        <v>424</v>
      </c>
      <c r="F375" s="35">
        <v>98</v>
      </c>
      <c r="G375" s="32" t="s">
        <v>423</v>
      </c>
      <c r="H375" s="80" t="s">
        <v>423</v>
      </c>
      <c r="I375">
        <f>VLOOKUP(Tabela27[[#This Row],[Classe]],Dimensões!$C$2:$F$209,4,FALSE)</f>
        <v>0.7</v>
      </c>
    </row>
    <row r="376" spans="1:9" x14ac:dyDescent="0.35">
      <c r="A376">
        <v>1</v>
      </c>
      <c r="B376" s="1" t="s">
        <v>9</v>
      </c>
      <c r="C376" s="1">
        <v>200</v>
      </c>
      <c r="D376" s="33">
        <v>3.0624816736658489</v>
      </c>
      <c r="E376" s="34" t="s">
        <v>424</v>
      </c>
      <c r="F376" s="35">
        <v>98</v>
      </c>
      <c r="G376" s="32" t="s">
        <v>423</v>
      </c>
      <c r="H376" s="80" t="s">
        <v>423</v>
      </c>
      <c r="I376">
        <f>VLOOKUP(Tabela27[[#This Row],[Classe]],Dimensões!$C$2:$F$209,4,FALSE)</f>
        <v>0.43</v>
      </c>
    </row>
    <row r="377" spans="1:9" x14ac:dyDescent="0.35">
      <c r="A377">
        <v>1</v>
      </c>
      <c r="B377" s="1" t="s">
        <v>5</v>
      </c>
      <c r="C377" s="1">
        <v>2021</v>
      </c>
      <c r="D377" s="33">
        <v>8288.1777532637789</v>
      </c>
      <c r="E377" s="34" t="s">
        <v>424</v>
      </c>
      <c r="F377" s="35">
        <v>98</v>
      </c>
      <c r="G377" s="32" t="s">
        <v>423</v>
      </c>
      <c r="H377" s="80" t="s">
        <v>423</v>
      </c>
      <c r="I377">
        <f>VLOOKUP(Tabela27[[#This Row],[Classe]],Dimensões!$C$2:$F$209,4,FALSE)</f>
        <v>0.7</v>
      </c>
    </row>
    <row r="378" spans="1:9" x14ac:dyDescent="0.35">
      <c r="A378">
        <v>1</v>
      </c>
      <c r="B378" s="1" t="s">
        <v>3</v>
      </c>
      <c r="C378" s="1">
        <v>341</v>
      </c>
      <c r="D378" s="33">
        <v>149.77765898161954</v>
      </c>
      <c r="E378" s="34" t="s">
        <v>424</v>
      </c>
      <c r="F378" s="35">
        <v>98</v>
      </c>
      <c r="G378" s="32" t="s">
        <v>423</v>
      </c>
      <c r="H378" s="80" t="s">
        <v>423</v>
      </c>
      <c r="I378">
        <f>VLOOKUP(Tabela27[[#This Row],[Classe]],Dimensões!$C$2:$F$209,4,FALSE)</f>
        <v>0.3</v>
      </c>
    </row>
    <row r="379" spans="1:9" x14ac:dyDescent="0.35">
      <c r="A379">
        <v>1</v>
      </c>
      <c r="B379" s="1" t="s">
        <v>6</v>
      </c>
      <c r="C379" s="1">
        <v>1027</v>
      </c>
      <c r="D379" s="33">
        <v>1291.1470286246226</v>
      </c>
      <c r="E379" s="34" t="s">
        <v>424</v>
      </c>
      <c r="F379" s="35">
        <v>99</v>
      </c>
      <c r="G379" s="32" t="s">
        <v>423</v>
      </c>
      <c r="H379" s="80" t="s">
        <v>423</v>
      </c>
      <c r="I379">
        <f>VLOOKUP(Tabela27[[#This Row],[Classe]],Dimensões!$C$2:$F$209,4,FALSE)</f>
        <v>0.875</v>
      </c>
    </row>
    <row r="380" spans="1:9" x14ac:dyDescent="0.35">
      <c r="A380">
        <v>1</v>
      </c>
      <c r="B380" s="1" t="s">
        <v>6</v>
      </c>
      <c r="C380" s="1">
        <v>1075</v>
      </c>
      <c r="D380" s="33">
        <v>0.46171296296296299</v>
      </c>
      <c r="E380" s="34" t="s">
        <v>424</v>
      </c>
      <c r="F380" s="35">
        <v>99</v>
      </c>
      <c r="G380" s="32" t="s">
        <v>423</v>
      </c>
      <c r="H380" s="80" t="s">
        <v>423</v>
      </c>
      <c r="I380">
        <f>VLOOKUP(Tabela27[[#This Row],[Classe]],Dimensões!$C$2:$F$209,4,FALSE)</f>
        <v>0.875</v>
      </c>
    </row>
    <row r="381" spans="1:9" x14ac:dyDescent="0.35">
      <c r="A381">
        <v>1</v>
      </c>
      <c r="B381" s="1" t="s">
        <v>3</v>
      </c>
      <c r="C381" s="1">
        <v>1691</v>
      </c>
      <c r="D381" s="33">
        <v>7959.7278305298214</v>
      </c>
      <c r="E381" s="34" t="s">
        <v>424</v>
      </c>
      <c r="F381" s="35">
        <v>99</v>
      </c>
      <c r="G381" s="32" t="s">
        <v>423</v>
      </c>
      <c r="H381" s="80" t="s">
        <v>423</v>
      </c>
      <c r="I381">
        <f>VLOOKUP(Tabela27[[#This Row],[Classe]],Dimensões!$C$2:$F$209,4,FALSE)</f>
        <v>0.3</v>
      </c>
    </row>
    <row r="382" spans="1:9" x14ac:dyDescent="0.35">
      <c r="A382">
        <v>1</v>
      </c>
      <c r="B382" s="1" t="s">
        <v>8</v>
      </c>
      <c r="C382" s="1">
        <v>1751</v>
      </c>
      <c r="D382" s="33">
        <v>0.32477795630870288</v>
      </c>
      <c r="E382" s="34" t="s">
        <v>424</v>
      </c>
      <c r="F382" s="35">
        <v>99</v>
      </c>
      <c r="G382" s="32" t="s">
        <v>423</v>
      </c>
      <c r="H382" s="80" t="s">
        <v>423</v>
      </c>
      <c r="I382">
        <f>VLOOKUP(Tabela27[[#This Row],[Classe]],Dimensões!$C$2:$F$209,4,FALSE)</f>
        <v>0.78539816339744828</v>
      </c>
    </row>
    <row r="383" spans="1:9" x14ac:dyDescent="0.35">
      <c r="A383">
        <v>1</v>
      </c>
      <c r="B383" s="1" t="s">
        <v>2</v>
      </c>
      <c r="C383" s="1">
        <v>1149</v>
      </c>
      <c r="D383" s="33">
        <v>25.182009125976219</v>
      </c>
      <c r="E383" s="34" t="s">
        <v>424</v>
      </c>
      <c r="F383" s="35">
        <v>100</v>
      </c>
      <c r="G383" s="32" t="s">
        <v>423</v>
      </c>
      <c r="H383" s="80" t="s">
        <v>423</v>
      </c>
      <c r="I383">
        <f>VLOOKUP(Tabela27[[#This Row],[Classe]],Dimensões!$C$2:$F$209,4,FALSE)</f>
        <v>24</v>
      </c>
    </row>
    <row r="384" spans="1:9" x14ac:dyDescent="0.35">
      <c r="A384">
        <v>1</v>
      </c>
      <c r="B384" s="1" t="s">
        <v>2</v>
      </c>
      <c r="C384" s="1">
        <v>1369</v>
      </c>
      <c r="D384" s="33">
        <v>149.77765898161954</v>
      </c>
      <c r="E384" s="34" t="s">
        <v>424</v>
      </c>
      <c r="F384" s="35">
        <v>100</v>
      </c>
      <c r="G384" s="32" t="s">
        <v>423</v>
      </c>
      <c r="H384" s="80" t="s">
        <v>423</v>
      </c>
      <c r="I384">
        <f>VLOOKUP(Tabela27[[#This Row],[Classe]],Dimensões!$C$2:$F$209,4,FALSE)</f>
        <v>24</v>
      </c>
    </row>
    <row r="385" spans="1:9" x14ac:dyDescent="0.35">
      <c r="A385">
        <v>1</v>
      </c>
      <c r="B385" s="1" t="s">
        <v>12</v>
      </c>
      <c r="C385" s="1">
        <v>1776</v>
      </c>
      <c r="D385" s="33">
        <v>2831.3355831280392</v>
      </c>
      <c r="E385" s="34" t="s">
        <v>424</v>
      </c>
      <c r="F385" s="35">
        <v>100</v>
      </c>
      <c r="G385" s="32" t="s">
        <v>423</v>
      </c>
      <c r="H385" s="80" t="s">
        <v>423</v>
      </c>
      <c r="I385">
        <f>VLOOKUP(Tabela27[[#This Row],[Classe]],Dimensões!$C$2:$F$209,4,FALSE)</f>
        <v>0.78539816339744828</v>
      </c>
    </row>
    <row r="386" spans="1:9" x14ac:dyDescent="0.35">
      <c r="A386">
        <v>1</v>
      </c>
      <c r="B386" s="1" t="s">
        <v>4</v>
      </c>
      <c r="C386" s="1">
        <v>364</v>
      </c>
      <c r="D386" s="33">
        <v>1167202.7687913491</v>
      </c>
      <c r="E386" s="34" t="s">
        <v>424</v>
      </c>
      <c r="F386" s="35">
        <v>100</v>
      </c>
      <c r="G386" s="32" t="s">
        <v>423</v>
      </c>
      <c r="H386" s="80" t="s">
        <v>423</v>
      </c>
      <c r="I386">
        <f>VLOOKUP(Tabela27[[#This Row],[Classe]],Dimensões!$C$2:$F$209,4,FALSE)</f>
        <v>15</v>
      </c>
    </row>
    <row r="387" spans="1:9" x14ac:dyDescent="0.35">
      <c r="B387" s="31"/>
      <c r="C387" s="31"/>
      <c r="D387" s="30"/>
    </row>
    <row r="388" spans="1:9" x14ac:dyDescent="0.35">
      <c r="B388" s="1"/>
      <c r="C388" s="1"/>
      <c r="D388" s="30"/>
    </row>
    <row r="389" spans="1:9" x14ac:dyDescent="0.35">
      <c r="B389" s="1"/>
      <c r="C389" s="1"/>
      <c r="D389" s="30"/>
    </row>
    <row r="390" spans="1:9" x14ac:dyDescent="0.35">
      <c r="B390" s="1"/>
      <c r="C390" s="1"/>
      <c r="D390" s="30"/>
    </row>
    <row r="391" spans="1:9" x14ac:dyDescent="0.35">
      <c r="B391" s="1"/>
      <c r="C391" s="1"/>
      <c r="D391" s="30"/>
    </row>
    <row r="392" spans="1:9" x14ac:dyDescent="0.35">
      <c r="B392" s="1"/>
      <c r="C392" s="1"/>
      <c r="D392" s="30"/>
    </row>
    <row r="393" spans="1:9" x14ac:dyDescent="0.35">
      <c r="B393" s="1"/>
      <c r="C393" s="1"/>
      <c r="D393" s="30"/>
    </row>
    <row r="394" spans="1:9" x14ac:dyDescent="0.35">
      <c r="B394" s="1"/>
      <c r="C394" s="1"/>
      <c r="D394" s="30"/>
    </row>
    <row r="395" spans="1:9" x14ac:dyDescent="0.35">
      <c r="B395" s="1"/>
      <c r="C395" s="1"/>
      <c r="D395" s="30"/>
    </row>
    <row r="396" spans="1:9" x14ac:dyDescent="0.35">
      <c r="B396" s="1"/>
      <c r="C396" s="1"/>
      <c r="D396" s="30"/>
    </row>
    <row r="397" spans="1:9" x14ac:dyDescent="0.35">
      <c r="B397" s="1"/>
      <c r="C397" s="1"/>
      <c r="D397" s="30"/>
    </row>
    <row r="398" spans="1:9" x14ac:dyDescent="0.35">
      <c r="B398" s="1"/>
      <c r="C398" s="1"/>
      <c r="D398" s="30"/>
    </row>
    <row r="399" spans="1:9" x14ac:dyDescent="0.35">
      <c r="B399" s="1"/>
      <c r="C399" s="1"/>
      <c r="D399" s="30"/>
    </row>
    <row r="400" spans="1:9" x14ac:dyDescent="0.35">
      <c r="B400" s="1"/>
      <c r="C400" s="1"/>
      <c r="D400" s="30"/>
    </row>
    <row r="401" spans="2:4" x14ac:dyDescent="0.35">
      <c r="B401" s="1"/>
      <c r="C401" s="1"/>
      <c r="D401" s="30"/>
    </row>
    <row r="402" spans="2:4" x14ac:dyDescent="0.35">
      <c r="B402" s="1"/>
      <c r="C402" s="1"/>
      <c r="D402" s="30"/>
    </row>
    <row r="403" spans="2:4" x14ac:dyDescent="0.35">
      <c r="B403" s="1"/>
      <c r="C403" s="1"/>
      <c r="D403" s="30"/>
    </row>
    <row r="404" spans="2:4" x14ac:dyDescent="0.35">
      <c r="B404" s="1"/>
      <c r="C404" s="1"/>
      <c r="D404" s="30"/>
    </row>
    <row r="405" spans="2:4" x14ac:dyDescent="0.35">
      <c r="B405" s="1"/>
      <c r="C405" s="1"/>
      <c r="D405" s="30"/>
    </row>
    <row r="406" spans="2:4" x14ac:dyDescent="0.35">
      <c r="B406" s="1"/>
      <c r="C406" s="1"/>
      <c r="D406" s="30"/>
    </row>
    <row r="407" spans="2:4" x14ac:dyDescent="0.35">
      <c r="B407" s="1"/>
      <c r="C407" s="1"/>
      <c r="D407" s="30"/>
    </row>
    <row r="408" spans="2:4" x14ac:dyDescent="0.35">
      <c r="B408" s="1"/>
      <c r="C408" s="1"/>
      <c r="D408" s="30"/>
    </row>
    <row r="409" spans="2:4" x14ac:dyDescent="0.35">
      <c r="B409" s="1"/>
      <c r="C409" s="1"/>
      <c r="D409" s="30"/>
    </row>
    <row r="410" spans="2:4" x14ac:dyDescent="0.35">
      <c r="B410" s="1"/>
      <c r="C410" s="1"/>
      <c r="D410" s="30"/>
    </row>
    <row r="411" spans="2:4" x14ac:dyDescent="0.35">
      <c r="B411" s="1"/>
      <c r="C411" s="1"/>
      <c r="D411" s="30"/>
    </row>
    <row r="412" spans="2:4" x14ac:dyDescent="0.35">
      <c r="B412" s="1"/>
      <c r="C412" s="1"/>
      <c r="D412" s="30"/>
    </row>
    <row r="413" spans="2:4" x14ac:dyDescent="0.35">
      <c r="B413" s="1"/>
      <c r="C413" s="1"/>
      <c r="D413" s="30"/>
    </row>
    <row r="414" spans="2:4" x14ac:dyDescent="0.35">
      <c r="B414" s="1"/>
      <c r="C414" s="1"/>
      <c r="D414" s="30"/>
    </row>
    <row r="415" spans="2:4" x14ac:dyDescent="0.35">
      <c r="B415" s="1"/>
      <c r="C415" s="1"/>
      <c r="D415" s="30"/>
    </row>
    <row r="416" spans="2:4" x14ac:dyDescent="0.35">
      <c r="B416" s="1"/>
      <c r="C416" s="1"/>
      <c r="D416" s="30"/>
    </row>
    <row r="417" spans="2:4" x14ac:dyDescent="0.35">
      <c r="B417" s="1"/>
      <c r="C417" s="1"/>
      <c r="D417" s="30"/>
    </row>
    <row r="418" spans="2:4" x14ac:dyDescent="0.35">
      <c r="B418" s="1"/>
      <c r="C418" s="1"/>
      <c r="D418" s="30"/>
    </row>
    <row r="419" spans="2:4" x14ac:dyDescent="0.35">
      <c r="B419" s="1"/>
      <c r="C419" s="1"/>
      <c r="D419" s="30"/>
    </row>
    <row r="420" spans="2:4" x14ac:dyDescent="0.35">
      <c r="B420" s="1"/>
      <c r="C420" s="1"/>
      <c r="D420" s="30"/>
    </row>
    <row r="421" spans="2:4" x14ac:dyDescent="0.35">
      <c r="B421" s="1"/>
      <c r="C421" s="1"/>
      <c r="D421" s="30"/>
    </row>
    <row r="422" spans="2:4" x14ac:dyDescent="0.35">
      <c r="B422" s="1"/>
      <c r="C422" s="1"/>
      <c r="D422" s="30"/>
    </row>
    <row r="423" spans="2:4" x14ac:dyDescent="0.35">
      <c r="B423" s="1"/>
      <c r="C423" s="1"/>
      <c r="D423" s="30"/>
    </row>
    <row r="424" spans="2:4" x14ac:dyDescent="0.35">
      <c r="B424" s="1"/>
      <c r="C424" s="1"/>
      <c r="D424" s="30"/>
    </row>
    <row r="425" spans="2:4" x14ac:dyDescent="0.35">
      <c r="B425" s="1"/>
      <c r="C425" s="1"/>
      <c r="D425" s="30"/>
    </row>
    <row r="426" spans="2:4" x14ac:dyDescent="0.35">
      <c r="B426" s="1"/>
      <c r="C426" s="1"/>
      <c r="D426" s="30"/>
    </row>
    <row r="427" spans="2:4" x14ac:dyDescent="0.35">
      <c r="B427" s="1"/>
      <c r="C427" s="1"/>
      <c r="D427" s="30"/>
    </row>
    <row r="428" spans="2:4" x14ac:dyDescent="0.35">
      <c r="B428" s="1"/>
      <c r="C428" s="1"/>
      <c r="D428" s="30"/>
    </row>
    <row r="429" spans="2:4" x14ac:dyDescent="0.35">
      <c r="B429" s="1"/>
      <c r="C429" s="1"/>
      <c r="D429" s="30"/>
    </row>
    <row r="430" spans="2:4" x14ac:dyDescent="0.35">
      <c r="B430" s="1"/>
      <c r="C430" s="1"/>
      <c r="D430" s="30"/>
    </row>
    <row r="431" spans="2:4" x14ac:dyDescent="0.35">
      <c r="B431" s="1"/>
      <c r="C431" s="1"/>
      <c r="D431" s="30"/>
    </row>
    <row r="432" spans="2:4" x14ac:dyDescent="0.35">
      <c r="B432" s="1"/>
      <c r="C432" s="1"/>
      <c r="D432" s="30"/>
    </row>
    <row r="433" spans="2:4" x14ac:dyDescent="0.35">
      <c r="B433" s="1"/>
      <c r="C433" s="1"/>
      <c r="D433" s="30"/>
    </row>
    <row r="434" spans="2:4" x14ac:dyDescent="0.35">
      <c r="B434" s="1"/>
      <c r="C434" s="1"/>
      <c r="D434" s="30"/>
    </row>
    <row r="435" spans="2:4" x14ac:dyDescent="0.35">
      <c r="B435" s="1"/>
      <c r="C435" s="1"/>
      <c r="D435" s="30"/>
    </row>
    <row r="436" spans="2:4" x14ac:dyDescent="0.35">
      <c r="B436" s="1"/>
      <c r="C436" s="1"/>
      <c r="D436" s="30"/>
    </row>
    <row r="437" spans="2:4" x14ac:dyDescent="0.35">
      <c r="B437" s="1"/>
      <c r="C437" s="1"/>
      <c r="D437" s="30"/>
    </row>
    <row r="438" spans="2:4" x14ac:dyDescent="0.35">
      <c r="B438" s="1"/>
      <c r="C438" s="1"/>
      <c r="D438" s="30"/>
    </row>
    <row r="439" spans="2:4" x14ac:dyDescent="0.35">
      <c r="B439" s="1"/>
      <c r="C439" s="1"/>
      <c r="D439" s="30"/>
    </row>
    <row r="440" spans="2:4" x14ac:dyDescent="0.35">
      <c r="B440" s="1"/>
      <c r="C440" s="1"/>
      <c r="D440" s="30"/>
    </row>
    <row r="441" spans="2:4" x14ac:dyDescent="0.35">
      <c r="B441" s="1"/>
      <c r="C441" s="1"/>
      <c r="D441" s="30"/>
    </row>
    <row r="442" spans="2:4" x14ac:dyDescent="0.35">
      <c r="B442" s="1"/>
      <c r="C442" s="1"/>
      <c r="D442" s="30"/>
    </row>
    <row r="443" spans="2:4" x14ac:dyDescent="0.35">
      <c r="B443" s="1"/>
      <c r="C443" s="1"/>
      <c r="D443" s="30"/>
    </row>
    <row r="444" spans="2:4" x14ac:dyDescent="0.35">
      <c r="B444" s="1"/>
      <c r="C444" s="1"/>
      <c r="D444" s="30"/>
    </row>
    <row r="445" spans="2:4" x14ac:dyDescent="0.35">
      <c r="B445" s="1"/>
      <c r="C445" s="1"/>
      <c r="D445" s="30"/>
    </row>
    <row r="446" spans="2:4" x14ac:dyDescent="0.35">
      <c r="B446" s="1"/>
      <c r="C446" s="1"/>
      <c r="D446" s="30"/>
    </row>
    <row r="447" spans="2:4" x14ac:dyDescent="0.35">
      <c r="B447" s="1"/>
      <c r="C447" s="1"/>
      <c r="D447" s="30"/>
    </row>
    <row r="448" spans="2:4" x14ac:dyDescent="0.35">
      <c r="B448" s="1"/>
      <c r="C448" s="1"/>
      <c r="D448" s="30"/>
    </row>
    <row r="449" spans="2:4" x14ac:dyDescent="0.35">
      <c r="B449" s="1"/>
      <c r="C449" s="1"/>
      <c r="D449" s="30"/>
    </row>
    <row r="450" spans="2:4" x14ac:dyDescent="0.35">
      <c r="B450" s="1"/>
      <c r="C450" s="1"/>
      <c r="D450" s="30"/>
    </row>
    <row r="451" spans="2:4" x14ac:dyDescent="0.35">
      <c r="B451" s="1"/>
      <c r="C451" s="1"/>
      <c r="D451" s="30"/>
    </row>
    <row r="452" spans="2:4" x14ac:dyDescent="0.35">
      <c r="B452" s="1"/>
      <c r="C452" s="1"/>
      <c r="D452" s="30"/>
    </row>
    <row r="453" spans="2:4" x14ac:dyDescent="0.35">
      <c r="B453" s="1"/>
      <c r="C453" s="1"/>
      <c r="D453" s="30"/>
    </row>
    <row r="454" spans="2:4" x14ac:dyDescent="0.35">
      <c r="B454" s="1"/>
      <c r="C454" s="1"/>
      <c r="D454" s="30"/>
    </row>
    <row r="455" spans="2:4" x14ac:dyDescent="0.35">
      <c r="B455" s="1"/>
      <c r="C455" s="1"/>
      <c r="D455" s="30"/>
    </row>
    <row r="456" spans="2:4" x14ac:dyDescent="0.35">
      <c r="B456" s="1"/>
      <c r="C456" s="1"/>
      <c r="D456" s="30"/>
    </row>
    <row r="457" spans="2:4" x14ac:dyDescent="0.35">
      <c r="B457" s="1"/>
      <c r="C457" s="1"/>
      <c r="D457" s="30"/>
    </row>
    <row r="458" spans="2:4" x14ac:dyDescent="0.35">
      <c r="B458" s="1"/>
      <c r="C458" s="1"/>
      <c r="D458" s="30"/>
    </row>
    <row r="459" spans="2:4" x14ac:dyDescent="0.35">
      <c r="B459" s="1"/>
      <c r="C459" s="1"/>
      <c r="D459" s="30"/>
    </row>
    <row r="460" spans="2:4" x14ac:dyDescent="0.35">
      <c r="B460" s="1"/>
      <c r="C460" s="1"/>
      <c r="D460" s="30"/>
    </row>
    <row r="461" spans="2:4" x14ac:dyDescent="0.35">
      <c r="B461" s="1"/>
      <c r="C461" s="1"/>
      <c r="D461" s="30"/>
    </row>
    <row r="462" spans="2:4" x14ac:dyDescent="0.35">
      <c r="B462" s="1"/>
      <c r="C462" s="1"/>
      <c r="D462" s="30"/>
    </row>
    <row r="463" spans="2:4" x14ac:dyDescent="0.35">
      <c r="B463" s="1"/>
      <c r="C463" s="1"/>
      <c r="D463" s="30"/>
    </row>
    <row r="464" spans="2:4" x14ac:dyDescent="0.35">
      <c r="B464" s="1"/>
      <c r="C464" s="1"/>
      <c r="D464" s="30"/>
    </row>
    <row r="465" spans="2:4" x14ac:dyDescent="0.35">
      <c r="B465" s="1"/>
      <c r="C465" s="1"/>
      <c r="D465" s="30"/>
    </row>
    <row r="466" spans="2:4" x14ac:dyDescent="0.35">
      <c r="B466" s="1"/>
      <c r="C466" s="1"/>
      <c r="D466" s="30"/>
    </row>
    <row r="467" spans="2:4" x14ac:dyDescent="0.35">
      <c r="B467" s="1"/>
      <c r="C467" s="1"/>
      <c r="D467" s="30"/>
    </row>
    <row r="468" spans="2:4" x14ac:dyDescent="0.35">
      <c r="B468" s="1"/>
      <c r="C468" s="1"/>
      <c r="D468" s="30"/>
    </row>
    <row r="469" spans="2:4" x14ac:dyDescent="0.35">
      <c r="B469" s="1"/>
      <c r="C469" s="1"/>
      <c r="D469" s="30"/>
    </row>
    <row r="470" spans="2:4" x14ac:dyDescent="0.35">
      <c r="B470" s="1"/>
      <c r="C470" s="1"/>
      <c r="D470" s="30"/>
    </row>
    <row r="471" spans="2:4" x14ac:dyDescent="0.35">
      <c r="B471" s="1"/>
      <c r="C471" s="1"/>
      <c r="D471" s="30"/>
    </row>
    <row r="472" spans="2:4" x14ac:dyDescent="0.35">
      <c r="B472" s="1"/>
      <c r="C472" s="1"/>
      <c r="D472" s="30"/>
    </row>
    <row r="473" spans="2:4" x14ac:dyDescent="0.35">
      <c r="B473" s="1"/>
      <c r="C473" s="1"/>
      <c r="D473" s="30"/>
    </row>
    <row r="474" spans="2:4" x14ac:dyDescent="0.35">
      <c r="B474" s="1"/>
      <c r="C474" s="1"/>
      <c r="D474" s="30"/>
    </row>
    <row r="475" spans="2:4" x14ac:dyDescent="0.35">
      <c r="B475" s="1"/>
      <c r="C475" s="1"/>
      <c r="D475" s="30"/>
    </row>
    <row r="476" spans="2:4" x14ac:dyDescent="0.35">
      <c r="B476" s="1"/>
      <c r="C476" s="1"/>
      <c r="D476" s="30"/>
    </row>
    <row r="477" spans="2:4" x14ac:dyDescent="0.35">
      <c r="B477" s="1"/>
      <c r="C477" s="1"/>
      <c r="D477" s="30"/>
    </row>
    <row r="478" spans="2:4" x14ac:dyDescent="0.35">
      <c r="B478" s="1"/>
      <c r="C478" s="1"/>
      <c r="D478" s="30"/>
    </row>
    <row r="479" spans="2:4" x14ac:dyDescent="0.35">
      <c r="B479" s="1"/>
      <c r="C479" s="1"/>
      <c r="D479" s="30"/>
    </row>
    <row r="480" spans="2:4" x14ac:dyDescent="0.35">
      <c r="B480" s="1"/>
      <c r="C480" s="1"/>
      <c r="D480" s="30"/>
    </row>
    <row r="481" spans="2:4" x14ac:dyDescent="0.35">
      <c r="B481" s="1"/>
      <c r="C481" s="1"/>
      <c r="D481" s="30"/>
    </row>
    <row r="482" spans="2:4" x14ac:dyDescent="0.35">
      <c r="B482" s="1"/>
      <c r="C482" s="1"/>
      <c r="D482" s="30"/>
    </row>
    <row r="483" spans="2:4" x14ac:dyDescent="0.35">
      <c r="B483" s="1"/>
      <c r="C483" s="1"/>
      <c r="D483" s="30"/>
    </row>
    <row r="484" spans="2:4" x14ac:dyDescent="0.35">
      <c r="B484" s="1"/>
      <c r="C484" s="1"/>
      <c r="D484" s="30"/>
    </row>
    <row r="485" spans="2:4" x14ac:dyDescent="0.35">
      <c r="B485" s="1"/>
      <c r="C485" s="1"/>
      <c r="D485" s="30"/>
    </row>
    <row r="486" spans="2:4" x14ac:dyDescent="0.35">
      <c r="B486" s="1"/>
      <c r="C486" s="1"/>
      <c r="D486" s="30"/>
    </row>
    <row r="487" spans="2:4" x14ac:dyDescent="0.35">
      <c r="B487" s="1"/>
      <c r="C487" s="1"/>
      <c r="D487" s="30"/>
    </row>
    <row r="488" spans="2:4" x14ac:dyDescent="0.35">
      <c r="B488" s="1"/>
      <c r="C488" s="1"/>
      <c r="D488" s="30"/>
    </row>
    <row r="489" spans="2:4" x14ac:dyDescent="0.35">
      <c r="B489" s="1"/>
      <c r="C489" s="1"/>
      <c r="D489" s="30"/>
    </row>
    <row r="490" spans="2:4" x14ac:dyDescent="0.35">
      <c r="B490" s="1"/>
      <c r="C490" s="1"/>
      <c r="D490" s="30"/>
    </row>
    <row r="491" spans="2:4" x14ac:dyDescent="0.35">
      <c r="B491" s="1"/>
      <c r="C491" s="1"/>
      <c r="D491" s="30"/>
    </row>
    <row r="492" spans="2:4" x14ac:dyDescent="0.35">
      <c r="B492" s="1"/>
      <c r="C492" s="1"/>
      <c r="D492" s="30"/>
    </row>
    <row r="493" spans="2:4" x14ac:dyDescent="0.35">
      <c r="B493" s="1"/>
      <c r="C493" s="1"/>
      <c r="D493" s="30"/>
    </row>
    <row r="494" spans="2:4" x14ac:dyDescent="0.35">
      <c r="B494" s="1"/>
      <c r="C494" s="1"/>
      <c r="D494" s="30"/>
    </row>
    <row r="495" spans="2:4" x14ac:dyDescent="0.35">
      <c r="B495" s="1"/>
      <c r="C495" s="1"/>
      <c r="D495" s="30"/>
    </row>
    <row r="496" spans="2:4" x14ac:dyDescent="0.35">
      <c r="B496" s="1"/>
      <c r="C496" s="1"/>
      <c r="D496" s="30"/>
    </row>
    <row r="497" spans="2:4" x14ac:dyDescent="0.35">
      <c r="B497" s="1"/>
      <c r="C497" s="1"/>
      <c r="D497" s="30"/>
    </row>
    <row r="498" spans="2:4" x14ac:dyDescent="0.35">
      <c r="B498" s="1"/>
      <c r="C498" s="1"/>
      <c r="D498" s="30"/>
    </row>
    <row r="499" spans="2:4" x14ac:dyDescent="0.35">
      <c r="B499" s="1"/>
      <c r="C499" s="1"/>
      <c r="D499" s="30"/>
    </row>
    <row r="500" spans="2:4" x14ac:dyDescent="0.35">
      <c r="B500" s="1"/>
      <c r="C500" s="1"/>
      <c r="D500" s="30"/>
    </row>
    <row r="501" spans="2:4" x14ac:dyDescent="0.35">
      <c r="B501" s="1"/>
      <c r="C501" s="1"/>
      <c r="D501" s="30"/>
    </row>
    <row r="502" spans="2:4" x14ac:dyDescent="0.35">
      <c r="B502" s="1"/>
      <c r="C502" s="1"/>
      <c r="D502" s="30"/>
    </row>
    <row r="503" spans="2:4" x14ac:dyDescent="0.35">
      <c r="B503" s="1"/>
      <c r="C503" s="1"/>
      <c r="D503" s="30"/>
    </row>
    <row r="504" spans="2:4" x14ac:dyDescent="0.35">
      <c r="B504" s="1"/>
      <c r="C504" s="1"/>
      <c r="D504" s="30"/>
    </row>
    <row r="505" spans="2:4" x14ac:dyDescent="0.35">
      <c r="B505" s="1"/>
      <c r="C505" s="1"/>
      <c r="D505" s="30"/>
    </row>
    <row r="506" spans="2:4" x14ac:dyDescent="0.35">
      <c r="B506" s="1"/>
      <c r="C506" s="1"/>
      <c r="D506" s="30"/>
    </row>
    <row r="507" spans="2:4" x14ac:dyDescent="0.35">
      <c r="B507" s="1"/>
      <c r="C507" s="1"/>
      <c r="D507" s="30"/>
    </row>
    <row r="508" spans="2:4" x14ac:dyDescent="0.35">
      <c r="B508" s="1"/>
      <c r="C508" s="1"/>
      <c r="D508" s="30"/>
    </row>
    <row r="509" spans="2:4" x14ac:dyDescent="0.35">
      <c r="B509" s="1"/>
      <c r="C509" s="1"/>
      <c r="D509" s="30"/>
    </row>
    <row r="510" spans="2:4" x14ac:dyDescent="0.35">
      <c r="B510" s="1"/>
      <c r="C510" s="1"/>
      <c r="D510" s="30"/>
    </row>
    <row r="511" spans="2:4" x14ac:dyDescent="0.35">
      <c r="B511" s="1"/>
      <c r="C511" s="1"/>
      <c r="D511" s="30"/>
    </row>
    <row r="512" spans="2:4" x14ac:dyDescent="0.35">
      <c r="B512" s="1"/>
      <c r="C512" s="1"/>
      <c r="D512" s="30"/>
    </row>
    <row r="513" spans="2:4" x14ac:dyDescent="0.35">
      <c r="B513" s="1"/>
      <c r="C513" s="1"/>
      <c r="D513" s="30"/>
    </row>
    <row r="514" spans="2:4" x14ac:dyDescent="0.35">
      <c r="B514" s="1"/>
      <c r="C514" s="1"/>
      <c r="D514" s="30"/>
    </row>
    <row r="515" spans="2:4" x14ac:dyDescent="0.35">
      <c r="B515" s="1"/>
      <c r="C515" s="1"/>
      <c r="D515" s="30"/>
    </row>
    <row r="516" spans="2:4" x14ac:dyDescent="0.35">
      <c r="B516" s="1"/>
      <c r="C516" s="1"/>
      <c r="D516" s="30"/>
    </row>
    <row r="517" spans="2:4" x14ac:dyDescent="0.35">
      <c r="B517" s="1"/>
      <c r="C517" s="1"/>
      <c r="D517" s="30"/>
    </row>
    <row r="518" spans="2:4" x14ac:dyDescent="0.35">
      <c r="B518" s="1"/>
      <c r="C518" s="1"/>
      <c r="D518" s="30"/>
    </row>
    <row r="519" spans="2:4" x14ac:dyDescent="0.35">
      <c r="B519" s="1"/>
      <c r="C519" s="1"/>
      <c r="D519" s="30"/>
    </row>
    <row r="520" spans="2:4" x14ac:dyDescent="0.35">
      <c r="B520" s="1"/>
      <c r="C520" s="1"/>
      <c r="D520" s="30"/>
    </row>
    <row r="521" spans="2:4" x14ac:dyDescent="0.35">
      <c r="B521" s="1"/>
      <c r="C521" s="1"/>
      <c r="D521" s="30"/>
    </row>
    <row r="522" spans="2:4" x14ac:dyDescent="0.35">
      <c r="B522" s="1"/>
      <c r="C522" s="1"/>
      <c r="D522" s="30"/>
    </row>
    <row r="523" spans="2:4" x14ac:dyDescent="0.35">
      <c r="B523" s="1"/>
      <c r="C523" s="1"/>
      <c r="D523" s="30"/>
    </row>
    <row r="524" spans="2:4" x14ac:dyDescent="0.35">
      <c r="B524" s="1"/>
      <c r="C524" s="1"/>
      <c r="D524" s="30"/>
    </row>
    <row r="525" spans="2:4" x14ac:dyDescent="0.35">
      <c r="B525" s="1"/>
      <c r="C525" s="1"/>
      <c r="D525" s="30"/>
    </row>
    <row r="526" spans="2:4" x14ac:dyDescent="0.35">
      <c r="B526" s="1"/>
      <c r="C526" s="1"/>
      <c r="D526" s="30"/>
    </row>
    <row r="527" spans="2:4" x14ac:dyDescent="0.35">
      <c r="B527" s="1"/>
      <c r="C527" s="1"/>
      <c r="D527" s="30"/>
    </row>
    <row r="528" spans="2:4" x14ac:dyDescent="0.35">
      <c r="B528" s="1"/>
      <c r="C528" s="1"/>
      <c r="D528" s="30"/>
    </row>
    <row r="529" spans="2:4" x14ac:dyDescent="0.35">
      <c r="B529" s="1"/>
      <c r="C529" s="1"/>
      <c r="D529" s="30"/>
    </row>
    <row r="530" spans="2:4" x14ac:dyDescent="0.35">
      <c r="B530" s="1"/>
      <c r="C530" s="1"/>
      <c r="D530" s="30"/>
    </row>
    <row r="531" spans="2:4" x14ac:dyDescent="0.35">
      <c r="B531" s="1"/>
      <c r="C531" s="1"/>
      <c r="D531" s="30"/>
    </row>
    <row r="532" spans="2:4" x14ac:dyDescent="0.35">
      <c r="B532" s="1"/>
      <c r="C532" s="1"/>
      <c r="D532" s="30"/>
    </row>
    <row r="533" spans="2:4" x14ac:dyDescent="0.35">
      <c r="B533" s="1"/>
      <c r="C533" s="1"/>
      <c r="D533" s="30"/>
    </row>
    <row r="534" spans="2:4" x14ac:dyDescent="0.35">
      <c r="B534" s="1"/>
      <c r="C534" s="1"/>
      <c r="D534" s="30"/>
    </row>
    <row r="535" spans="2:4" x14ac:dyDescent="0.35">
      <c r="B535" s="1"/>
      <c r="C535" s="1"/>
      <c r="D535" s="30"/>
    </row>
    <row r="536" spans="2:4" x14ac:dyDescent="0.35">
      <c r="B536" s="1"/>
      <c r="C536" s="1"/>
      <c r="D536" s="30"/>
    </row>
    <row r="537" spans="2:4" x14ac:dyDescent="0.35">
      <c r="B537" s="1"/>
      <c r="C537" s="1"/>
      <c r="D537" s="30"/>
    </row>
    <row r="538" spans="2:4" x14ac:dyDescent="0.35">
      <c r="B538" s="1"/>
      <c r="C538" s="1"/>
      <c r="D538" s="30"/>
    </row>
    <row r="539" spans="2:4" x14ac:dyDescent="0.35">
      <c r="B539" s="1"/>
      <c r="C539" s="1"/>
      <c r="D539" s="30"/>
    </row>
    <row r="540" spans="2:4" x14ac:dyDescent="0.35">
      <c r="B540" s="1"/>
      <c r="C540" s="1"/>
      <c r="D540" s="30"/>
    </row>
    <row r="541" spans="2:4" x14ac:dyDescent="0.35">
      <c r="B541" s="1"/>
      <c r="C541" s="1"/>
      <c r="D541" s="30"/>
    </row>
    <row r="542" spans="2:4" x14ac:dyDescent="0.35">
      <c r="B542" s="1"/>
      <c r="C542" s="1"/>
      <c r="D542" s="30"/>
    </row>
    <row r="543" spans="2:4" x14ac:dyDescent="0.35">
      <c r="B543" s="1"/>
      <c r="C543" s="1"/>
      <c r="D543" s="30"/>
    </row>
    <row r="544" spans="2:4" x14ac:dyDescent="0.35">
      <c r="B544" s="1"/>
      <c r="C544" s="1"/>
      <c r="D544" s="30"/>
    </row>
    <row r="545" spans="2:4" x14ac:dyDescent="0.35">
      <c r="B545" s="1"/>
      <c r="C545" s="1"/>
      <c r="D545" s="30"/>
    </row>
    <row r="546" spans="2:4" x14ac:dyDescent="0.35">
      <c r="B546" s="1"/>
      <c r="C546" s="1"/>
      <c r="D546" s="30"/>
    </row>
    <row r="547" spans="2:4" x14ac:dyDescent="0.35">
      <c r="B547" s="1"/>
      <c r="C547" s="1"/>
      <c r="D547" s="30"/>
    </row>
    <row r="548" spans="2:4" x14ac:dyDescent="0.35">
      <c r="B548" s="1"/>
      <c r="C548" s="1"/>
      <c r="D548" s="30"/>
    </row>
    <row r="549" spans="2:4" x14ac:dyDescent="0.35">
      <c r="B549" s="1"/>
      <c r="C549" s="1"/>
      <c r="D549" s="30"/>
    </row>
    <row r="550" spans="2:4" x14ac:dyDescent="0.35">
      <c r="B550" s="1"/>
      <c r="C550" s="1"/>
      <c r="D550" s="30"/>
    </row>
    <row r="551" spans="2:4" x14ac:dyDescent="0.35">
      <c r="B551" s="1"/>
      <c r="C551" s="1"/>
      <c r="D551" s="30"/>
    </row>
    <row r="552" spans="2:4" x14ac:dyDescent="0.35">
      <c r="B552" s="1"/>
      <c r="C552" s="1"/>
      <c r="D552" s="30"/>
    </row>
    <row r="553" spans="2:4" x14ac:dyDescent="0.35">
      <c r="B553" s="1"/>
      <c r="C553" s="1"/>
      <c r="D553" s="30"/>
    </row>
    <row r="554" spans="2:4" x14ac:dyDescent="0.35">
      <c r="B554" s="1"/>
      <c r="C554" s="1"/>
      <c r="D554" s="30"/>
    </row>
    <row r="555" spans="2:4" x14ac:dyDescent="0.35">
      <c r="B555" s="1"/>
      <c r="C555" s="1"/>
      <c r="D555" s="30"/>
    </row>
    <row r="556" spans="2:4" x14ac:dyDescent="0.35">
      <c r="B556" s="1"/>
      <c r="C556" s="1"/>
      <c r="D556" s="30"/>
    </row>
    <row r="557" spans="2:4" x14ac:dyDescent="0.35">
      <c r="B557" s="1"/>
      <c r="C557" s="1"/>
      <c r="D557" s="30"/>
    </row>
    <row r="558" spans="2:4" x14ac:dyDescent="0.35">
      <c r="B558" s="1"/>
      <c r="C558" s="1"/>
      <c r="D558" s="30"/>
    </row>
    <row r="559" spans="2:4" x14ac:dyDescent="0.35">
      <c r="B559" s="1"/>
      <c r="C559" s="1"/>
      <c r="D559" s="30"/>
    </row>
    <row r="560" spans="2:4" x14ac:dyDescent="0.35">
      <c r="B560" s="1"/>
      <c r="C560" s="1"/>
      <c r="D560" s="30"/>
    </row>
    <row r="561" spans="2:4" x14ac:dyDescent="0.35">
      <c r="B561" s="1"/>
      <c r="C561" s="1"/>
      <c r="D561" s="30"/>
    </row>
    <row r="562" spans="2:4" x14ac:dyDescent="0.35">
      <c r="B562" s="1"/>
      <c r="C562" s="1"/>
      <c r="D562" s="30"/>
    </row>
    <row r="563" spans="2:4" x14ac:dyDescent="0.35">
      <c r="B563" s="1"/>
      <c r="C563" s="1"/>
      <c r="D563" s="30"/>
    </row>
    <row r="564" spans="2:4" x14ac:dyDescent="0.35">
      <c r="B564" s="1"/>
      <c r="C564" s="1"/>
      <c r="D564" s="30"/>
    </row>
    <row r="565" spans="2:4" x14ac:dyDescent="0.35">
      <c r="B565" s="1"/>
      <c r="C565" s="1"/>
      <c r="D565" s="30"/>
    </row>
    <row r="566" spans="2:4" x14ac:dyDescent="0.35">
      <c r="B566" s="1"/>
      <c r="C566" s="1"/>
      <c r="D566" s="30"/>
    </row>
    <row r="567" spans="2:4" x14ac:dyDescent="0.35">
      <c r="B567" s="1"/>
      <c r="C567" s="1"/>
      <c r="D567" s="30"/>
    </row>
    <row r="568" spans="2:4" x14ac:dyDescent="0.35">
      <c r="B568" s="1"/>
      <c r="C568" s="1"/>
      <c r="D568" s="30"/>
    </row>
    <row r="569" spans="2:4" x14ac:dyDescent="0.35">
      <c r="B569" s="1"/>
      <c r="C569" s="1"/>
      <c r="D569" s="30"/>
    </row>
    <row r="570" spans="2:4" x14ac:dyDescent="0.35">
      <c r="B570" s="1"/>
      <c r="C570" s="1"/>
      <c r="D570" s="30"/>
    </row>
    <row r="571" spans="2:4" x14ac:dyDescent="0.35">
      <c r="B571" s="1"/>
      <c r="C571" s="1"/>
      <c r="D571" s="30"/>
    </row>
    <row r="572" spans="2:4" x14ac:dyDescent="0.35">
      <c r="B572" s="1"/>
      <c r="C572" s="1"/>
      <c r="D572" s="30"/>
    </row>
    <row r="573" spans="2:4" x14ac:dyDescent="0.35">
      <c r="B573" s="1"/>
      <c r="C573" s="1"/>
      <c r="D573" s="30"/>
    </row>
    <row r="574" spans="2:4" x14ac:dyDescent="0.35">
      <c r="B574" s="1"/>
      <c r="C574" s="1"/>
      <c r="D574" s="30"/>
    </row>
    <row r="575" spans="2:4" x14ac:dyDescent="0.35">
      <c r="B575" s="1"/>
      <c r="C575" s="1"/>
      <c r="D575" s="30"/>
    </row>
    <row r="576" spans="2:4" x14ac:dyDescent="0.35">
      <c r="B576" s="1"/>
      <c r="C576" s="1"/>
      <c r="D576" s="30"/>
    </row>
    <row r="577" spans="2:4" x14ac:dyDescent="0.35">
      <c r="B577" s="1"/>
      <c r="C577" s="1"/>
      <c r="D577" s="30"/>
    </row>
    <row r="578" spans="2:4" x14ac:dyDescent="0.35">
      <c r="B578" s="1"/>
      <c r="C578" s="1"/>
      <c r="D578" s="30"/>
    </row>
    <row r="579" spans="2:4" x14ac:dyDescent="0.35">
      <c r="B579" s="1"/>
      <c r="C579" s="1"/>
      <c r="D579" s="30"/>
    </row>
    <row r="580" spans="2:4" x14ac:dyDescent="0.35">
      <c r="B580" s="1"/>
      <c r="C580" s="1"/>
      <c r="D580" s="30"/>
    </row>
    <row r="581" spans="2:4" x14ac:dyDescent="0.35">
      <c r="B581" s="1"/>
      <c r="C581" s="1"/>
      <c r="D581" s="30"/>
    </row>
    <row r="582" spans="2:4" x14ac:dyDescent="0.35">
      <c r="B582" s="1"/>
      <c r="C582" s="1"/>
      <c r="D582" s="30"/>
    </row>
    <row r="583" spans="2:4" x14ac:dyDescent="0.35">
      <c r="B583" s="1"/>
      <c r="C583" s="1"/>
      <c r="D583" s="30"/>
    </row>
    <row r="584" spans="2:4" x14ac:dyDescent="0.35">
      <c r="B584" s="1"/>
      <c r="C584" s="1"/>
      <c r="D584" s="30"/>
    </row>
    <row r="585" spans="2:4" x14ac:dyDescent="0.35">
      <c r="B585" s="1"/>
      <c r="C585" s="1"/>
      <c r="D585" s="30"/>
    </row>
    <row r="586" spans="2:4" x14ac:dyDescent="0.35">
      <c r="B586" s="1"/>
      <c r="C586" s="1"/>
      <c r="D586" s="30"/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1A237-F3A9-4A46-80A2-F6A3367F862F}">
  <sheetPr>
    <tabColor rgb="FFFFC000"/>
  </sheetPr>
  <dimension ref="B2:D13"/>
  <sheetViews>
    <sheetView showGridLines="0" showRowColHeaders="0" view="pageBreakPreview" zoomScale="160" zoomScaleNormal="175" zoomScaleSheetLayoutView="160" workbookViewId="0">
      <selection activeCell="C15" sqref="C15"/>
    </sheetView>
  </sheetViews>
  <sheetFormatPr defaultRowHeight="14.5" x14ac:dyDescent="0.35"/>
  <cols>
    <col min="2" max="2" width="14.26953125" bestFit="1" customWidth="1"/>
    <col min="3" max="3" width="37.54296875" bestFit="1" customWidth="1"/>
  </cols>
  <sheetData>
    <row r="2" spans="2:4" ht="15" thickBot="1" x14ac:dyDescent="0.4">
      <c r="B2" s="135" t="s">
        <v>15</v>
      </c>
      <c r="C2" s="135"/>
      <c r="D2" s="5"/>
    </row>
    <row r="3" spans="2:4" x14ac:dyDescent="0.35">
      <c r="B3" s="9" t="s">
        <v>16</v>
      </c>
      <c r="C3" s="10" t="s">
        <v>17</v>
      </c>
    </row>
    <row r="4" spans="2:4" x14ac:dyDescent="0.35">
      <c r="B4" s="9" t="s">
        <v>28</v>
      </c>
      <c r="C4" s="11">
        <v>0.37</v>
      </c>
    </row>
    <row r="5" spans="2:4" x14ac:dyDescent="0.35">
      <c r="B5" s="9" t="s">
        <v>29</v>
      </c>
      <c r="C5" s="10" t="s">
        <v>30</v>
      </c>
    </row>
    <row r="6" spans="2:4" x14ac:dyDescent="0.35">
      <c r="B6" s="9" t="s">
        <v>18</v>
      </c>
      <c r="C6" s="10" t="s">
        <v>21</v>
      </c>
    </row>
    <row r="7" spans="2:4" ht="20" x14ac:dyDescent="0.35">
      <c r="B7" s="9" t="s">
        <v>31</v>
      </c>
      <c r="C7" s="11">
        <v>0.8</v>
      </c>
      <c r="D7" s="7"/>
    </row>
    <row r="8" spans="2:4" ht="20" x14ac:dyDescent="0.35">
      <c r="B8" s="9" t="s">
        <v>19</v>
      </c>
      <c r="C8" s="12">
        <v>6.2731481481481485E-2</v>
      </c>
      <c r="D8" s="6"/>
    </row>
    <row r="9" spans="2:4" ht="21.65" customHeight="1" thickBot="1" x14ac:dyDescent="0.4">
      <c r="B9" s="136" t="s">
        <v>20</v>
      </c>
      <c r="C9" s="136"/>
      <c r="D9" s="6"/>
    </row>
    <row r="10" spans="2:4" x14ac:dyDescent="0.35">
      <c r="B10" s="9" t="s">
        <v>22</v>
      </c>
      <c r="C10" s="13" t="s">
        <v>23</v>
      </c>
    </row>
    <row r="11" spans="2:4" x14ac:dyDescent="0.35">
      <c r="B11" s="9" t="s">
        <v>25</v>
      </c>
      <c r="C11" s="13" t="s">
        <v>24</v>
      </c>
    </row>
    <row r="12" spans="2:4" ht="15" thickBot="1" x14ac:dyDescent="0.4">
      <c r="B12" s="14" t="s">
        <v>27</v>
      </c>
      <c r="C12" s="15" t="s">
        <v>26</v>
      </c>
    </row>
    <row r="13" spans="2:4" ht="15" thickTop="1" x14ac:dyDescent="0.35"/>
  </sheetData>
  <mergeCells count="2">
    <mergeCell ref="B2:C2"/>
    <mergeCell ref="B9:C9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02680-08A5-49EF-8C0A-1309F8A2C80E}">
  <sheetPr>
    <tabColor rgb="FFFFC000"/>
  </sheetPr>
  <dimension ref="B2:B3"/>
  <sheetViews>
    <sheetView showGridLines="0" zoomScale="130" zoomScaleNormal="130" workbookViewId="0">
      <selection activeCell="B2" sqref="B2"/>
    </sheetView>
  </sheetViews>
  <sheetFormatPr defaultRowHeight="14.5" x14ac:dyDescent="0.35"/>
  <sheetData>
    <row r="2" spans="2:2" x14ac:dyDescent="0.35">
      <c r="B2" t="s">
        <v>432</v>
      </c>
    </row>
    <row r="3" spans="2:2" x14ac:dyDescent="0.35">
      <c r="B3" s="38" t="s">
        <v>433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3A998-D61F-4808-8738-6A02F228E040}">
  <sheetPr>
    <tabColor rgb="FFFFC000"/>
  </sheetPr>
  <dimension ref="A1:Z240"/>
  <sheetViews>
    <sheetView showGridLines="0" zoomScale="85" zoomScaleNormal="85" workbookViewId="0">
      <selection activeCell="F41" sqref="F41"/>
    </sheetView>
  </sheetViews>
  <sheetFormatPr defaultColWidth="9.1796875" defaultRowHeight="17.25" customHeight="1" x14ac:dyDescent="0.35"/>
  <cols>
    <col min="1" max="1" width="9.1796875" style="16"/>
    <col min="2" max="2" width="58.7265625" style="16" bestFit="1" customWidth="1"/>
    <col min="3" max="3" width="14.26953125" style="17" customWidth="1"/>
    <col min="4" max="4" width="20" style="18" customWidth="1"/>
    <col min="5" max="5" width="20.1796875" style="18" customWidth="1"/>
    <col min="6" max="6" width="20.1796875" style="19" customWidth="1"/>
    <col min="7" max="11" width="17.1796875" customWidth="1"/>
    <col min="12" max="12" width="87" customWidth="1"/>
    <col min="13" max="13" width="17.1796875" style="59" customWidth="1"/>
    <col min="14" max="26" width="17.1796875" customWidth="1"/>
    <col min="27" max="16384" width="9.1796875" style="16"/>
  </cols>
  <sheetData>
    <row r="1" spans="1:26" ht="27" customHeight="1" x14ac:dyDescent="0.35">
      <c r="D1" s="16"/>
      <c r="G1" s="16"/>
      <c r="H1" s="16"/>
      <c r="I1" s="16"/>
      <c r="J1" s="16"/>
      <c r="K1" s="16"/>
      <c r="L1" s="16"/>
      <c r="M1" s="58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spans="1:26" ht="26.25" customHeight="1" x14ac:dyDescent="0.35">
      <c r="B2" s="143" t="s">
        <v>32</v>
      </c>
      <c r="C2" s="137" t="s">
        <v>33</v>
      </c>
      <c r="D2" s="137" t="s">
        <v>34</v>
      </c>
      <c r="E2" s="137" t="s">
        <v>35</v>
      </c>
      <c r="F2" s="137" t="s">
        <v>36</v>
      </c>
    </row>
    <row r="3" spans="1:26" ht="33" customHeight="1" x14ac:dyDescent="0.35">
      <c r="B3" s="144"/>
      <c r="C3" s="138"/>
      <c r="D3" s="138"/>
      <c r="E3" s="138"/>
      <c r="F3" s="138"/>
    </row>
    <row r="4" spans="1:26" ht="25.5" customHeight="1" x14ac:dyDescent="0.35">
      <c r="B4" s="145"/>
      <c r="C4" s="139"/>
      <c r="D4" s="139"/>
      <c r="E4" s="139"/>
      <c r="F4" s="139"/>
    </row>
    <row r="5" spans="1:26" ht="15.5" x14ac:dyDescent="0.35">
      <c r="A5" s="16">
        <v>1</v>
      </c>
      <c r="B5" s="146"/>
      <c r="C5" s="21" t="s">
        <v>37</v>
      </c>
      <c r="D5" s="23"/>
      <c r="E5" s="23" t="s">
        <v>38</v>
      </c>
      <c r="F5" s="24">
        <f>1.5*2</f>
        <v>3</v>
      </c>
    </row>
    <row r="6" spans="1:26" ht="15.5" x14ac:dyDescent="0.35">
      <c r="A6" s="16">
        <f>A5+1</f>
        <v>2</v>
      </c>
      <c r="B6" s="147"/>
      <c r="C6" s="21" t="s">
        <v>39</v>
      </c>
      <c r="D6" s="23"/>
      <c r="E6" s="23" t="s">
        <v>40</v>
      </c>
      <c r="F6" s="24">
        <f>2*3</f>
        <v>6</v>
      </c>
    </row>
    <row r="7" spans="1:26" ht="15.5" x14ac:dyDescent="0.35">
      <c r="A7" s="16">
        <f t="shared" ref="A7:A15" si="0">A6+1</f>
        <v>3</v>
      </c>
      <c r="B7" s="147"/>
      <c r="C7" s="21" t="s">
        <v>41</v>
      </c>
      <c r="D7" s="23"/>
      <c r="E7" s="23" t="s">
        <v>42</v>
      </c>
      <c r="F7" s="24">
        <f>3*2.5</f>
        <v>7.5</v>
      </c>
    </row>
    <row r="8" spans="1:26" ht="15.5" x14ac:dyDescent="0.35">
      <c r="A8" s="16">
        <f t="shared" si="0"/>
        <v>4</v>
      </c>
      <c r="B8" s="147"/>
      <c r="C8" s="21" t="s">
        <v>43</v>
      </c>
      <c r="D8" s="23"/>
      <c r="E8" s="23" t="s">
        <v>44</v>
      </c>
      <c r="F8" s="24">
        <f>2.5*3.5</f>
        <v>8.75</v>
      </c>
    </row>
    <row r="9" spans="1:26" ht="15.5" x14ac:dyDescent="0.35">
      <c r="A9" s="16">
        <f t="shared" si="0"/>
        <v>5</v>
      </c>
      <c r="B9" s="147"/>
      <c r="C9" s="21" t="s">
        <v>2</v>
      </c>
      <c r="D9" s="23"/>
      <c r="E9" s="23" t="s">
        <v>45</v>
      </c>
      <c r="F9" s="24">
        <f>4*6</f>
        <v>24</v>
      </c>
    </row>
    <row r="10" spans="1:26" ht="15.5" x14ac:dyDescent="0.35">
      <c r="A10" s="16">
        <f t="shared" si="0"/>
        <v>6</v>
      </c>
      <c r="B10" s="147"/>
      <c r="C10" s="21" t="s">
        <v>46</v>
      </c>
      <c r="D10" s="23"/>
      <c r="E10" s="23" t="s">
        <v>47</v>
      </c>
      <c r="F10" s="24">
        <f>3*0.7</f>
        <v>2.0999999999999996</v>
      </c>
    </row>
    <row r="11" spans="1:26" ht="15.5" x14ac:dyDescent="0.35">
      <c r="A11" s="16">
        <f t="shared" si="0"/>
        <v>7</v>
      </c>
      <c r="B11" s="147"/>
      <c r="C11" s="21" t="s">
        <v>48</v>
      </c>
      <c r="D11" s="23"/>
      <c r="E11" s="23" t="s">
        <v>49</v>
      </c>
      <c r="F11" s="24">
        <f>4*5</f>
        <v>20</v>
      </c>
    </row>
    <row r="12" spans="1:26" ht="15.5" x14ac:dyDescent="0.35">
      <c r="A12" s="16">
        <f t="shared" si="0"/>
        <v>8</v>
      </c>
      <c r="B12" s="147"/>
      <c r="C12" s="21" t="s">
        <v>50</v>
      </c>
      <c r="D12" s="23"/>
      <c r="E12" s="23" t="s">
        <v>51</v>
      </c>
      <c r="F12" s="24">
        <f>0.7*3</f>
        <v>2.0999999999999996</v>
      </c>
    </row>
    <row r="13" spans="1:26" ht="15.5" x14ac:dyDescent="0.35">
      <c r="A13" s="16">
        <f t="shared" si="0"/>
        <v>9</v>
      </c>
      <c r="B13" s="147"/>
      <c r="C13" s="21" t="s">
        <v>52</v>
      </c>
      <c r="D13" s="23"/>
      <c r="E13" s="23" t="s">
        <v>53</v>
      </c>
      <c r="F13" s="24">
        <f>3.5 * 3</f>
        <v>10.5</v>
      </c>
    </row>
    <row r="14" spans="1:26" ht="15.5" x14ac:dyDescent="0.35">
      <c r="A14" s="16">
        <f t="shared" si="0"/>
        <v>10</v>
      </c>
      <c r="B14" s="147"/>
      <c r="C14" s="21" t="s">
        <v>54</v>
      </c>
      <c r="D14" s="23"/>
      <c r="E14" s="23" t="s">
        <v>55</v>
      </c>
      <c r="F14" s="24">
        <f>5*3</f>
        <v>15</v>
      </c>
    </row>
    <row r="15" spans="1:26" ht="15.5" x14ac:dyDescent="0.35">
      <c r="A15" s="16">
        <f t="shared" si="0"/>
        <v>11</v>
      </c>
      <c r="B15" s="148"/>
      <c r="C15" s="21" t="s">
        <v>56</v>
      </c>
      <c r="D15" s="23"/>
      <c r="E15" s="23" t="s">
        <v>57</v>
      </c>
      <c r="F15" s="24">
        <f>0.5*2</f>
        <v>1</v>
      </c>
    </row>
    <row r="16" spans="1:26" ht="27.75" customHeight="1" x14ac:dyDescent="0.35">
      <c r="A16" s="16" t="s">
        <v>58</v>
      </c>
      <c r="B16" s="25" t="s">
        <v>59</v>
      </c>
      <c r="C16" s="26" t="s">
        <v>33</v>
      </c>
      <c r="D16" s="26" t="s">
        <v>34</v>
      </c>
      <c r="E16" s="26" t="s">
        <v>35</v>
      </c>
      <c r="F16" s="20" t="s">
        <v>36</v>
      </c>
    </row>
    <row r="17" spans="1:6" ht="15.5" x14ac:dyDescent="0.35">
      <c r="A17" s="16">
        <v>12</v>
      </c>
      <c r="B17" s="149"/>
      <c r="C17" s="21" t="s">
        <v>60</v>
      </c>
      <c r="D17" s="23"/>
      <c r="E17" s="23" t="s">
        <v>61</v>
      </c>
      <c r="F17" s="24">
        <f>4*2</f>
        <v>8</v>
      </c>
    </row>
    <row r="18" spans="1:6" ht="15.5" x14ac:dyDescent="0.35">
      <c r="A18" s="16">
        <f t="shared" ref="A18:A21" si="1">A17+1</f>
        <v>13</v>
      </c>
      <c r="B18" s="150"/>
      <c r="C18" s="21" t="s">
        <v>62</v>
      </c>
      <c r="D18" s="23"/>
      <c r="E18" s="23" t="s">
        <v>42</v>
      </c>
      <c r="F18" s="24">
        <f>2.5*3</f>
        <v>7.5</v>
      </c>
    </row>
    <row r="19" spans="1:6" ht="15.5" x14ac:dyDescent="0.35">
      <c r="A19" s="16">
        <f t="shared" si="1"/>
        <v>14</v>
      </c>
      <c r="B19" s="150"/>
      <c r="C19" s="21" t="s">
        <v>63</v>
      </c>
      <c r="D19" s="23"/>
      <c r="E19" s="23" t="s">
        <v>44</v>
      </c>
      <c r="F19" s="24">
        <f>2.5*3.5</f>
        <v>8.75</v>
      </c>
    </row>
    <row r="20" spans="1:6" ht="15.5" x14ac:dyDescent="0.35">
      <c r="A20" s="16">
        <f t="shared" si="1"/>
        <v>15</v>
      </c>
      <c r="B20" s="150"/>
      <c r="C20" s="21" t="s">
        <v>64</v>
      </c>
      <c r="D20" s="23"/>
      <c r="E20" s="23" t="s">
        <v>65</v>
      </c>
      <c r="F20" s="24">
        <f>2*4</f>
        <v>8</v>
      </c>
    </row>
    <row r="21" spans="1:6" ht="15.5" x14ac:dyDescent="0.35">
      <c r="A21" s="16">
        <f t="shared" si="1"/>
        <v>16</v>
      </c>
      <c r="B21" s="151"/>
      <c r="C21" s="21" t="s">
        <v>66</v>
      </c>
      <c r="D21" s="23"/>
      <c r="E21" s="23" t="s">
        <v>67</v>
      </c>
      <c r="F21" s="24">
        <f>3*4</f>
        <v>12</v>
      </c>
    </row>
    <row r="22" spans="1:6" ht="27.75" customHeight="1" x14ac:dyDescent="0.35">
      <c r="A22" s="16" t="s">
        <v>58</v>
      </c>
      <c r="B22" s="25" t="s">
        <v>68</v>
      </c>
      <c r="C22" s="26" t="s">
        <v>33</v>
      </c>
      <c r="D22" s="26" t="s">
        <v>34</v>
      </c>
      <c r="E22" s="26" t="s">
        <v>35</v>
      </c>
      <c r="F22" s="20" t="s">
        <v>36</v>
      </c>
    </row>
    <row r="23" spans="1:6" ht="66" customHeight="1" x14ac:dyDescent="0.35">
      <c r="A23" s="18">
        <v>17</v>
      </c>
      <c r="B23" s="22"/>
      <c r="C23" s="21" t="s">
        <v>5</v>
      </c>
      <c r="D23" s="23"/>
      <c r="E23" s="23" t="s">
        <v>69</v>
      </c>
      <c r="F23" s="27">
        <v>0.7</v>
      </c>
    </row>
    <row r="24" spans="1:6" ht="27.75" customHeight="1" x14ac:dyDescent="0.35">
      <c r="A24" s="16" t="s">
        <v>58</v>
      </c>
      <c r="B24" s="25" t="s">
        <v>70</v>
      </c>
      <c r="C24" s="26" t="s">
        <v>33</v>
      </c>
      <c r="D24" s="26" t="s">
        <v>34</v>
      </c>
      <c r="E24" s="26" t="s">
        <v>35</v>
      </c>
      <c r="F24" s="20" t="s">
        <v>36</v>
      </c>
    </row>
    <row r="25" spans="1:6" ht="15.5" x14ac:dyDescent="0.35">
      <c r="A25" s="16">
        <v>18</v>
      </c>
      <c r="B25" s="149"/>
      <c r="C25" s="21" t="s">
        <v>71</v>
      </c>
      <c r="D25" s="23"/>
      <c r="E25" s="23" t="s">
        <v>42</v>
      </c>
      <c r="F25" s="24">
        <f>2.5*3</f>
        <v>7.5</v>
      </c>
    </row>
    <row r="26" spans="1:6" ht="15.5" x14ac:dyDescent="0.35">
      <c r="A26" s="16">
        <f t="shared" ref="A26:A29" si="2">A25+1</f>
        <v>19</v>
      </c>
      <c r="B26" s="150"/>
      <c r="C26" s="21" t="s">
        <v>72</v>
      </c>
      <c r="D26" s="23"/>
      <c r="E26" s="23" t="s">
        <v>73</v>
      </c>
      <c r="F26" s="24">
        <f>3*3</f>
        <v>9</v>
      </c>
    </row>
    <row r="27" spans="1:6" ht="15.5" x14ac:dyDescent="0.35">
      <c r="A27" s="16">
        <f t="shared" si="2"/>
        <v>20</v>
      </c>
      <c r="B27" s="150"/>
      <c r="C27" s="21" t="s">
        <v>74</v>
      </c>
      <c r="D27" s="23"/>
      <c r="E27" s="23" t="s">
        <v>51</v>
      </c>
      <c r="F27" s="24">
        <f>0.7*3</f>
        <v>2.0999999999999996</v>
      </c>
    </row>
    <row r="28" spans="1:6" ht="15.5" x14ac:dyDescent="0.35">
      <c r="A28" s="16">
        <f t="shared" si="2"/>
        <v>21</v>
      </c>
      <c r="B28" s="150"/>
      <c r="C28" s="21" t="s">
        <v>10</v>
      </c>
      <c r="D28" s="23"/>
      <c r="E28" s="23" t="s">
        <v>75</v>
      </c>
      <c r="F28" s="24">
        <f>4*3</f>
        <v>12</v>
      </c>
    </row>
    <row r="29" spans="1:6" ht="15.5" x14ac:dyDescent="0.35">
      <c r="A29" s="16">
        <f t="shared" si="2"/>
        <v>22</v>
      </c>
      <c r="B29" s="151"/>
      <c r="C29" s="21" t="s">
        <v>76</v>
      </c>
      <c r="D29" s="23"/>
      <c r="E29" s="23" t="s">
        <v>77</v>
      </c>
      <c r="F29" s="24">
        <f>2*1</f>
        <v>2</v>
      </c>
    </row>
    <row r="30" spans="1:6" ht="27.75" customHeight="1" x14ac:dyDescent="0.35">
      <c r="A30" s="16" t="s">
        <v>58</v>
      </c>
      <c r="B30" s="25" t="s">
        <v>78</v>
      </c>
      <c r="C30" s="26" t="s">
        <v>33</v>
      </c>
      <c r="D30" s="26" t="s">
        <v>34</v>
      </c>
      <c r="E30" s="26" t="s">
        <v>35</v>
      </c>
      <c r="F30" s="20" t="s">
        <v>36</v>
      </c>
    </row>
    <row r="31" spans="1:6" ht="15.5" x14ac:dyDescent="0.35">
      <c r="A31" s="16">
        <v>23</v>
      </c>
      <c r="B31" s="149"/>
      <c r="C31" s="21" t="s">
        <v>79</v>
      </c>
      <c r="D31" s="140" t="s">
        <v>80</v>
      </c>
      <c r="E31" s="23" t="s">
        <v>42</v>
      </c>
      <c r="F31" s="24">
        <f>2.5*3</f>
        <v>7.5</v>
      </c>
    </row>
    <row r="32" spans="1:6" ht="15.5" x14ac:dyDescent="0.35">
      <c r="A32" s="16">
        <f t="shared" ref="A32:A37" si="3">A31+1</f>
        <v>24</v>
      </c>
      <c r="B32" s="150"/>
      <c r="C32" s="21" t="s">
        <v>81</v>
      </c>
      <c r="D32" s="141"/>
      <c r="E32" s="23" t="s">
        <v>82</v>
      </c>
      <c r="F32" s="24">
        <f>2.5*4</f>
        <v>10</v>
      </c>
    </row>
    <row r="33" spans="1:13" ht="15.5" x14ac:dyDescent="0.35">
      <c r="A33" s="16">
        <f t="shared" si="3"/>
        <v>25</v>
      </c>
      <c r="B33" s="150"/>
      <c r="C33" s="21" t="s">
        <v>83</v>
      </c>
      <c r="D33" s="141"/>
      <c r="E33" s="23" t="s">
        <v>84</v>
      </c>
      <c r="F33" s="24">
        <f>1.5*3</f>
        <v>4.5</v>
      </c>
    </row>
    <row r="34" spans="1:13" ht="15.5" x14ac:dyDescent="0.35">
      <c r="A34" s="16">
        <f t="shared" si="3"/>
        <v>26</v>
      </c>
      <c r="B34" s="150"/>
      <c r="C34" s="21" t="s">
        <v>85</v>
      </c>
      <c r="D34" s="141"/>
      <c r="E34" s="23" t="s">
        <v>86</v>
      </c>
      <c r="F34" s="24">
        <f>1*1</f>
        <v>1</v>
      </c>
    </row>
    <row r="35" spans="1:13" ht="15.5" x14ac:dyDescent="0.35">
      <c r="A35" s="16">
        <f t="shared" si="3"/>
        <v>27</v>
      </c>
      <c r="B35" s="150"/>
      <c r="C35" s="21" t="s">
        <v>87</v>
      </c>
      <c r="D35" s="141"/>
      <c r="E35" s="23" t="s">
        <v>51</v>
      </c>
      <c r="F35" s="24">
        <f>0.7*3</f>
        <v>2.0999999999999996</v>
      </c>
    </row>
    <row r="36" spans="1:13" ht="15.5" x14ac:dyDescent="0.35">
      <c r="A36" s="16">
        <f t="shared" si="3"/>
        <v>28</v>
      </c>
      <c r="B36" s="150"/>
      <c r="C36" s="21" t="s">
        <v>4</v>
      </c>
      <c r="D36" s="141"/>
      <c r="E36" s="23" t="s">
        <v>88</v>
      </c>
      <c r="F36" s="24">
        <f>2.5*6</f>
        <v>15</v>
      </c>
    </row>
    <row r="37" spans="1:13" ht="15.5" x14ac:dyDescent="0.35">
      <c r="A37" s="16">
        <f t="shared" si="3"/>
        <v>29</v>
      </c>
      <c r="B37" s="151"/>
      <c r="C37" s="21" t="s">
        <v>89</v>
      </c>
      <c r="D37" s="142"/>
      <c r="E37" s="23" t="s">
        <v>77</v>
      </c>
      <c r="F37" s="24">
        <f>2*1</f>
        <v>2</v>
      </c>
    </row>
    <row r="38" spans="1:13" ht="27.75" customHeight="1" x14ac:dyDescent="0.35">
      <c r="A38" s="16" t="s">
        <v>58</v>
      </c>
      <c r="B38" s="25" t="s">
        <v>90</v>
      </c>
      <c r="C38" s="26" t="s">
        <v>33</v>
      </c>
      <c r="D38" s="26" t="s">
        <v>34</v>
      </c>
      <c r="E38" s="26" t="s">
        <v>35</v>
      </c>
      <c r="F38" s="20" t="s">
        <v>36</v>
      </c>
    </row>
    <row r="39" spans="1:13" ht="102" customHeight="1" x14ac:dyDescent="0.35">
      <c r="A39" s="16">
        <v>30</v>
      </c>
      <c r="B39" s="22"/>
      <c r="C39" s="21" t="s">
        <v>91</v>
      </c>
      <c r="D39" s="28"/>
      <c r="E39" s="23" t="s">
        <v>42</v>
      </c>
      <c r="F39" s="24">
        <f>2.5*3</f>
        <v>7.5</v>
      </c>
    </row>
    <row r="40" spans="1:13" ht="27.75" customHeight="1" x14ac:dyDescent="0.35">
      <c r="A40" s="16" t="s">
        <v>58</v>
      </c>
      <c r="B40" s="25" t="s">
        <v>92</v>
      </c>
      <c r="C40" s="26" t="s">
        <v>33</v>
      </c>
      <c r="D40" s="26" t="s">
        <v>34</v>
      </c>
      <c r="E40" s="26" t="s">
        <v>35</v>
      </c>
      <c r="F40" s="20" t="s">
        <v>36</v>
      </c>
    </row>
    <row r="41" spans="1:13" ht="78.75" customHeight="1" x14ac:dyDescent="0.35">
      <c r="A41" s="16">
        <v>31</v>
      </c>
      <c r="B41" s="22"/>
      <c r="C41" s="21" t="s">
        <v>6</v>
      </c>
      <c r="D41" s="23" t="s">
        <v>93</v>
      </c>
      <c r="E41" s="23" t="s">
        <v>86</v>
      </c>
      <c r="F41" s="27">
        <f>1-4*(0.25*0.25/2)</f>
        <v>0.875</v>
      </c>
    </row>
    <row r="42" spans="1:13" ht="78.75" customHeight="1" x14ac:dyDescent="0.35">
      <c r="A42" s="16">
        <f t="shared" ref="A42:A96" si="4">A41+1</f>
        <v>32</v>
      </c>
      <c r="B42" s="22"/>
      <c r="C42" s="21" t="s">
        <v>9</v>
      </c>
      <c r="D42" s="23" t="s">
        <v>94</v>
      </c>
      <c r="E42" s="23" t="s">
        <v>95</v>
      </c>
      <c r="F42" s="27">
        <f>1*0.86/2</f>
        <v>0.43</v>
      </c>
    </row>
    <row r="43" spans="1:13" ht="78.75" customHeight="1" x14ac:dyDescent="0.35">
      <c r="A43" s="16">
        <f t="shared" si="4"/>
        <v>33</v>
      </c>
      <c r="B43" s="22"/>
      <c r="C43" s="21" t="s">
        <v>96</v>
      </c>
      <c r="D43" s="23" t="s">
        <v>97</v>
      </c>
      <c r="E43" s="23" t="s">
        <v>98</v>
      </c>
      <c r="F43" s="27">
        <f t="shared" ref="F43:F91" si="5">PI()*(1)^2/4</f>
        <v>0.78539816339744828</v>
      </c>
    </row>
    <row r="44" spans="1:13" ht="78.75" customHeight="1" x14ac:dyDescent="0.35">
      <c r="A44" s="16">
        <f t="shared" si="4"/>
        <v>34</v>
      </c>
      <c r="B44" s="22"/>
      <c r="C44" s="21" t="s">
        <v>99</v>
      </c>
      <c r="D44" s="23" t="s">
        <v>100</v>
      </c>
      <c r="E44" s="23" t="s">
        <v>98</v>
      </c>
      <c r="F44" s="27">
        <f t="shared" si="5"/>
        <v>0.78539816339744828</v>
      </c>
    </row>
    <row r="45" spans="1:13" ht="78.75" customHeight="1" x14ac:dyDescent="0.35">
      <c r="A45" s="16">
        <f t="shared" si="4"/>
        <v>35</v>
      </c>
      <c r="B45" s="22"/>
      <c r="C45" s="21" t="s">
        <v>101</v>
      </c>
      <c r="D45" s="23" t="s">
        <v>102</v>
      </c>
      <c r="E45" s="23" t="s">
        <v>98</v>
      </c>
      <c r="F45" s="27">
        <f t="shared" si="5"/>
        <v>0.78539816339744828</v>
      </c>
      <c r="M45" s="60"/>
    </row>
    <row r="46" spans="1:13" ht="78.75" customHeight="1" x14ac:dyDescent="0.35">
      <c r="A46" s="16">
        <f t="shared" si="4"/>
        <v>36</v>
      </c>
      <c r="B46" s="22"/>
      <c r="C46" s="21" t="s">
        <v>103</v>
      </c>
      <c r="D46" s="23" t="s">
        <v>104</v>
      </c>
      <c r="E46" s="23" t="s">
        <v>98</v>
      </c>
      <c r="F46" s="27">
        <f t="shared" si="5"/>
        <v>0.78539816339744828</v>
      </c>
      <c r="M46" s="60"/>
    </row>
    <row r="47" spans="1:13" ht="78.75" customHeight="1" x14ac:dyDescent="0.35">
      <c r="A47" s="16">
        <f t="shared" si="4"/>
        <v>37</v>
      </c>
      <c r="B47" s="22"/>
      <c r="C47" s="21" t="s">
        <v>105</v>
      </c>
      <c r="D47" s="23" t="s">
        <v>106</v>
      </c>
      <c r="E47" s="23" t="s">
        <v>98</v>
      </c>
      <c r="F47" s="27">
        <f t="shared" si="5"/>
        <v>0.78539816339744828</v>
      </c>
      <c r="M47" s="60"/>
    </row>
    <row r="48" spans="1:13" ht="78.75" customHeight="1" x14ac:dyDescent="0.35">
      <c r="A48" s="16">
        <f t="shared" si="4"/>
        <v>38</v>
      </c>
      <c r="B48" s="22"/>
      <c r="C48" s="21" t="s">
        <v>107</v>
      </c>
      <c r="D48" s="23" t="s">
        <v>108</v>
      </c>
      <c r="E48" s="23" t="s">
        <v>98</v>
      </c>
      <c r="F48" s="27">
        <f t="shared" si="5"/>
        <v>0.78539816339744828</v>
      </c>
      <c r="M48" s="60"/>
    </row>
    <row r="49" spans="1:13" ht="78.75" customHeight="1" x14ac:dyDescent="0.35">
      <c r="A49" s="16">
        <f t="shared" si="4"/>
        <v>39</v>
      </c>
      <c r="B49" s="22"/>
      <c r="C49" s="21" t="s">
        <v>109</v>
      </c>
      <c r="D49" s="23" t="s">
        <v>110</v>
      </c>
      <c r="E49" s="23" t="s">
        <v>98</v>
      </c>
      <c r="F49" s="27">
        <f t="shared" si="5"/>
        <v>0.78539816339744828</v>
      </c>
      <c r="M49" s="60"/>
    </row>
    <row r="50" spans="1:13" ht="78.75" customHeight="1" x14ac:dyDescent="0.35">
      <c r="A50" s="16">
        <f t="shared" si="4"/>
        <v>40</v>
      </c>
      <c r="B50" s="22"/>
      <c r="C50" s="21" t="s">
        <v>111</v>
      </c>
      <c r="D50" s="23" t="s">
        <v>112</v>
      </c>
      <c r="E50" s="23" t="s">
        <v>98</v>
      </c>
      <c r="F50" s="27">
        <f t="shared" si="5"/>
        <v>0.78539816339744828</v>
      </c>
      <c r="M50" s="60"/>
    </row>
    <row r="51" spans="1:13" ht="78.75" customHeight="1" x14ac:dyDescent="0.35">
      <c r="A51" s="16">
        <f t="shared" si="4"/>
        <v>41</v>
      </c>
      <c r="B51" s="22"/>
      <c r="C51" s="21" t="s">
        <v>12</v>
      </c>
      <c r="D51" s="23" t="s">
        <v>113</v>
      </c>
      <c r="E51" s="23" t="s">
        <v>98</v>
      </c>
      <c r="F51" s="27">
        <f t="shared" si="5"/>
        <v>0.78539816339744828</v>
      </c>
      <c r="M51" s="60"/>
    </row>
    <row r="52" spans="1:13" ht="78.75" customHeight="1" x14ac:dyDescent="0.35">
      <c r="A52" s="16">
        <f t="shared" si="4"/>
        <v>42</v>
      </c>
      <c r="B52" s="22"/>
      <c r="C52" s="21" t="s">
        <v>114</v>
      </c>
      <c r="D52" s="23" t="s">
        <v>115</v>
      </c>
      <c r="E52" s="23" t="s">
        <v>98</v>
      </c>
      <c r="F52" s="27">
        <f t="shared" si="5"/>
        <v>0.78539816339744828</v>
      </c>
      <c r="M52" s="60"/>
    </row>
    <row r="53" spans="1:13" ht="78.75" customHeight="1" x14ac:dyDescent="0.35">
      <c r="A53" s="16">
        <f t="shared" si="4"/>
        <v>43</v>
      </c>
      <c r="B53" s="22"/>
      <c r="C53" s="21" t="s">
        <v>116</v>
      </c>
      <c r="D53" s="23" t="s">
        <v>117</v>
      </c>
      <c r="E53" s="23" t="s">
        <v>98</v>
      </c>
      <c r="F53" s="27">
        <f t="shared" si="5"/>
        <v>0.78539816339744828</v>
      </c>
      <c r="M53" s="60"/>
    </row>
    <row r="54" spans="1:13" ht="78.75" customHeight="1" x14ac:dyDescent="0.35">
      <c r="A54" s="16">
        <f t="shared" si="4"/>
        <v>44</v>
      </c>
      <c r="B54" s="22"/>
      <c r="C54" s="21" t="s">
        <v>118</v>
      </c>
      <c r="D54" s="23" t="s">
        <v>119</v>
      </c>
      <c r="E54" s="23" t="s">
        <v>98</v>
      </c>
      <c r="F54" s="27">
        <f t="shared" si="5"/>
        <v>0.78539816339744828</v>
      </c>
      <c r="M54" s="60"/>
    </row>
    <row r="55" spans="1:13" ht="78.75" customHeight="1" x14ac:dyDescent="0.35">
      <c r="A55" s="16">
        <f t="shared" si="4"/>
        <v>45</v>
      </c>
      <c r="B55" s="22"/>
      <c r="C55" s="21" t="s">
        <v>120</v>
      </c>
      <c r="D55" s="23" t="s">
        <v>121</v>
      </c>
      <c r="E55" s="23" t="s">
        <v>98</v>
      </c>
      <c r="F55" s="27">
        <f t="shared" si="5"/>
        <v>0.78539816339744828</v>
      </c>
      <c r="M55" s="60"/>
    </row>
    <row r="56" spans="1:13" ht="78.75" customHeight="1" x14ac:dyDescent="0.35">
      <c r="A56" s="16">
        <f t="shared" si="4"/>
        <v>46</v>
      </c>
      <c r="B56" s="22"/>
      <c r="C56" s="21" t="s">
        <v>122</v>
      </c>
      <c r="D56" s="23" t="s">
        <v>123</v>
      </c>
      <c r="E56" s="23" t="s">
        <v>98</v>
      </c>
      <c r="F56" s="27">
        <f t="shared" si="5"/>
        <v>0.78539816339744828</v>
      </c>
      <c r="M56" s="60"/>
    </row>
    <row r="57" spans="1:13" ht="78.75" customHeight="1" x14ac:dyDescent="0.35">
      <c r="A57" s="16">
        <f t="shared" si="4"/>
        <v>47</v>
      </c>
      <c r="B57" s="22"/>
      <c r="C57" s="21" t="s">
        <v>124</v>
      </c>
      <c r="D57" s="23" t="s">
        <v>125</v>
      </c>
      <c r="E57" s="23" t="s">
        <v>98</v>
      </c>
      <c r="F57" s="27">
        <f t="shared" si="5"/>
        <v>0.78539816339744828</v>
      </c>
      <c r="M57" s="60"/>
    </row>
    <row r="58" spans="1:13" ht="78.75" customHeight="1" x14ac:dyDescent="0.35">
      <c r="A58" s="16">
        <f t="shared" si="4"/>
        <v>48</v>
      </c>
      <c r="B58" s="22"/>
      <c r="C58" s="21" t="s">
        <v>126</v>
      </c>
      <c r="D58" s="23" t="s">
        <v>127</v>
      </c>
      <c r="E58" s="23" t="s">
        <v>98</v>
      </c>
      <c r="F58" s="27">
        <f t="shared" si="5"/>
        <v>0.78539816339744828</v>
      </c>
      <c r="M58" s="60"/>
    </row>
    <row r="59" spans="1:13" ht="78.75" customHeight="1" x14ac:dyDescent="0.35">
      <c r="A59" s="16">
        <f t="shared" si="4"/>
        <v>49</v>
      </c>
      <c r="B59" s="22"/>
      <c r="C59" s="21" t="s">
        <v>128</v>
      </c>
      <c r="D59" s="23" t="s">
        <v>129</v>
      </c>
      <c r="E59" s="23" t="s">
        <v>98</v>
      </c>
      <c r="F59" s="27">
        <f t="shared" si="5"/>
        <v>0.78539816339744828</v>
      </c>
      <c r="M59" s="60"/>
    </row>
    <row r="60" spans="1:13" ht="78.75" customHeight="1" x14ac:dyDescent="0.35">
      <c r="A60" s="16">
        <f t="shared" si="4"/>
        <v>50</v>
      </c>
      <c r="B60" s="22"/>
      <c r="C60" s="21" t="s">
        <v>130</v>
      </c>
      <c r="D60" s="23" t="s">
        <v>131</v>
      </c>
      <c r="E60" s="23" t="s">
        <v>98</v>
      </c>
      <c r="F60" s="27">
        <f t="shared" si="5"/>
        <v>0.78539816339744828</v>
      </c>
      <c r="M60" s="60"/>
    </row>
    <row r="61" spans="1:13" ht="78.75" customHeight="1" x14ac:dyDescent="0.35">
      <c r="A61" s="16">
        <f t="shared" si="4"/>
        <v>51</v>
      </c>
      <c r="B61" s="22"/>
      <c r="C61" s="21" t="s">
        <v>132</v>
      </c>
      <c r="D61" s="23" t="s">
        <v>133</v>
      </c>
      <c r="E61" s="23" t="s">
        <v>98</v>
      </c>
      <c r="F61" s="27">
        <f t="shared" si="5"/>
        <v>0.78539816339744828</v>
      </c>
      <c r="M61" s="60"/>
    </row>
    <row r="62" spans="1:13" ht="78.75" customHeight="1" x14ac:dyDescent="0.35">
      <c r="A62" s="16">
        <f t="shared" si="4"/>
        <v>52</v>
      </c>
      <c r="B62" s="22"/>
      <c r="C62" s="21" t="s">
        <v>134</v>
      </c>
      <c r="D62" s="23" t="s">
        <v>135</v>
      </c>
      <c r="E62" s="23" t="s">
        <v>98</v>
      </c>
      <c r="F62" s="27">
        <f t="shared" si="5"/>
        <v>0.78539816339744828</v>
      </c>
      <c r="M62" s="60"/>
    </row>
    <row r="63" spans="1:13" ht="78.75" customHeight="1" x14ac:dyDescent="0.35">
      <c r="A63" s="16">
        <f t="shared" si="4"/>
        <v>53</v>
      </c>
      <c r="B63" s="22"/>
      <c r="C63" s="21" t="s">
        <v>136</v>
      </c>
      <c r="D63" s="23" t="s">
        <v>137</v>
      </c>
      <c r="E63" s="23" t="s">
        <v>98</v>
      </c>
      <c r="F63" s="27">
        <f t="shared" si="5"/>
        <v>0.78539816339744828</v>
      </c>
      <c r="M63" s="60"/>
    </row>
    <row r="64" spans="1:13" ht="78.75" customHeight="1" x14ac:dyDescent="0.35">
      <c r="A64" s="16">
        <f t="shared" si="4"/>
        <v>54</v>
      </c>
      <c r="B64" s="22"/>
      <c r="C64" s="21" t="s">
        <v>8</v>
      </c>
      <c r="D64" s="23" t="s">
        <v>138</v>
      </c>
      <c r="E64" s="23" t="s">
        <v>98</v>
      </c>
      <c r="F64" s="27">
        <f t="shared" si="5"/>
        <v>0.78539816339744828</v>
      </c>
      <c r="M64" s="60"/>
    </row>
    <row r="65" spans="1:13" ht="78.75" customHeight="1" x14ac:dyDescent="0.35">
      <c r="A65" s="16">
        <f t="shared" si="4"/>
        <v>55</v>
      </c>
      <c r="B65" s="22"/>
      <c r="C65" s="21" t="s">
        <v>139</v>
      </c>
      <c r="D65" s="23" t="s">
        <v>140</v>
      </c>
      <c r="E65" s="23" t="s">
        <v>98</v>
      </c>
      <c r="F65" s="27">
        <f t="shared" si="5"/>
        <v>0.78539816339744828</v>
      </c>
      <c r="M65" s="60"/>
    </row>
    <row r="66" spans="1:13" ht="78.75" customHeight="1" x14ac:dyDescent="0.35">
      <c r="A66" s="16">
        <f t="shared" si="4"/>
        <v>56</v>
      </c>
      <c r="B66" s="22"/>
      <c r="C66" s="21" t="s">
        <v>141</v>
      </c>
      <c r="D66" s="23" t="s">
        <v>142</v>
      </c>
      <c r="E66" s="23" t="s">
        <v>98</v>
      </c>
      <c r="F66" s="27">
        <f t="shared" si="5"/>
        <v>0.78539816339744828</v>
      </c>
      <c r="M66" s="60"/>
    </row>
    <row r="67" spans="1:13" ht="78.75" customHeight="1" x14ac:dyDescent="0.35">
      <c r="A67" s="16">
        <f t="shared" si="4"/>
        <v>57</v>
      </c>
      <c r="B67" s="22"/>
      <c r="C67" s="21" t="s">
        <v>143</v>
      </c>
      <c r="D67" s="23" t="s">
        <v>144</v>
      </c>
      <c r="E67" s="23" t="s">
        <v>98</v>
      </c>
      <c r="F67" s="27">
        <f t="shared" si="5"/>
        <v>0.78539816339744828</v>
      </c>
      <c r="M67" s="60"/>
    </row>
    <row r="68" spans="1:13" ht="78.75" customHeight="1" x14ac:dyDescent="0.35">
      <c r="A68" s="16">
        <f t="shared" si="4"/>
        <v>58</v>
      </c>
      <c r="B68" s="22"/>
      <c r="C68" s="21" t="s">
        <v>145</v>
      </c>
      <c r="D68" s="23" t="s">
        <v>146</v>
      </c>
      <c r="E68" s="23" t="s">
        <v>98</v>
      </c>
      <c r="F68" s="27">
        <f t="shared" si="5"/>
        <v>0.78539816339744828</v>
      </c>
      <c r="M68" s="60"/>
    </row>
    <row r="69" spans="1:13" ht="78.75" customHeight="1" x14ac:dyDescent="0.35">
      <c r="A69" s="16">
        <f t="shared" si="4"/>
        <v>59</v>
      </c>
      <c r="B69" s="22"/>
      <c r="C69" s="21" t="s">
        <v>147</v>
      </c>
      <c r="D69" s="23" t="s">
        <v>148</v>
      </c>
      <c r="E69" s="23" t="s">
        <v>98</v>
      </c>
      <c r="F69" s="27">
        <f t="shared" si="5"/>
        <v>0.78539816339744828</v>
      </c>
      <c r="M69" s="60"/>
    </row>
    <row r="70" spans="1:13" ht="78.75" customHeight="1" x14ac:dyDescent="0.35">
      <c r="A70" s="16">
        <f t="shared" si="4"/>
        <v>60</v>
      </c>
      <c r="B70" s="22"/>
      <c r="C70" s="21" t="s">
        <v>149</v>
      </c>
      <c r="D70" s="23" t="s">
        <v>150</v>
      </c>
      <c r="E70" s="23" t="s">
        <v>98</v>
      </c>
      <c r="F70" s="27">
        <f t="shared" si="5"/>
        <v>0.78539816339744828</v>
      </c>
      <c r="M70" s="60"/>
    </row>
    <row r="71" spans="1:13" ht="78.75" customHeight="1" x14ac:dyDescent="0.35">
      <c r="A71" s="16">
        <f t="shared" si="4"/>
        <v>61</v>
      </c>
      <c r="B71" s="22"/>
      <c r="C71" s="21" t="s">
        <v>151</v>
      </c>
      <c r="D71" s="23" t="s">
        <v>152</v>
      </c>
      <c r="E71" s="23" t="s">
        <v>98</v>
      </c>
      <c r="F71" s="27">
        <f t="shared" si="5"/>
        <v>0.78539816339744828</v>
      </c>
      <c r="M71" s="60"/>
    </row>
    <row r="72" spans="1:13" ht="78.75" customHeight="1" x14ac:dyDescent="0.35">
      <c r="A72" s="16">
        <f t="shared" si="4"/>
        <v>62</v>
      </c>
      <c r="B72" s="22"/>
      <c r="C72" s="21" t="s">
        <v>153</v>
      </c>
      <c r="D72" s="23" t="s">
        <v>154</v>
      </c>
      <c r="E72" s="23" t="s">
        <v>98</v>
      </c>
      <c r="F72" s="27">
        <f t="shared" si="5"/>
        <v>0.78539816339744828</v>
      </c>
      <c r="M72" s="60"/>
    </row>
    <row r="73" spans="1:13" ht="78.75" customHeight="1" x14ac:dyDescent="0.35">
      <c r="A73" s="16">
        <f t="shared" si="4"/>
        <v>63</v>
      </c>
      <c r="B73" s="22"/>
      <c r="C73" s="21" t="s">
        <v>155</v>
      </c>
      <c r="D73" s="23" t="s">
        <v>156</v>
      </c>
      <c r="E73" s="23" t="s">
        <v>98</v>
      </c>
      <c r="F73" s="27">
        <f t="shared" si="5"/>
        <v>0.78539816339744828</v>
      </c>
      <c r="M73" s="60"/>
    </row>
    <row r="74" spans="1:13" ht="78.75" customHeight="1" x14ac:dyDescent="0.35">
      <c r="A74" s="16">
        <f t="shared" si="4"/>
        <v>64</v>
      </c>
      <c r="B74" s="22"/>
      <c r="C74" s="21" t="s">
        <v>157</v>
      </c>
      <c r="D74" s="23" t="s">
        <v>158</v>
      </c>
      <c r="E74" s="23" t="s">
        <v>98</v>
      </c>
      <c r="F74" s="27">
        <f t="shared" si="5"/>
        <v>0.78539816339744828</v>
      </c>
      <c r="M74" s="60"/>
    </row>
    <row r="75" spans="1:13" ht="78.75" customHeight="1" x14ac:dyDescent="0.35">
      <c r="A75" s="16">
        <f t="shared" si="4"/>
        <v>65</v>
      </c>
      <c r="B75" s="22"/>
      <c r="C75" s="21" t="s">
        <v>159</v>
      </c>
      <c r="D75" s="23" t="s">
        <v>160</v>
      </c>
      <c r="E75" s="23" t="s">
        <v>98</v>
      </c>
      <c r="F75" s="27">
        <f t="shared" si="5"/>
        <v>0.78539816339744828</v>
      </c>
      <c r="M75" s="60"/>
    </row>
    <row r="76" spans="1:13" ht="78.75" customHeight="1" x14ac:dyDescent="0.35">
      <c r="A76" s="16">
        <f t="shared" si="4"/>
        <v>66</v>
      </c>
      <c r="B76" s="22"/>
      <c r="C76" s="21" t="s">
        <v>161</v>
      </c>
      <c r="D76" s="23" t="s">
        <v>162</v>
      </c>
      <c r="E76" s="23" t="s">
        <v>98</v>
      </c>
      <c r="F76" s="27">
        <f t="shared" si="5"/>
        <v>0.78539816339744828</v>
      </c>
      <c r="M76" s="60"/>
    </row>
    <row r="77" spans="1:13" ht="78.75" customHeight="1" x14ac:dyDescent="0.35">
      <c r="A77" s="16">
        <f t="shared" si="4"/>
        <v>67</v>
      </c>
      <c r="B77" s="22"/>
      <c r="C77" s="21" t="s">
        <v>163</v>
      </c>
      <c r="D77" s="23" t="s">
        <v>164</v>
      </c>
      <c r="E77" s="23" t="s">
        <v>98</v>
      </c>
      <c r="F77" s="27">
        <f t="shared" si="5"/>
        <v>0.78539816339744828</v>
      </c>
      <c r="M77" s="60"/>
    </row>
    <row r="78" spans="1:13" ht="78.75" customHeight="1" x14ac:dyDescent="0.35">
      <c r="A78" s="16">
        <f t="shared" si="4"/>
        <v>68</v>
      </c>
      <c r="B78" s="22"/>
      <c r="C78" s="21" t="s">
        <v>165</v>
      </c>
      <c r="D78" s="23" t="s">
        <v>166</v>
      </c>
      <c r="E78" s="23" t="s">
        <v>98</v>
      </c>
      <c r="F78" s="27">
        <f t="shared" si="5"/>
        <v>0.78539816339744828</v>
      </c>
      <c r="M78" s="60"/>
    </row>
    <row r="79" spans="1:13" ht="78.75" customHeight="1" x14ac:dyDescent="0.35">
      <c r="A79" s="16">
        <f t="shared" si="4"/>
        <v>69</v>
      </c>
      <c r="B79" s="22"/>
      <c r="C79" s="21" t="s">
        <v>167</v>
      </c>
      <c r="D79" s="23" t="s">
        <v>168</v>
      </c>
      <c r="E79" s="23" t="s">
        <v>98</v>
      </c>
      <c r="F79" s="27">
        <f t="shared" si="5"/>
        <v>0.78539816339744828</v>
      </c>
      <c r="M79" s="60"/>
    </row>
    <row r="80" spans="1:13" ht="78.75" customHeight="1" x14ac:dyDescent="0.35">
      <c r="A80" s="16">
        <f t="shared" si="4"/>
        <v>70</v>
      </c>
      <c r="B80" s="22"/>
      <c r="C80" s="21" t="s">
        <v>169</v>
      </c>
      <c r="D80" s="23" t="s">
        <v>170</v>
      </c>
      <c r="E80" s="23" t="s">
        <v>98</v>
      </c>
      <c r="F80" s="27">
        <f t="shared" si="5"/>
        <v>0.78539816339744828</v>
      </c>
      <c r="M80" s="60"/>
    </row>
    <row r="81" spans="1:13" ht="78.75" customHeight="1" x14ac:dyDescent="0.35">
      <c r="A81" s="16">
        <f t="shared" si="4"/>
        <v>71</v>
      </c>
      <c r="B81" s="22"/>
      <c r="C81" s="21" t="s">
        <v>171</v>
      </c>
      <c r="D81" s="23" t="s">
        <v>172</v>
      </c>
      <c r="E81" s="23" t="s">
        <v>98</v>
      </c>
      <c r="F81" s="27">
        <f t="shared" si="5"/>
        <v>0.78539816339744828</v>
      </c>
      <c r="M81" s="60"/>
    </row>
    <row r="82" spans="1:13" ht="78.75" customHeight="1" x14ac:dyDescent="0.35">
      <c r="A82" s="16">
        <f t="shared" si="4"/>
        <v>72</v>
      </c>
      <c r="B82" s="22"/>
      <c r="C82" s="21" t="s">
        <v>173</v>
      </c>
      <c r="D82" s="23" t="s">
        <v>174</v>
      </c>
      <c r="E82" s="23" t="s">
        <v>98</v>
      </c>
      <c r="F82" s="27">
        <f t="shared" si="5"/>
        <v>0.78539816339744828</v>
      </c>
      <c r="M82" s="60"/>
    </row>
    <row r="83" spans="1:13" ht="78.75" customHeight="1" x14ac:dyDescent="0.35">
      <c r="A83" s="16">
        <f t="shared" si="4"/>
        <v>73</v>
      </c>
      <c r="B83" s="22"/>
      <c r="C83" s="21" t="s">
        <v>175</v>
      </c>
      <c r="D83" s="23" t="s">
        <v>176</v>
      </c>
      <c r="E83" s="23" t="s">
        <v>98</v>
      </c>
      <c r="F83" s="27">
        <f t="shared" si="5"/>
        <v>0.78539816339744828</v>
      </c>
      <c r="M83" s="60"/>
    </row>
    <row r="84" spans="1:13" ht="78.75" customHeight="1" x14ac:dyDescent="0.35">
      <c r="A84" s="16">
        <f t="shared" si="4"/>
        <v>74</v>
      </c>
      <c r="B84" s="22"/>
      <c r="C84" s="21" t="s">
        <v>177</v>
      </c>
      <c r="D84" s="23" t="s">
        <v>178</v>
      </c>
      <c r="E84" s="23" t="s">
        <v>98</v>
      </c>
      <c r="F84" s="27">
        <f t="shared" si="5"/>
        <v>0.78539816339744828</v>
      </c>
      <c r="M84" s="60"/>
    </row>
    <row r="85" spans="1:13" ht="78.75" customHeight="1" x14ac:dyDescent="0.35">
      <c r="A85" s="16">
        <f t="shared" si="4"/>
        <v>75</v>
      </c>
      <c r="B85" s="22"/>
      <c r="C85" s="21" t="s">
        <v>179</v>
      </c>
      <c r="D85" s="23" t="s">
        <v>180</v>
      </c>
      <c r="E85" s="23" t="s">
        <v>98</v>
      </c>
      <c r="F85" s="27">
        <f t="shared" si="5"/>
        <v>0.78539816339744828</v>
      </c>
      <c r="M85" s="60"/>
    </row>
    <row r="86" spans="1:13" ht="78.75" customHeight="1" x14ac:dyDescent="0.35">
      <c r="A86" s="16">
        <f t="shared" si="4"/>
        <v>76</v>
      </c>
      <c r="B86" s="22"/>
      <c r="C86" s="21" t="s">
        <v>181</v>
      </c>
      <c r="D86" s="23" t="s">
        <v>182</v>
      </c>
      <c r="E86" s="23" t="s">
        <v>98</v>
      </c>
      <c r="F86" s="27">
        <f t="shared" si="5"/>
        <v>0.78539816339744828</v>
      </c>
      <c r="M86" s="60"/>
    </row>
    <row r="87" spans="1:13" ht="78.75" customHeight="1" x14ac:dyDescent="0.35">
      <c r="A87" s="16">
        <f t="shared" si="4"/>
        <v>77</v>
      </c>
      <c r="B87" s="22"/>
      <c r="C87" s="21" t="s">
        <v>183</v>
      </c>
      <c r="D87" s="23" t="s">
        <v>184</v>
      </c>
      <c r="E87" s="23" t="s">
        <v>98</v>
      </c>
      <c r="F87" s="27">
        <f t="shared" si="5"/>
        <v>0.78539816339744828</v>
      </c>
      <c r="M87" s="60"/>
    </row>
    <row r="88" spans="1:13" ht="78.75" customHeight="1" x14ac:dyDescent="0.35">
      <c r="A88" s="16">
        <f t="shared" si="4"/>
        <v>78</v>
      </c>
      <c r="B88" s="22"/>
      <c r="C88" s="21" t="s">
        <v>185</v>
      </c>
      <c r="D88" s="23" t="s">
        <v>186</v>
      </c>
      <c r="E88" s="23" t="s">
        <v>98</v>
      </c>
      <c r="F88" s="27">
        <f t="shared" si="5"/>
        <v>0.78539816339744828</v>
      </c>
      <c r="M88" s="60"/>
    </row>
    <row r="89" spans="1:13" ht="78.75" customHeight="1" x14ac:dyDescent="0.35">
      <c r="A89" s="16">
        <f t="shared" si="4"/>
        <v>79</v>
      </c>
      <c r="B89" s="22"/>
      <c r="C89" s="21" t="s">
        <v>187</v>
      </c>
      <c r="D89" s="23" t="s">
        <v>188</v>
      </c>
      <c r="E89" s="23" t="s">
        <v>98</v>
      </c>
      <c r="F89" s="27">
        <f t="shared" si="5"/>
        <v>0.78539816339744828</v>
      </c>
      <c r="M89" s="60"/>
    </row>
    <row r="90" spans="1:13" ht="78.75" customHeight="1" x14ac:dyDescent="0.35">
      <c r="A90" s="16">
        <f t="shared" si="4"/>
        <v>80</v>
      </c>
      <c r="B90" s="22"/>
      <c r="C90" s="21" t="s">
        <v>189</v>
      </c>
      <c r="D90" s="23" t="s">
        <v>190</v>
      </c>
      <c r="E90" s="23" t="s">
        <v>98</v>
      </c>
      <c r="F90" s="27">
        <f t="shared" si="5"/>
        <v>0.78539816339744828</v>
      </c>
      <c r="M90" s="60"/>
    </row>
    <row r="91" spans="1:13" ht="78.75" customHeight="1" x14ac:dyDescent="0.35">
      <c r="A91" s="16">
        <f t="shared" si="4"/>
        <v>81</v>
      </c>
      <c r="B91" s="22"/>
      <c r="C91" s="21" t="s">
        <v>191</v>
      </c>
      <c r="D91" s="23" t="s">
        <v>192</v>
      </c>
      <c r="E91" s="23" t="s">
        <v>98</v>
      </c>
      <c r="F91" s="27">
        <f t="shared" si="5"/>
        <v>0.78539816339744828</v>
      </c>
      <c r="M91" s="60"/>
    </row>
    <row r="92" spans="1:13" ht="78.75" customHeight="1" x14ac:dyDescent="0.35">
      <c r="A92" s="16">
        <f t="shared" si="4"/>
        <v>82</v>
      </c>
      <c r="B92" s="22"/>
      <c r="C92" s="21" t="s">
        <v>193</v>
      </c>
      <c r="D92" s="23" t="s">
        <v>194</v>
      </c>
      <c r="E92" s="23" t="s">
        <v>195</v>
      </c>
      <c r="F92" s="27">
        <f>1.2*2</f>
        <v>2.4</v>
      </c>
      <c r="M92" s="60"/>
    </row>
    <row r="93" spans="1:13" ht="78.75" customHeight="1" x14ac:dyDescent="0.35">
      <c r="A93" s="16">
        <f t="shared" si="4"/>
        <v>83</v>
      </c>
      <c r="B93" s="22"/>
      <c r="C93" s="21" t="s">
        <v>196</v>
      </c>
      <c r="D93" s="23" t="s">
        <v>194</v>
      </c>
      <c r="E93" s="23" t="s">
        <v>197</v>
      </c>
      <c r="F93" s="27">
        <f>1.2*1.6</f>
        <v>1.92</v>
      </c>
      <c r="M93" s="60"/>
    </row>
    <row r="94" spans="1:13" ht="78.75" customHeight="1" x14ac:dyDescent="0.35">
      <c r="A94" s="16">
        <f t="shared" si="4"/>
        <v>84</v>
      </c>
      <c r="B94" s="22"/>
      <c r="C94" s="21" t="s">
        <v>198</v>
      </c>
      <c r="D94" s="23" t="s">
        <v>194</v>
      </c>
      <c r="E94" s="23" t="s">
        <v>199</v>
      </c>
      <c r="F94" s="27">
        <f>1.5*2.5</f>
        <v>3.75</v>
      </c>
      <c r="M94" s="60"/>
    </row>
    <row r="95" spans="1:13" ht="78.75" customHeight="1" x14ac:dyDescent="0.35">
      <c r="A95" s="16">
        <f t="shared" si="4"/>
        <v>85</v>
      </c>
      <c r="B95" s="22"/>
      <c r="C95" s="21" t="s">
        <v>200</v>
      </c>
      <c r="D95" s="23" t="s">
        <v>194</v>
      </c>
      <c r="E95" s="23" t="s">
        <v>201</v>
      </c>
      <c r="F95" s="27">
        <f>2*2</f>
        <v>4</v>
      </c>
      <c r="M95" s="60"/>
    </row>
    <row r="96" spans="1:13" ht="78.75" customHeight="1" x14ac:dyDescent="0.35">
      <c r="A96" s="16">
        <f t="shared" si="4"/>
        <v>86</v>
      </c>
      <c r="B96" s="22"/>
      <c r="C96" s="21" t="s">
        <v>202</v>
      </c>
      <c r="D96" s="23" t="s">
        <v>203</v>
      </c>
      <c r="E96" s="23" t="s">
        <v>195</v>
      </c>
      <c r="F96" s="27">
        <f>1.2*2</f>
        <v>2.4</v>
      </c>
      <c r="M96" s="60"/>
    </row>
    <row r="97" spans="1:13" ht="27.75" customHeight="1" x14ac:dyDescent="0.35">
      <c r="A97" s="16" t="s">
        <v>58</v>
      </c>
      <c r="B97" s="25" t="s">
        <v>204</v>
      </c>
      <c r="C97" s="26" t="s">
        <v>33</v>
      </c>
      <c r="D97" s="26" t="s">
        <v>34</v>
      </c>
      <c r="E97" s="26" t="s">
        <v>35</v>
      </c>
      <c r="F97" s="20" t="s">
        <v>36</v>
      </c>
      <c r="M97" s="60"/>
    </row>
    <row r="98" spans="1:13" ht="100" customHeight="1" x14ac:dyDescent="0.35">
      <c r="A98" s="16">
        <v>87</v>
      </c>
      <c r="B98" s="22"/>
      <c r="C98" s="21" t="s">
        <v>205</v>
      </c>
      <c r="D98" s="23" t="s">
        <v>206</v>
      </c>
      <c r="E98" s="23" t="s">
        <v>86</v>
      </c>
      <c r="F98" s="27">
        <v>1</v>
      </c>
      <c r="M98" s="60"/>
    </row>
    <row r="99" spans="1:13" ht="100" customHeight="1" x14ac:dyDescent="0.35">
      <c r="A99" s="16">
        <f t="shared" ref="A99:A162" si="6">A98+1</f>
        <v>88</v>
      </c>
      <c r="B99" s="22"/>
      <c r="C99" s="21" t="s">
        <v>207</v>
      </c>
      <c r="D99" s="23" t="s">
        <v>208</v>
      </c>
      <c r="E99" s="23" t="s">
        <v>86</v>
      </c>
      <c r="F99" s="27">
        <v>1</v>
      </c>
      <c r="M99" s="60"/>
    </row>
    <row r="100" spans="1:13" ht="100" customHeight="1" x14ac:dyDescent="0.35">
      <c r="A100" s="16">
        <f t="shared" si="6"/>
        <v>89</v>
      </c>
      <c r="B100" s="22"/>
      <c r="C100" s="21" t="s">
        <v>209</v>
      </c>
      <c r="D100" s="23" t="s">
        <v>210</v>
      </c>
      <c r="E100" s="23" t="s">
        <v>86</v>
      </c>
      <c r="F100" s="27">
        <v>1</v>
      </c>
      <c r="M100" s="60"/>
    </row>
    <row r="101" spans="1:13" ht="100" customHeight="1" x14ac:dyDescent="0.35">
      <c r="A101" s="16">
        <f t="shared" si="6"/>
        <v>90</v>
      </c>
      <c r="B101" s="22"/>
      <c r="C101" s="21" t="s">
        <v>13</v>
      </c>
      <c r="D101" s="23" t="s">
        <v>211</v>
      </c>
      <c r="E101" s="23" t="s">
        <v>86</v>
      </c>
      <c r="F101" s="27">
        <v>1</v>
      </c>
      <c r="M101" s="60"/>
    </row>
    <row r="102" spans="1:13" ht="100" customHeight="1" x14ac:dyDescent="0.35">
      <c r="A102" s="16">
        <f t="shared" si="6"/>
        <v>91</v>
      </c>
      <c r="B102" s="22"/>
      <c r="C102" s="21" t="s">
        <v>212</v>
      </c>
      <c r="D102" s="23" t="s">
        <v>213</v>
      </c>
      <c r="E102" s="23" t="s">
        <v>86</v>
      </c>
      <c r="F102" s="27">
        <v>1</v>
      </c>
      <c r="M102" s="60"/>
    </row>
    <row r="103" spans="1:13" ht="100" customHeight="1" x14ac:dyDescent="0.35">
      <c r="A103" s="16">
        <f t="shared" si="6"/>
        <v>92</v>
      </c>
      <c r="B103" s="22"/>
      <c r="C103" s="21" t="s">
        <v>214</v>
      </c>
      <c r="D103" s="23" t="s">
        <v>215</v>
      </c>
      <c r="E103" s="23" t="s">
        <v>86</v>
      </c>
      <c r="F103" s="27">
        <v>1</v>
      </c>
      <c r="M103" s="60"/>
    </row>
    <row r="104" spans="1:13" ht="100" customHeight="1" x14ac:dyDescent="0.35">
      <c r="A104" s="16">
        <f t="shared" si="6"/>
        <v>93</v>
      </c>
      <c r="B104" s="22"/>
      <c r="C104" s="21" t="s">
        <v>216</v>
      </c>
      <c r="D104" s="23" t="s">
        <v>217</v>
      </c>
      <c r="E104" s="23" t="s">
        <v>86</v>
      </c>
      <c r="F104" s="27">
        <v>1</v>
      </c>
      <c r="M104" s="60"/>
    </row>
    <row r="105" spans="1:13" ht="100" customHeight="1" x14ac:dyDescent="0.35">
      <c r="A105" s="16">
        <f t="shared" si="6"/>
        <v>94</v>
      </c>
      <c r="B105" s="22"/>
      <c r="C105" s="21" t="s">
        <v>218</v>
      </c>
      <c r="D105" s="23" t="s">
        <v>219</v>
      </c>
      <c r="E105" s="23" t="s">
        <v>86</v>
      </c>
      <c r="F105" s="27">
        <v>1</v>
      </c>
      <c r="M105" s="60"/>
    </row>
    <row r="106" spans="1:13" ht="100" customHeight="1" x14ac:dyDescent="0.35">
      <c r="A106" s="16">
        <f t="shared" si="6"/>
        <v>95</v>
      </c>
      <c r="B106" s="22"/>
      <c r="C106" s="21" t="s">
        <v>220</v>
      </c>
      <c r="D106" s="23" t="s">
        <v>221</v>
      </c>
      <c r="E106" s="23" t="s">
        <v>86</v>
      </c>
      <c r="F106" s="27">
        <v>1</v>
      </c>
      <c r="M106" s="60"/>
    </row>
    <row r="107" spans="1:13" ht="100" customHeight="1" x14ac:dyDescent="0.35">
      <c r="A107" s="16">
        <f t="shared" si="6"/>
        <v>96</v>
      </c>
      <c r="B107" s="22"/>
      <c r="C107" s="21" t="s">
        <v>222</v>
      </c>
      <c r="D107" s="23" t="s">
        <v>223</v>
      </c>
      <c r="E107" s="23" t="s">
        <v>86</v>
      </c>
      <c r="F107" s="27">
        <v>1</v>
      </c>
      <c r="M107" s="60"/>
    </row>
    <row r="108" spans="1:13" ht="100" customHeight="1" x14ac:dyDescent="0.35">
      <c r="A108" s="16">
        <f t="shared" si="6"/>
        <v>97</v>
      </c>
      <c r="B108" s="22"/>
      <c r="C108" s="21" t="s">
        <v>224</v>
      </c>
      <c r="D108" s="23" t="s">
        <v>225</v>
      </c>
      <c r="E108" s="23" t="s">
        <v>86</v>
      </c>
      <c r="F108" s="27">
        <v>1</v>
      </c>
      <c r="M108" s="60"/>
    </row>
    <row r="109" spans="1:13" ht="100" customHeight="1" x14ac:dyDescent="0.35">
      <c r="A109" s="16">
        <f t="shared" si="6"/>
        <v>98</v>
      </c>
      <c r="B109" s="22"/>
      <c r="C109" s="21" t="s">
        <v>226</v>
      </c>
      <c r="D109" s="23" t="s">
        <v>227</v>
      </c>
      <c r="E109" s="23" t="s">
        <v>86</v>
      </c>
      <c r="F109" s="27">
        <v>1</v>
      </c>
      <c r="M109" s="60"/>
    </row>
    <row r="110" spans="1:13" ht="100" customHeight="1" x14ac:dyDescent="0.35">
      <c r="A110" s="16">
        <f t="shared" si="6"/>
        <v>99</v>
      </c>
      <c r="B110" s="22"/>
      <c r="C110" s="21" t="s">
        <v>228</v>
      </c>
      <c r="D110" s="23" t="s">
        <v>229</v>
      </c>
      <c r="E110" s="23" t="s">
        <v>86</v>
      </c>
      <c r="F110" s="27">
        <v>1</v>
      </c>
      <c r="M110" s="60"/>
    </row>
    <row r="111" spans="1:13" ht="100" customHeight="1" x14ac:dyDescent="0.35">
      <c r="A111" s="16">
        <f t="shared" si="6"/>
        <v>100</v>
      </c>
      <c r="B111" s="22"/>
      <c r="C111" s="21" t="s">
        <v>230</v>
      </c>
      <c r="D111" s="23" t="s">
        <v>231</v>
      </c>
      <c r="E111" s="23" t="s">
        <v>86</v>
      </c>
      <c r="F111" s="27">
        <v>1</v>
      </c>
      <c r="M111" s="60"/>
    </row>
    <row r="112" spans="1:13" ht="100" customHeight="1" x14ac:dyDescent="0.35">
      <c r="A112" s="16">
        <f t="shared" si="6"/>
        <v>101</v>
      </c>
      <c r="B112" s="22"/>
      <c r="C112" s="21" t="s">
        <v>232</v>
      </c>
      <c r="D112" s="23" t="s">
        <v>233</v>
      </c>
      <c r="E112" s="23" t="s">
        <v>86</v>
      </c>
      <c r="F112" s="27">
        <v>1</v>
      </c>
      <c r="M112" s="60"/>
    </row>
    <row r="113" spans="1:13" ht="100" customHeight="1" x14ac:dyDescent="0.35">
      <c r="A113" s="16">
        <f t="shared" si="6"/>
        <v>102</v>
      </c>
      <c r="B113" s="22"/>
      <c r="C113" s="21" t="s">
        <v>234</v>
      </c>
      <c r="D113" s="23" t="s">
        <v>235</v>
      </c>
      <c r="E113" s="23" t="s">
        <v>86</v>
      </c>
      <c r="F113" s="27">
        <v>1</v>
      </c>
      <c r="M113" s="60"/>
    </row>
    <row r="114" spans="1:13" ht="100" customHeight="1" x14ac:dyDescent="0.35">
      <c r="A114" s="16">
        <f t="shared" si="6"/>
        <v>103</v>
      </c>
      <c r="B114" s="22"/>
      <c r="C114" s="21" t="s">
        <v>236</v>
      </c>
      <c r="D114" s="23" t="s">
        <v>237</v>
      </c>
      <c r="E114" s="23" t="s">
        <v>86</v>
      </c>
      <c r="F114" s="27">
        <v>1</v>
      </c>
      <c r="M114" s="60"/>
    </row>
    <row r="115" spans="1:13" ht="100" customHeight="1" x14ac:dyDescent="0.35">
      <c r="A115" s="16">
        <f t="shared" si="6"/>
        <v>104</v>
      </c>
      <c r="B115" s="22"/>
      <c r="C115" s="21" t="s">
        <v>238</v>
      </c>
      <c r="D115" s="23" t="s">
        <v>239</v>
      </c>
      <c r="E115" s="23" t="s">
        <v>86</v>
      </c>
      <c r="F115" s="27">
        <v>1</v>
      </c>
      <c r="M115" s="60"/>
    </row>
    <row r="116" spans="1:13" ht="100" customHeight="1" x14ac:dyDescent="0.35">
      <c r="A116" s="16">
        <f t="shared" si="6"/>
        <v>105</v>
      </c>
      <c r="B116" s="22"/>
      <c r="C116" s="21" t="s">
        <v>240</v>
      </c>
      <c r="D116" s="23" t="s">
        <v>241</v>
      </c>
      <c r="E116" s="23" t="s">
        <v>86</v>
      </c>
      <c r="F116" s="27">
        <v>1</v>
      </c>
      <c r="M116" s="60"/>
    </row>
    <row r="117" spans="1:13" ht="100" customHeight="1" x14ac:dyDescent="0.35">
      <c r="A117" s="16">
        <f t="shared" si="6"/>
        <v>106</v>
      </c>
      <c r="B117" s="22"/>
      <c r="C117" s="21" t="s">
        <v>242</v>
      </c>
      <c r="D117" s="23" t="s">
        <v>243</v>
      </c>
      <c r="E117" s="23" t="s">
        <v>86</v>
      </c>
      <c r="F117" s="27">
        <v>1</v>
      </c>
      <c r="M117" s="60"/>
    </row>
    <row r="118" spans="1:13" ht="100" customHeight="1" x14ac:dyDescent="0.35">
      <c r="A118" s="16">
        <f t="shared" si="6"/>
        <v>107</v>
      </c>
      <c r="B118" s="22"/>
      <c r="C118" s="21" t="s">
        <v>244</v>
      </c>
      <c r="D118" s="23" t="s">
        <v>245</v>
      </c>
      <c r="E118" s="23" t="s">
        <v>86</v>
      </c>
      <c r="F118" s="27">
        <v>1</v>
      </c>
      <c r="M118" s="60"/>
    </row>
    <row r="119" spans="1:13" ht="100" customHeight="1" x14ac:dyDescent="0.35">
      <c r="A119" s="16">
        <f t="shared" si="6"/>
        <v>108</v>
      </c>
      <c r="B119" s="22"/>
      <c r="C119" s="21" t="s">
        <v>246</v>
      </c>
      <c r="D119" s="23" t="s">
        <v>247</v>
      </c>
      <c r="E119" s="23" t="s">
        <v>86</v>
      </c>
      <c r="F119" s="27">
        <v>1</v>
      </c>
      <c r="M119" s="60"/>
    </row>
    <row r="120" spans="1:13" ht="100" customHeight="1" x14ac:dyDescent="0.35">
      <c r="A120" s="16">
        <f t="shared" si="6"/>
        <v>109</v>
      </c>
      <c r="B120" s="22"/>
      <c r="C120" s="21" t="s">
        <v>248</v>
      </c>
      <c r="D120" s="23" t="s">
        <v>249</v>
      </c>
      <c r="E120" s="23" t="s">
        <v>86</v>
      </c>
      <c r="F120" s="27">
        <v>1</v>
      </c>
      <c r="M120" s="60"/>
    </row>
    <row r="121" spans="1:13" ht="100" customHeight="1" x14ac:dyDescent="0.35">
      <c r="A121" s="16">
        <f t="shared" si="6"/>
        <v>110</v>
      </c>
      <c r="B121" s="22"/>
      <c r="C121" s="21" t="s">
        <v>250</v>
      </c>
      <c r="D121" s="23" t="s">
        <v>251</v>
      </c>
      <c r="E121" s="23" t="s">
        <v>86</v>
      </c>
      <c r="F121" s="27">
        <v>1</v>
      </c>
      <c r="M121" s="60"/>
    </row>
    <row r="122" spans="1:13" ht="100" customHeight="1" x14ac:dyDescent="0.35">
      <c r="A122" s="16">
        <f t="shared" si="6"/>
        <v>111</v>
      </c>
      <c r="B122" s="22"/>
      <c r="C122" s="21" t="s">
        <v>252</v>
      </c>
      <c r="D122" s="23" t="s">
        <v>253</v>
      </c>
      <c r="E122" s="23" t="s">
        <v>86</v>
      </c>
      <c r="F122" s="27">
        <v>1</v>
      </c>
      <c r="M122" s="60"/>
    </row>
    <row r="123" spans="1:13" ht="100" customHeight="1" x14ac:dyDescent="0.35">
      <c r="A123" s="16">
        <f t="shared" si="6"/>
        <v>112</v>
      </c>
      <c r="B123" s="22"/>
      <c r="C123" s="21" t="s">
        <v>254</v>
      </c>
      <c r="D123" s="23" t="s">
        <v>255</v>
      </c>
      <c r="E123" s="23" t="s">
        <v>86</v>
      </c>
      <c r="F123" s="27">
        <v>1</v>
      </c>
      <c r="M123" s="60"/>
    </row>
    <row r="124" spans="1:13" ht="100" customHeight="1" x14ac:dyDescent="0.35">
      <c r="A124" s="16">
        <f t="shared" si="6"/>
        <v>113</v>
      </c>
      <c r="B124" s="22"/>
      <c r="C124" s="21" t="s">
        <v>256</v>
      </c>
      <c r="D124" s="23" t="s">
        <v>257</v>
      </c>
      <c r="E124" s="23" t="s">
        <v>86</v>
      </c>
      <c r="F124" s="27">
        <v>1</v>
      </c>
      <c r="M124" s="60"/>
    </row>
    <row r="125" spans="1:13" ht="100" customHeight="1" x14ac:dyDescent="0.35">
      <c r="A125" s="16">
        <f t="shared" si="6"/>
        <v>114</v>
      </c>
      <c r="B125" s="22"/>
      <c r="C125" s="21" t="s">
        <v>258</v>
      </c>
      <c r="D125" s="23" t="s">
        <v>259</v>
      </c>
      <c r="E125" s="23" t="s">
        <v>86</v>
      </c>
      <c r="F125" s="27">
        <v>1</v>
      </c>
      <c r="M125" s="60"/>
    </row>
    <row r="126" spans="1:13" ht="100" customHeight="1" x14ac:dyDescent="0.35">
      <c r="A126" s="16">
        <f t="shared" si="6"/>
        <v>115</v>
      </c>
      <c r="B126" s="22"/>
      <c r="C126" s="21" t="s">
        <v>260</v>
      </c>
      <c r="D126" s="23" t="s">
        <v>261</v>
      </c>
      <c r="E126" s="23" t="s">
        <v>86</v>
      </c>
      <c r="F126" s="27">
        <v>1</v>
      </c>
      <c r="M126" s="60"/>
    </row>
    <row r="127" spans="1:13" ht="100" customHeight="1" x14ac:dyDescent="0.35">
      <c r="A127" s="16">
        <f t="shared" si="6"/>
        <v>116</v>
      </c>
      <c r="B127" s="22"/>
      <c r="C127" s="21" t="s">
        <v>262</v>
      </c>
      <c r="D127" s="23" t="s">
        <v>263</v>
      </c>
      <c r="E127" s="23" t="s">
        <v>86</v>
      </c>
      <c r="F127" s="27">
        <v>1</v>
      </c>
      <c r="M127" s="60"/>
    </row>
    <row r="128" spans="1:13" ht="100" customHeight="1" x14ac:dyDescent="0.35">
      <c r="A128" s="16">
        <f t="shared" si="6"/>
        <v>117</v>
      </c>
      <c r="B128" s="22"/>
      <c r="C128" s="21" t="s">
        <v>264</v>
      </c>
      <c r="D128" s="23" t="s">
        <v>265</v>
      </c>
      <c r="E128" s="23" t="s">
        <v>86</v>
      </c>
      <c r="F128" s="27">
        <v>1</v>
      </c>
      <c r="M128" s="60"/>
    </row>
    <row r="129" spans="1:13" ht="100" customHeight="1" x14ac:dyDescent="0.35">
      <c r="A129" s="16">
        <f t="shared" si="6"/>
        <v>118</v>
      </c>
      <c r="B129" s="22"/>
      <c r="C129" s="21" t="s">
        <v>266</v>
      </c>
      <c r="D129" s="23" t="s">
        <v>267</v>
      </c>
      <c r="E129" s="23" t="s">
        <v>86</v>
      </c>
      <c r="F129" s="27">
        <v>1</v>
      </c>
      <c r="M129" s="60"/>
    </row>
    <row r="130" spans="1:13" ht="100" customHeight="1" x14ac:dyDescent="0.35">
      <c r="A130" s="16">
        <f t="shared" si="6"/>
        <v>119</v>
      </c>
      <c r="B130" s="22"/>
      <c r="C130" s="21" t="s">
        <v>268</v>
      </c>
      <c r="D130" s="23" t="s">
        <v>269</v>
      </c>
      <c r="E130" s="23" t="s">
        <v>86</v>
      </c>
      <c r="F130" s="27">
        <v>1</v>
      </c>
      <c r="M130" s="60"/>
    </row>
    <row r="131" spans="1:13" ht="100" customHeight="1" x14ac:dyDescent="0.35">
      <c r="A131" s="16">
        <f t="shared" si="6"/>
        <v>120</v>
      </c>
      <c r="B131" s="22"/>
      <c r="C131" s="21" t="s">
        <v>270</v>
      </c>
      <c r="D131" s="23" t="s">
        <v>271</v>
      </c>
      <c r="E131" s="23" t="s">
        <v>86</v>
      </c>
      <c r="F131" s="27">
        <v>1</v>
      </c>
      <c r="M131" s="60"/>
    </row>
    <row r="132" spans="1:13" ht="100" customHeight="1" x14ac:dyDescent="0.35">
      <c r="A132" s="16">
        <f t="shared" si="6"/>
        <v>121</v>
      </c>
      <c r="B132" s="22"/>
      <c r="C132" s="21" t="s">
        <v>272</v>
      </c>
      <c r="D132" s="23" t="s">
        <v>273</v>
      </c>
      <c r="E132" s="23" t="s">
        <v>86</v>
      </c>
      <c r="F132" s="27">
        <v>1</v>
      </c>
      <c r="M132" s="60"/>
    </row>
    <row r="133" spans="1:13" ht="100" customHeight="1" x14ac:dyDescent="0.35">
      <c r="A133" s="16">
        <f t="shared" si="6"/>
        <v>122</v>
      </c>
      <c r="B133" s="22"/>
      <c r="C133" s="21" t="s">
        <v>274</v>
      </c>
      <c r="D133" s="23" t="s">
        <v>275</v>
      </c>
      <c r="E133" s="23" t="s">
        <v>86</v>
      </c>
      <c r="F133" s="27">
        <v>1</v>
      </c>
      <c r="M133" s="60"/>
    </row>
    <row r="134" spans="1:13" ht="100" customHeight="1" x14ac:dyDescent="0.35">
      <c r="A134" s="16">
        <f t="shared" si="6"/>
        <v>123</v>
      </c>
      <c r="B134" s="22"/>
      <c r="C134" s="21" t="s">
        <v>276</v>
      </c>
      <c r="D134" s="23" t="s">
        <v>277</v>
      </c>
      <c r="E134" s="23" t="s">
        <v>86</v>
      </c>
      <c r="F134" s="27">
        <v>1</v>
      </c>
      <c r="M134" s="60"/>
    </row>
    <row r="135" spans="1:13" ht="100" customHeight="1" x14ac:dyDescent="0.35">
      <c r="A135" s="16">
        <f t="shared" si="6"/>
        <v>124</v>
      </c>
      <c r="B135" s="22"/>
      <c r="C135" s="21" t="s">
        <v>278</v>
      </c>
      <c r="D135" s="23" t="s">
        <v>279</v>
      </c>
      <c r="E135" s="23" t="s">
        <v>86</v>
      </c>
      <c r="F135" s="27">
        <v>1</v>
      </c>
      <c r="M135" s="60"/>
    </row>
    <row r="136" spans="1:13" ht="100" customHeight="1" x14ac:dyDescent="0.35">
      <c r="A136" s="16">
        <f t="shared" si="6"/>
        <v>125</v>
      </c>
      <c r="B136" s="22"/>
      <c r="C136" s="21" t="s">
        <v>280</v>
      </c>
      <c r="D136" s="23" t="s">
        <v>281</v>
      </c>
      <c r="E136" s="23" t="s">
        <v>86</v>
      </c>
      <c r="F136" s="27">
        <v>1</v>
      </c>
      <c r="M136" s="60"/>
    </row>
    <row r="137" spans="1:13" ht="100" customHeight="1" x14ac:dyDescent="0.35">
      <c r="A137" s="16">
        <f t="shared" si="6"/>
        <v>126</v>
      </c>
      <c r="B137" s="22"/>
      <c r="C137" s="21" t="s">
        <v>282</v>
      </c>
      <c r="D137" s="23" t="s">
        <v>283</v>
      </c>
      <c r="E137" s="23" t="s">
        <v>86</v>
      </c>
      <c r="F137" s="27">
        <v>1</v>
      </c>
      <c r="M137" s="60"/>
    </row>
    <row r="138" spans="1:13" ht="100" customHeight="1" x14ac:dyDescent="0.35">
      <c r="A138" s="16">
        <f t="shared" si="6"/>
        <v>127</v>
      </c>
      <c r="B138" s="22"/>
      <c r="C138" s="21" t="s">
        <v>284</v>
      </c>
      <c r="D138" s="23" t="s">
        <v>285</v>
      </c>
      <c r="E138" s="23" t="s">
        <v>86</v>
      </c>
      <c r="F138" s="27">
        <v>1</v>
      </c>
      <c r="M138" s="60"/>
    </row>
    <row r="139" spans="1:13" ht="100" customHeight="1" x14ac:dyDescent="0.35">
      <c r="A139" s="16">
        <f t="shared" si="6"/>
        <v>128</v>
      </c>
      <c r="B139" s="22"/>
      <c r="C139" s="21" t="s">
        <v>286</v>
      </c>
      <c r="D139" s="23" t="s">
        <v>287</v>
      </c>
      <c r="E139" s="23" t="s">
        <v>86</v>
      </c>
      <c r="F139" s="27">
        <v>1</v>
      </c>
      <c r="M139" s="60"/>
    </row>
    <row r="140" spans="1:13" ht="100" customHeight="1" x14ac:dyDescent="0.35">
      <c r="A140" s="16">
        <f t="shared" si="6"/>
        <v>129</v>
      </c>
      <c r="B140" s="22"/>
      <c r="C140" s="21" t="s">
        <v>288</v>
      </c>
      <c r="D140" s="23" t="s">
        <v>289</v>
      </c>
      <c r="E140" s="23" t="s">
        <v>86</v>
      </c>
      <c r="F140" s="27">
        <v>1</v>
      </c>
      <c r="M140" s="60"/>
    </row>
    <row r="141" spans="1:13" ht="100" customHeight="1" x14ac:dyDescent="0.35">
      <c r="A141" s="16">
        <f t="shared" si="6"/>
        <v>130</v>
      </c>
      <c r="B141" s="22"/>
      <c r="C141" s="21" t="s">
        <v>290</v>
      </c>
      <c r="D141" s="23" t="s">
        <v>291</v>
      </c>
      <c r="E141" s="23" t="s">
        <v>86</v>
      </c>
      <c r="F141" s="27">
        <v>1</v>
      </c>
      <c r="M141" s="60"/>
    </row>
    <row r="142" spans="1:13" ht="100" customHeight="1" x14ac:dyDescent="0.35">
      <c r="A142" s="16">
        <f t="shared" si="6"/>
        <v>131</v>
      </c>
      <c r="B142" s="22"/>
      <c r="C142" s="21" t="s">
        <v>292</v>
      </c>
      <c r="D142" s="23" t="s">
        <v>293</v>
      </c>
      <c r="E142" s="23" t="s">
        <v>86</v>
      </c>
      <c r="F142" s="27">
        <v>1</v>
      </c>
      <c r="M142" s="60"/>
    </row>
    <row r="143" spans="1:13" ht="100" customHeight="1" x14ac:dyDescent="0.35">
      <c r="A143" s="16">
        <f t="shared" si="6"/>
        <v>132</v>
      </c>
      <c r="B143" s="22"/>
      <c r="C143" s="21" t="s">
        <v>294</v>
      </c>
      <c r="D143" s="23" t="s">
        <v>295</v>
      </c>
      <c r="E143" s="23" t="s">
        <v>86</v>
      </c>
      <c r="F143" s="27">
        <v>1</v>
      </c>
      <c r="M143" s="60"/>
    </row>
    <row r="144" spans="1:13" ht="100" customHeight="1" x14ac:dyDescent="0.35">
      <c r="A144" s="16">
        <f t="shared" si="6"/>
        <v>133</v>
      </c>
      <c r="B144" s="22"/>
      <c r="C144" s="21" t="s">
        <v>296</v>
      </c>
      <c r="D144" s="23" t="s">
        <v>297</v>
      </c>
      <c r="E144" s="23" t="s">
        <v>86</v>
      </c>
      <c r="F144" s="27">
        <v>1</v>
      </c>
      <c r="M144" s="60"/>
    </row>
    <row r="145" spans="1:13" ht="100" customHeight="1" x14ac:dyDescent="0.35">
      <c r="A145" s="16">
        <f t="shared" si="6"/>
        <v>134</v>
      </c>
      <c r="B145" s="22"/>
      <c r="C145" s="21" t="s">
        <v>298</v>
      </c>
      <c r="D145" s="23" t="s">
        <v>299</v>
      </c>
      <c r="E145" s="23" t="s">
        <v>86</v>
      </c>
      <c r="F145" s="27">
        <v>1</v>
      </c>
      <c r="M145" s="60"/>
    </row>
    <row r="146" spans="1:13" ht="100" customHeight="1" x14ac:dyDescent="0.35">
      <c r="A146" s="16">
        <f t="shared" si="6"/>
        <v>135</v>
      </c>
      <c r="B146" s="22"/>
      <c r="C146" s="21" t="s">
        <v>300</v>
      </c>
      <c r="D146" s="23" t="s">
        <v>301</v>
      </c>
      <c r="E146" s="23" t="s">
        <v>86</v>
      </c>
      <c r="F146" s="27">
        <v>1</v>
      </c>
      <c r="M146" s="60"/>
    </row>
    <row r="147" spans="1:13" ht="100" customHeight="1" x14ac:dyDescent="0.35">
      <c r="A147" s="16">
        <f t="shared" si="6"/>
        <v>136</v>
      </c>
      <c r="B147" s="22"/>
      <c r="C147" s="21" t="s">
        <v>14</v>
      </c>
      <c r="D147" s="23" t="s">
        <v>302</v>
      </c>
      <c r="E147" s="23" t="s">
        <v>86</v>
      </c>
      <c r="F147" s="27">
        <v>1</v>
      </c>
      <c r="M147" s="60"/>
    </row>
    <row r="148" spans="1:13" ht="100" customHeight="1" x14ac:dyDescent="0.35">
      <c r="A148" s="16">
        <f t="shared" si="6"/>
        <v>137</v>
      </c>
      <c r="B148" s="22"/>
      <c r="C148" s="21" t="s">
        <v>303</v>
      </c>
      <c r="D148" s="23" t="s">
        <v>304</v>
      </c>
      <c r="E148" s="23" t="s">
        <v>86</v>
      </c>
      <c r="F148" s="27">
        <v>1</v>
      </c>
      <c r="M148" s="60"/>
    </row>
    <row r="149" spans="1:13" ht="100" customHeight="1" x14ac:dyDescent="0.35">
      <c r="A149" s="16">
        <f t="shared" si="6"/>
        <v>138</v>
      </c>
      <c r="B149" s="22"/>
      <c r="C149" s="21" t="s">
        <v>305</v>
      </c>
      <c r="D149" s="23" t="s">
        <v>306</v>
      </c>
      <c r="E149" s="23" t="s">
        <v>86</v>
      </c>
      <c r="F149" s="27">
        <v>1</v>
      </c>
      <c r="M149" s="60"/>
    </row>
    <row r="150" spans="1:13" ht="100" customHeight="1" x14ac:dyDescent="0.35">
      <c r="A150" s="16">
        <f t="shared" si="6"/>
        <v>139</v>
      </c>
      <c r="B150" s="22"/>
      <c r="C150" s="21" t="s">
        <v>307</v>
      </c>
      <c r="D150" s="23" t="s">
        <v>308</v>
      </c>
      <c r="E150" s="23" t="s">
        <v>86</v>
      </c>
      <c r="F150" s="27">
        <v>1</v>
      </c>
      <c r="M150" s="60"/>
    </row>
    <row r="151" spans="1:13" ht="100" customHeight="1" x14ac:dyDescent="0.35">
      <c r="A151" s="16">
        <f t="shared" si="6"/>
        <v>140</v>
      </c>
      <c r="B151" s="22"/>
      <c r="C151" s="21" t="s">
        <v>309</v>
      </c>
      <c r="D151" s="23" t="s">
        <v>310</v>
      </c>
      <c r="E151" s="23" t="s">
        <v>86</v>
      </c>
      <c r="F151" s="27">
        <v>1</v>
      </c>
      <c r="M151" s="60"/>
    </row>
    <row r="152" spans="1:13" ht="100" customHeight="1" x14ac:dyDescent="0.35">
      <c r="A152" s="16">
        <f t="shared" si="6"/>
        <v>141</v>
      </c>
      <c r="B152" s="22"/>
      <c r="C152" s="21" t="s">
        <v>311</v>
      </c>
      <c r="D152" s="23" t="s">
        <v>312</v>
      </c>
      <c r="E152" s="23" t="s">
        <v>86</v>
      </c>
      <c r="F152" s="27">
        <v>1</v>
      </c>
      <c r="M152" s="60"/>
    </row>
    <row r="153" spans="1:13" ht="100" customHeight="1" x14ac:dyDescent="0.35">
      <c r="A153" s="16">
        <f t="shared" si="6"/>
        <v>142</v>
      </c>
      <c r="B153" s="22"/>
      <c r="C153" s="21" t="s">
        <v>313</v>
      </c>
      <c r="D153" s="23" t="s">
        <v>314</v>
      </c>
      <c r="E153" s="23" t="s">
        <v>86</v>
      </c>
      <c r="F153" s="27">
        <v>1</v>
      </c>
      <c r="M153" s="60"/>
    </row>
    <row r="154" spans="1:13" ht="100" customHeight="1" x14ac:dyDescent="0.35">
      <c r="A154" s="16">
        <f t="shared" si="6"/>
        <v>143</v>
      </c>
      <c r="B154" s="22"/>
      <c r="C154" s="21" t="s">
        <v>315</v>
      </c>
      <c r="D154" s="23" t="s">
        <v>316</v>
      </c>
      <c r="E154" s="23" t="s">
        <v>86</v>
      </c>
      <c r="F154" s="27">
        <v>1</v>
      </c>
      <c r="M154" s="60"/>
    </row>
    <row r="155" spans="1:13" ht="100" customHeight="1" x14ac:dyDescent="0.35">
      <c r="A155" s="16">
        <f t="shared" si="6"/>
        <v>144</v>
      </c>
      <c r="B155" s="22"/>
      <c r="C155" s="21" t="s">
        <v>317</v>
      </c>
      <c r="D155" s="23" t="s">
        <v>318</v>
      </c>
      <c r="E155" s="23" t="s">
        <v>86</v>
      </c>
      <c r="F155" s="27">
        <v>1</v>
      </c>
      <c r="M155" s="60"/>
    </row>
    <row r="156" spans="1:13" ht="100" customHeight="1" x14ac:dyDescent="0.35">
      <c r="A156" s="16">
        <f t="shared" si="6"/>
        <v>145</v>
      </c>
      <c r="B156" s="22"/>
      <c r="C156" s="21" t="s">
        <v>319</v>
      </c>
      <c r="D156" s="23" t="s">
        <v>320</v>
      </c>
      <c r="E156" s="23" t="s">
        <v>86</v>
      </c>
      <c r="F156" s="27">
        <v>1</v>
      </c>
      <c r="M156" s="60"/>
    </row>
    <row r="157" spans="1:13" ht="100" customHeight="1" x14ac:dyDescent="0.35">
      <c r="A157" s="16">
        <f t="shared" si="6"/>
        <v>146</v>
      </c>
      <c r="B157" s="22"/>
      <c r="C157" s="21" t="s">
        <v>321</v>
      </c>
      <c r="D157" s="23" t="s">
        <v>322</v>
      </c>
      <c r="E157" s="23" t="s">
        <v>86</v>
      </c>
      <c r="F157" s="27">
        <v>1</v>
      </c>
      <c r="M157" s="60"/>
    </row>
    <row r="158" spans="1:13" ht="100" customHeight="1" x14ac:dyDescent="0.35">
      <c r="A158" s="16">
        <f t="shared" si="6"/>
        <v>147</v>
      </c>
      <c r="B158" s="22"/>
      <c r="C158" s="21" t="s">
        <v>323</v>
      </c>
      <c r="D158" s="23" t="s">
        <v>324</v>
      </c>
      <c r="E158" s="23" t="s">
        <v>86</v>
      </c>
      <c r="F158" s="27">
        <v>1</v>
      </c>
      <c r="M158" s="60"/>
    </row>
    <row r="159" spans="1:13" ht="100" customHeight="1" x14ac:dyDescent="0.35">
      <c r="A159" s="16">
        <f t="shared" si="6"/>
        <v>148</v>
      </c>
      <c r="B159" s="22"/>
      <c r="C159" s="21" t="s">
        <v>325</v>
      </c>
      <c r="D159" s="23" t="s">
        <v>326</v>
      </c>
      <c r="E159" s="23" t="s">
        <v>86</v>
      </c>
      <c r="F159" s="27">
        <v>1</v>
      </c>
      <c r="M159" s="60"/>
    </row>
    <row r="160" spans="1:13" ht="100" customHeight="1" x14ac:dyDescent="0.35">
      <c r="A160" s="16">
        <f t="shared" si="6"/>
        <v>149</v>
      </c>
      <c r="B160" s="22"/>
      <c r="C160" s="21" t="s">
        <v>327</v>
      </c>
      <c r="D160" s="23" t="s">
        <v>328</v>
      </c>
      <c r="E160" s="23" t="s">
        <v>86</v>
      </c>
      <c r="F160" s="27">
        <v>1</v>
      </c>
      <c r="M160" s="60"/>
    </row>
    <row r="161" spans="1:13" ht="100" customHeight="1" x14ac:dyDescent="0.35">
      <c r="A161" s="16">
        <f t="shared" si="6"/>
        <v>150</v>
      </c>
      <c r="B161" s="22"/>
      <c r="C161" s="21" t="s">
        <v>329</v>
      </c>
      <c r="D161" s="23" t="s">
        <v>330</v>
      </c>
      <c r="E161" s="23" t="s">
        <v>86</v>
      </c>
      <c r="F161" s="27">
        <v>1</v>
      </c>
      <c r="M161" s="60"/>
    </row>
    <row r="162" spans="1:13" ht="100" customHeight="1" x14ac:dyDescent="0.35">
      <c r="A162" s="16">
        <f t="shared" si="6"/>
        <v>151</v>
      </c>
      <c r="B162" s="22"/>
      <c r="C162" s="21" t="s">
        <v>331</v>
      </c>
      <c r="D162" s="23" t="s">
        <v>332</v>
      </c>
      <c r="E162" s="23" t="s">
        <v>86</v>
      </c>
      <c r="F162" s="27">
        <v>1</v>
      </c>
      <c r="M162" s="60"/>
    </row>
    <row r="163" spans="1:13" ht="100" customHeight="1" x14ac:dyDescent="0.35">
      <c r="A163" s="16">
        <f t="shared" ref="A163:A170" si="7">A162+1</f>
        <v>152</v>
      </c>
      <c r="B163" s="22"/>
      <c r="C163" s="21" t="s">
        <v>333</v>
      </c>
      <c r="D163" s="23" t="s">
        <v>334</v>
      </c>
      <c r="E163" s="23" t="s">
        <v>86</v>
      </c>
      <c r="F163" s="27">
        <v>1</v>
      </c>
      <c r="M163" s="60"/>
    </row>
    <row r="164" spans="1:13" ht="100" customHeight="1" x14ac:dyDescent="0.35">
      <c r="A164" s="16">
        <f t="shared" si="7"/>
        <v>153</v>
      </c>
      <c r="B164" s="22"/>
      <c r="C164" s="21" t="s">
        <v>335</v>
      </c>
      <c r="D164" s="23" t="s">
        <v>336</v>
      </c>
      <c r="E164" s="23" t="s">
        <v>86</v>
      </c>
      <c r="F164" s="27">
        <v>1</v>
      </c>
      <c r="M164" s="60"/>
    </row>
    <row r="165" spans="1:13" ht="100" customHeight="1" x14ac:dyDescent="0.35">
      <c r="A165" s="16">
        <f t="shared" si="7"/>
        <v>154</v>
      </c>
      <c r="B165" s="22"/>
      <c r="C165" s="21" t="s">
        <v>337</v>
      </c>
      <c r="D165" s="23" t="s">
        <v>338</v>
      </c>
      <c r="E165" s="23" t="s">
        <v>86</v>
      </c>
      <c r="F165" s="27">
        <v>1</v>
      </c>
      <c r="M165" s="60"/>
    </row>
    <row r="166" spans="1:13" ht="100" customHeight="1" x14ac:dyDescent="0.35">
      <c r="A166" s="16">
        <f t="shared" si="7"/>
        <v>155</v>
      </c>
      <c r="B166" s="22"/>
      <c r="C166" s="21" t="s">
        <v>339</v>
      </c>
      <c r="D166" s="23" t="s">
        <v>340</v>
      </c>
      <c r="E166" s="23" t="s">
        <v>86</v>
      </c>
      <c r="F166" s="27">
        <v>1</v>
      </c>
      <c r="M166" s="60"/>
    </row>
    <row r="167" spans="1:13" ht="100" customHeight="1" x14ac:dyDescent="0.35">
      <c r="A167" s="16">
        <f t="shared" si="7"/>
        <v>156</v>
      </c>
      <c r="B167" s="22"/>
      <c r="C167" s="21" t="s">
        <v>341</v>
      </c>
      <c r="D167" s="23" t="s">
        <v>342</v>
      </c>
      <c r="E167" s="28" t="s">
        <v>343</v>
      </c>
      <c r="F167" s="27">
        <v>1.4</v>
      </c>
      <c r="M167" s="60"/>
    </row>
    <row r="168" spans="1:13" ht="100" customHeight="1" x14ac:dyDescent="0.35">
      <c r="A168" s="16">
        <f t="shared" si="7"/>
        <v>157</v>
      </c>
      <c r="B168" s="22"/>
      <c r="C168" s="21" t="s">
        <v>344</v>
      </c>
      <c r="D168" s="23" t="s">
        <v>345</v>
      </c>
      <c r="E168" s="28" t="s">
        <v>343</v>
      </c>
      <c r="F168" s="27">
        <v>1.4</v>
      </c>
      <c r="M168" s="60"/>
    </row>
    <row r="169" spans="1:13" ht="100" customHeight="1" x14ac:dyDescent="0.35">
      <c r="A169" s="16">
        <f t="shared" si="7"/>
        <v>158</v>
      </c>
      <c r="B169" s="22"/>
      <c r="C169" s="21" t="s">
        <v>346</v>
      </c>
      <c r="D169" s="23" t="s">
        <v>347</v>
      </c>
      <c r="E169" s="23" t="s">
        <v>348</v>
      </c>
      <c r="F169" s="27">
        <f>2.5*1.5</f>
        <v>3.75</v>
      </c>
      <c r="M169" s="60"/>
    </row>
    <row r="170" spans="1:13" ht="100" customHeight="1" x14ac:dyDescent="0.35">
      <c r="A170" s="16">
        <f t="shared" si="7"/>
        <v>159</v>
      </c>
      <c r="B170" s="22"/>
      <c r="C170" s="21" t="s">
        <v>349</v>
      </c>
      <c r="D170" s="23" t="s">
        <v>350</v>
      </c>
      <c r="E170" s="23" t="s">
        <v>351</v>
      </c>
      <c r="F170" s="27">
        <f>1.2*1.8</f>
        <v>2.16</v>
      </c>
      <c r="M170" s="60"/>
    </row>
    <row r="171" spans="1:13" ht="27.75" customHeight="1" x14ac:dyDescent="0.35">
      <c r="A171" s="16" t="s">
        <v>58</v>
      </c>
      <c r="B171" s="25" t="s">
        <v>352</v>
      </c>
      <c r="C171" s="26" t="s">
        <v>33</v>
      </c>
      <c r="D171" s="26" t="s">
        <v>34</v>
      </c>
      <c r="E171" s="26" t="s">
        <v>35</v>
      </c>
      <c r="F171" s="20" t="s">
        <v>36</v>
      </c>
      <c r="M171" s="60"/>
    </row>
    <row r="172" spans="1:13" ht="78.75" customHeight="1" x14ac:dyDescent="0.35">
      <c r="A172" s="16">
        <v>160</v>
      </c>
      <c r="B172" s="22"/>
      <c r="C172" s="21" t="s">
        <v>11</v>
      </c>
      <c r="D172" s="23" t="s">
        <v>353</v>
      </c>
      <c r="E172" s="23" t="s">
        <v>354</v>
      </c>
      <c r="F172" s="27">
        <f>1.2*1.8</f>
        <v>2.16</v>
      </c>
      <c r="M172" s="60"/>
    </row>
    <row r="173" spans="1:13" ht="78.75" customHeight="1" x14ac:dyDescent="0.35">
      <c r="A173" s="16">
        <f t="shared" ref="A173:A174" si="8">A172+1</f>
        <v>161</v>
      </c>
      <c r="B173" s="22"/>
      <c r="C173" s="21" t="s">
        <v>355</v>
      </c>
      <c r="D173" s="23" t="s">
        <v>356</v>
      </c>
      <c r="E173" s="23" t="s">
        <v>357</v>
      </c>
      <c r="F173" s="24">
        <f>0.9*0.9</f>
        <v>0.81</v>
      </c>
      <c r="M173" s="60"/>
    </row>
    <row r="174" spans="1:13" ht="78.75" customHeight="1" x14ac:dyDescent="0.35">
      <c r="A174" s="16">
        <f t="shared" si="8"/>
        <v>162</v>
      </c>
      <c r="B174" s="22"/>
      <c r="C174" s="21" t="s">
        <v>358</v>
      </c>
      <c r="D174" s="23" t="s">
        <v>359</v>
      </c>
      <c r="E174" s="23" t="s">
        <v>360</v>
      </c>
      <c r="F174" s="27">
        <f>0.5*0.6</f>
        <v>0.3</v>
      </c>
      <c r="M174" s="60"/>
    </row>
    <row r="175" spans="1:13" ht="27.75" customHeight="1" x14ac:dyDescent="0.35">
      <c r="A175" s="16" t="s">
        <v>58</v>
      </c>
      <c r="B175" s="25" t="s">
        <v>361</v>
      </c>
      <c r="C175" s="26" t="s">
        <v>33</v>
      </c>
      <c r="D175" s="26" t="s">
        <v>34</v>
      </c>
      <c r="E175" s="26" t="s">
        <v>35</v>
      </c>
      <c r="F175" s="20" t="s">
        <v>36</v>
      </c>
      <c r="M175" s="60"/>
    </row>
    <row r="176" spans="1:13" ht="100" customHeight="1" x14ac:dyDescent="0.35">
      <c r="A176" s="16">
        <v>163</v>
      </c>
      <c r="B176" s="22"/>
      <c r="C176" s="21" t="s">
        <v>362</v>
      </c>
      <c r="D176" s="23" t="s">
        <v>363</v>
      </c>
      <c r="E176" s="23" t="s">
        <v>77</v>
      </c>
      <c r="F176" s="27">
        <f>2*1</f>
        <v>2</v>
      </c>
      <c r="M176" s="60"/>
    </row>
    <row r="177" spans="1:13" ht="100" customHeight="1" x14ac:dyDescent="0.35">
      <c r="A177" s="16">
        <f t="shared" ref="A177:A209" si="9">A176+1</f>
        <v>164</v>
      </c>
      <c r="B177" s="22"/>
      <c r="C177" s="21" t="s">
        <v>364</v>
      </c>
      <c r="D177" s="23"/>
      <c r="E177" s="23" t="s">
        <v>38</v>
      </c>
      <c r="F177" s="27">
        <f>1.5*2</f>
        <v>3</v>
      </c>
      <c r="M177" s="60"/>
    </row>
    <row r="178" spans="1:13" ht="100" customHeight="1" x14ac:dyDescent="0.35">
      <c r="A178" s="16">
        <f t="shared" si="9"/>
        <v>165</v>
      </c>
      <c r="B178" s="22"/>
      <c r="C178" s="21" t="s">
        <v>365</v>
      </c>
      <c r="D178" s="23"/>
      <c r="E178" s="23" t="s">
        <v>42</v>
      </c>
      <c r="F178" s="27">
        <f>2.5*3</f>
        <v>7.5</v>
      </c>
      <c r="M178" s="60"/>
    </row>
    <row r="179" spans="1:13" ht="100" customHeight="1" x14ac:dyDescent="0.35">
      <c r="A179" s="16">
        <f t="shared" si="9"/>
        <v>166</v>
      </c>
      <c r="B179" s="22"/>
      <c r="C179" s="21" t="s">
        <v>366</v>
      </c>
      <c r="D179" s="23"/>
      <c r="E179" s="23" t="s">
        <v>86</v>
      </c>
      <c r="F179" s="27">
        <f>1*1</f>
        <v>1</v>
      </c>
      <c r="M179" s="60"/>
    </row>
    <row r="180" spans="1:13" ht="100" customHeight="1" x14ac:dyDescent="0.35">
      <c r="A180" s="16">
        <f t="shared" si="9"/>
        <v>167</v>
      </c>
      <c r="B180" s="22"/>
      <c r="C180" s="21" t="s">
        <v>367</v>
      </c>
      <c r="D180" s="23"/>
      <c r="E180" s="23" t="s">
        <v>368</v>
      </c>
      <c r="F180" s="27">
        <f>2.5*5</f>
        <v>12.5</v>
      </c>
      <c r="M180" s="60"/>
    </row>
    <row r="181" spans="1:13" ht="100" customHeight="1" x14ac:dyDescent="0.35">
      <c r="A181" s="16">
        <f t="shared" si="9"/>
        <v>168</v>
      </c>
      <c r="B181" s="22"/>
      <c r="C181" s="21" t="s">
        <v>369</v>
      </c>
      <c r="D181" s="23"/>
      <c r="E181" s="23" t="s">
        <v>88</v>
      </c>
      <c r="F181" s="27">
        <f>2.5*6</f>
        <v>15</v>
      </c>
      <c r="M181" s="60"/>
    </row>
    <row r="182" spans="1:13" ht="100" customHeight="1" x14ac:dyDescent="0.35">
      <c r="A182" s="16">
        <f t="shared" si="9"/>
        <v>169</v>
      </c>
      <c r="B182" s="22"/>
      <c r="C182" s="21" t="s">
        <v>370</v>
      </c>
      <c r="D182" s="23"/>
      <c r="E182" s="23" t="s">
        <v>371</v>
      </c>
      <c r="F182" s="27">
        <f>2*1</f>
        <v>2</v>
      </c>
      <c r="M182" s="60"/>
    </row>
    <row r="183" spans="1:13" ht="100" customHeight="1" x14ac:dyDescent="0.35">
      <c r="A183" s="16">
        <f t="shared" si="9"/>
        <v>170</v>
      </c>
      <c r="B183" s="22"/>
      <c r="C183" s="21" t="s">
        <v>372</v>
      </c>
      <c r="D183" s="23" t="s">
        <v>373</v>
      </c>
      <c r="E183" s="23" t="s">
        <v>374</v>
      </c>
      <c r="F183" s="27">
        <f>0.5*0.5</f>
        <v>0.25</v>
      </c>
      <c r="M183" s="60"/>
    </row>
    <row r="184" spans="1:13" ht="100" customHeight="1" x14ac:dyDescent="0.35">
      <c r="A184" s="16">
        <f t="shared" si="9"/>
        <v>171</v>
      </c>
      <c r="B184" s="22"/>
      <c r="C184" s="21" t="s">
        <v>375</v>
      </c>
      <c r="D184" s="23"/>
      <c r="E184" s="23" t="s">
        <v>199</v>
      </c>
      <c r="F184" s="27">
        <f>1.5*2.5</f>
        <v>3.75</v>
      </c>
      <c r="M184" s="60"/>
    </row>
    <row r="185" spans="1:13" ht="100" customHeight="1" x14ac:dyDescent="0.35">
      <c r="A185" s="16">
        <f t="shared" si="9"/>
        <v>172</v>
      </c>
      <c r="B185" s="22"/>
      <c r="C185" s="21" t="s">
        <v>376</v>
      </c>
      <c r="D185" s="23" t="s">
        <v>377</v>
      </c>
      <c r="E185" s="23" t="s">
        <v>378</v>
      </c>
      <c r="F185" s="27">
        <f>1.5*0.5</f>
        <v>0.75</v>
      </c>
      <c r="M185" s="60"/>
    </row>
    <row r="186" spans="1:13" ht="100" customHeight="1" x14ac:dyDescent="0.35">
      <c r="A186" s="16">
        <f t="shared" si="9"/>
        <v>173</v>
      </c>
      <c r="B186" s="22"/>
      <c r="C186" s="21" t="s">
        <v>379</v>
      </c>
      <c r="D186" s="23"/>
      <c r="E186" s="23" t="s">
        <v>380</v>
      </c>
      <c r="F186" s="27">
        <f>2*3.5</f>
        <v>7</v>
      </c>
      <c r="M186" s="60"/>
    </row>
    <row r="187" spans="1:13" ht="100" customHeight="1" x14ac:dyDescent="0.35">
      <c r="A187" s="16">
        <f t="shared" si="9"/>
        <v>174</v>
      </c>
      <c r="B187" s="22"/>
      <c r="C187" s="21" t="s">
        <v>381</v>
      </c>
      <c r="D187" s="23"/>
      <c r="E187" s="23" t="s">
        <v>382</v>
      </c>
      <c r="F187" s="27">
        <f>2*3.5</f>
        <v>7</v>
      </c>
      <c r="M187" s="60"/>
    </row>
    <row r="188" spans="1:13" ht="100" customHeight="1" x14ac:dyDescent="0.35">
      <c r="A188" s="16">
        <f t="shared" si="9"/>
        <v>175</v>
      </c>
      <c r="B188" s="22"/>
      <c r="C188" s="21" t="s">
        <v>383</v>
      </c>
      <c r="D188" s="23"/>
      <c r="E188" s="23" t="s">
        <v>374</v>
      </c>
      <c r="F188" s="27">
        <f>0.5*0.5</f>
        <v>0.25</v>
      </c>
      <c r="M188" s="60"/>
    </row>
    <row r="189" spans="1:13" ht="100" customHeight="1" x14ac:dyDescent="0.35">
      <c r="A189" s="16">
        <f t="shared" si="9"/>
        <v>176</v>
      </c>
      <c r="B189" s="22"/>
      <c r="C189" s="21" t="s">
        <v>384</v>
      </c>
      <c r="D189" s="23"/>
      <c r="E189" s="23" t="s">
        <v>86</v>
      </c>
      <c r="F189" s="27">
        <f>1*1</f>
        <v>1</v>
      </c>
      <c r="M189" s="60"/>
    </row>
    <row r="190" spans="1:13" ht="100" customHeight="1" x14ac:dyDescent="0.35">
      <c r="A190" s="16">
        <f t="shared" si="9"/>
        <v>177</v>
      </c>
      <c r="B190" s="22"/>
      <c r="C190" s="21" t="s">
        <v>385</v>
      </c>
      <c r="D190" s="23" t="s">
        <v>386</v>
      </c>
      <c r="E190" s="23" t="s">
        <v>378</v>
      </c>
      <c r="F190" s="27">
        <f>1.5*0.5</f>
        <v>0.75</v>
      </c>
      <c r="M190" s="60"/>
    </row>
    <row r="191" spans="1:13" ht="100" customHeight="1" x14ac:dyDescent="0.35">
      <c r="A191" s="16">
        <f t="shared" si="9"/>
        <v>178</v>
      </c>
      <c r="B191" s="22"/>
      <c r="C191" s="21" t="s">
        <v>387</v>
      </c>
      <c r="D191" s="23" t="s">
        <v>388</v>
      </c>
      <c r="E191" s="23" t="s">
        <v>378</v>
      </c>
      <c r="F191" s="27">
        <f>1.5*0.5</f>
        <v>0.75</v>
      </c>
      <c r="M191" s="60"/>
    </row>
    <row r="192" spans="1:13" ht="100" customHeight="1" x14ac:dyDescent="0.35">
      <c r="A192" s="16">
        <f t="shared" si="9"/>
        <v>179</v>
      </c>
      <c r="B192" s="22"/>
      <c r="C192" s="21" t="s">
        <v>7</v>
      </c>
      <c r="D192" s="23" t="s">
        <v>389</v>
      </c>
      <c r="E192" s="23" t="s">
        <v>378</v>
      </c>
      <c r="F192" s="27">
        <f>1.5*0.5</f>
        <v>0.75</v>
      </c>
      <c r="M192" s="60"/>
    </row>
    <row r="193" spans="1:13" ht="100" customHeight="1" x14ac:dyDescent="0.35">
      <c r="A193" s="16">
        <f t="shared" si="9"/>
        <v>180</v>
      </c>
      <c r="B193" s="22"/>
      <c r="C193" s="21" t="s">
        <v>390</v>
      </c>
      <c r="D193" s="23" t="s">
        <v>391</v>
      </c>
      <c r="E193" s="23" t="s">
        <v>378</v>
      </c>
      <c r="F193" s="27">
        <f>1.5*0.5</f>
        <v>0.75</v>
      </c>
      <c r="M193" s="60"/>
    </row>
    <row r="194" spans="1:13" ht="100" customHeight="1" x14ac:dyDescent="0.35">
      <c r="A194" s="16">
        <f t="shared" si="9"/>
        <v>181</v>
      </c>
      <c r="B194" s="22"/>
      <c r="C194" s="21" t="s">
        <v>392</v>
      </c>
      <c r="D194" s="23" t="s">
        <v>393</v>
      </c>
      <c r="E194" s="23" t="s">
        <v>378</v>
      </c>
      <c r="F194" s="27">
        <f>1.5*0.5</f>
        <v>0.75</v>
      </c>
      <c r="M194" s="60"/>
    </row>
    <row r="195" spans="1:13" ht="100" customHeight="1" x14ac:dyDescent="0.35">
      <c r="A195" s="16">
        <f t="shared" si="9"/>
        <v>182</v>
      </c>
      <c r="B195" s="22"/>
      <c r="C195" s="21" t="s">
        <v>394</v>
      </c>
      <c r="D195" s="23"/>
      <c r="E195" s="23" t="s">
        <v>395</v>
      </c>
      <c r="F195" s="27">
        <f>6*5</f>
        <v>30</v>
      </c>
      <c r="M195" s="60"/>
    </row>
    <row r="196" spans="1:13" ht="100" customHeight="1" x14ac:dyDescent="0.35">
      <c r="A196" s="16">
        <f t="shared" si="9"/>
        <v>183</v>
      </c>
      <c r="B196" s="22"/>
      <c r="C196" s="21" t="s">
        <v>396</v>
      </c>
      <c r="D196" s="23"/>
      <c r="E196" s="23" t="s">
        <v>397</v>
      </c>
      <c r="F196" s="27">
        <f>5*5</f>
        <v>25</v>
      </c>
      <c r="M196" s="60"/>
    </row>
    <row r="197" spans="1:13" ht="100" customHeight="1" x14ac:dyDescent="0.35">
      <c r="A197" s="16">
        <f t="shared" si="9"/>
        <v>184</v>
      </c>
      <c r="B197" s="22"/>
      <c r="C197" s="21" t="s">
        <v>398</v>
      </c>
      <c r="D197" s="23"/>
      <c r="E197" s="23" t="s">
        <v>38</v>
      </c>
      <c r="F197" s="27">
        <f>2*1.5</f>
        <v>3</v>
      </c>
      <c r="M197" s="60"/>
    </row>
    <row r="198" spans="1:13" ht="100" customHeight="1" x14ac:dyDescent="0.35">
      <c r="A198" s="16">
        <f t="shared" si="9"/>
        <v>185</v>
      </c>
      <c r="B198" s="22"/>
      <c r="C198" s="21" t="s">
        <v>399</v>
      </c>
      <c r="D198" s="23"/>
      <c r="E198" s="23" t="s">
        <v>400</v>
      </c>
      <c r="F198" s="27">
        <f>0.9*1.5</f>
        <v>1.35</v>
      </c>
      <c r="M198" s="60"/>
    </row>
    <row r="199" spans="1:13" ht="100" customHeight="1" x14ac:dyDescent="0.35">
      <c r="A199" s="16">
        <f t="shared" si="9"/>
        <v>186</v>
      </c>
      <c r="B199" s="22"/>
      <c r="C199" s="21" t="s">
        <v>401</v>
      </c>
      <c r="D199" s="23"/>
      <c r="E199" s="23" t="s">
        <v>351</v>
      </c>
      <c r="F199" s="27">
        <f>1.2*1.8</f>
        <v>2.16</v>
      </c>
      <c r="M199" s="60"/>
    </row>
    <row r="200" spans="1:13" ht="100" customHeight="1" x14ac:dyDescent="0.35">
      <c r="A200" s="16">
        <f t="shared" si="9"/>
        <v>187</v>
      </c>
      <c r="B200" s="22"/>
      <c r="C200" s="21" t="s">
        <v>402</v>
      </c>
      <c r="D200" s="23"/>
      <c r="E200" s="23" t="s">
        <v>403</v>
      </c>
      <c r="F200" s="27">
        <f>1.5*0.5</f>
        <v>0.75</v>
      </c>
      <c r="M200" s="60"/>
    </row>
    <row r="201" spans="1:13" ht="100" customHeight="1" x14ac:dyDescent="0.35">
      <c r="A201" s="16">
        <f t="shared" si="9"/>
        <v>188</v>
      </c>
      <c r="B201" s="22"/>
      <c r="C201" s="21" t="s">
        <v>404</v>
      </c>
      <c r="D201" s="23"/>
      <c r="E201" s="23" t="s">
        <v>378</v>
      </c>
      <c r="F201" s="27">
        <f>1.5*0.5</f>
        <v>0.75</v>
      </c>
      <c r="M201" s="60"/>
    </row>
    <row r="202" spans="1:13" ht="100" customHeight="1" x14ac:dyDescent="0.35">
      <c r="A202" s="16">
        <f t="shared" si="9"/>
        <v>189</v>
      </c>
      <c r="B202" s="22"/>
      <c r="C202" s="21" t="s">
        <v>405</v>
      </c>
      <c r="D202" s="23"/>
      <c r="E202" s="23" t="s">
        <v>406</v>
      </c>
      <c r="F202" s="27">
        <f>1.5*1</f>
        <v>1.5</v>
      </c>
      <c r="M202" s="60"/>
    </row>
    <row r="203" spans="1:13" ht="100" customHeight="1" x14ac:dyDescent="0.35">
      <c r="A203" s="16">
        <f t="shared" si="9"/>
        <v>190</v>
      </c>
      <c r="B203" s="22"/>
      <c r="C203" s="21" t="s">
        <v>407</v>
      </c>
      <c r="D203" s="23"/>
      <c r="E203" s="23" t="s">
        <v>374</v>
      </c>
      <c r="F203" s="27">
        <f>0.5*0.5</f>
        <v>0.25</v>
      </c>
      <c r="M203" s="60"/>
    </row>
    <row r="204" spans="1:13" ht="100" customHeight="1" x14ac:dyDescent="0.35">
      <c r="A204" s="16">
        <f t="shared" si="9"/>
        <v>191</v>
      </c>
      <c r="B204" s="22"/>
      <c r="C204" s="21" t="s">
        <v>408</v>
      </c>
      <c r="D204" s="23"/>
      <c r="E204" s="23" t="s">
        <v>371</v>
      </c>
      <c r="F204" s="27">
        <f>1*2</f>
        <v>2</v>
      </c>
      <c r="M204" s="60"/>
    </row>
    <row r="205" spans="1:13" ht="100" customHeight="1" x14ac:dyDescent="0.35">
      <c r="A205" s="16">
        <f t="shared" si="9"/>
        <v>192</v>
      </c>
      <c r="B205" s="22"/>
      <c r="C205" s="21" t="s">
        <v>409</v>
      </c>
      <c r="D205" s="23"/>
      <c r="E205" s="23" t="s">
        <v>410</v>
      </c>
      <c r="F205" s="27">
        <f>7*3</f>
        <v>21</v>
      </c>
      <c r="M205" s="60"/>
    </row>
    <row r="206" spans="1:13" ht="100" customHeight="1" x14ac:dyDescent="0.35">
      <c r="A206" s="16">
        <f t="shared" si="9"/>
        <v>193</v>
      </c>
      <c r="B206" s="22"/>
      <c r="C206" s="21" t="s">
        <v>411</v>
      </c>
      <c r="D206" s="23"/>
      <c r="E206" s="23" t="s">
        <v>67</v>
      </c>
      <c r="F206" s="27">
        <f>3*4</f>
        <v>12</v>
      </c>
      <c r="M206" s="60"/>
    </row>
    <row r="207" spans="1:13" ht="100" customHeight="1" x14ac:dyDescent="0.35">
      <c r="A207" s="16">
        <f t="shared" si="9"/>
        <v>194</v>
      </c>
      <c r="B207" s="22"/>
      <c r="C207" s="21" t="s">
        <v>412</v>
      </c>
      <c r="D207" s="23"/>
      <c r="E207" s="23" t="s">
        <v>413</v>
      </c>
      <c r="F207" s="27">
        <f>4.5*2</f>
        <v>9</v>
      </c>
      <c r="M207" s="60"/>
    </row>
    <row r="208" spans="1:13" ht="100" customHeight="1" x14ac:dyDescent="0.35">
      <c r="A208" s="16">
        <f t="shared" si="9"/>
        <v>195</v>
      </c>
      <c r="B208" s="22"/>
      <c r="C208" s="21" t="s">
        <v>414</v>
      </c>
      <c r="D208" s="23"/>
      <c r="E208" s="23" t="s">
        <v>415</v>
      </c>
      <c r="F208" s="27">
        <f>6*2</f>
        <v>12</v>
      </c>
      <c r="M208" s="60"/>
    </row>
    <row r="209" spans="1:13" ht="100" customHeight="1" x14ac:dyDescent="0.35">
      <c r="A209" s="16">
        <f t="shared" si="9"/>
        <v>196</v>
      </c>
      <c r="B209" s="22"/>
      <c r="C209" s="21" t="s">
        <v>416</v>
      </c>
      <c r="D209" s="23"/>
      <c r="E209" s="23" t="s">
        <v>417</v>
      </c>
      <c r="F209" s="27">
        <f>3*7</f>
        <v>21</v>
      </c>
      <c r="M209" s="60"/>
    </row>
    <row r="210" spans="1:13" ht="17.25" customHeight="1" x14ac:dyDescent="0.35">
      <c r="M210" s="60"/>
    </row>
    <row r="211" spans="1:13" ht="17.25" customHeight="1" x14ac:dyDescent="0.35">
      <c r="M211" s="60"/>
    </row>
    <row r="212" spans="1:13" ht="17.25" customHeight="1" x14ac:dyDescent="0.35">
      <c r="M212" s="60"/>
    </row>
    <row r="213" spans="1:13" ht="17.25" customHeight="1" x14ac:dyDescent="0.35">
      <c r="M213" s="60"/>
    </row>
    <row r="214" spans="1:13" ht="17.25" customHeight="1" x14ac:dyDescent="0.35">
      <c r="M214" s="60"/>
    </row>
    <row r="215" spans="1:13" ht="17.25" customHeight="1" x14ac:dyDescent="0.35">
      <c r="M215" s="60"/>
    </row>
    <row r="216" spans="1:13" ht="17.25" customHeight="1" x14ac:dyDescent="0.35">
      <c r="M216" s="60"/>
    </row>
    <row r="217" spans="1:13" ht="17.25" customHeight="1" x14ac:dyDescent="0.35">
      <c r="M217" s="60"/>
    </row>
    <row r="218" spans="1:13" ht="17.25" customHeight="1" x14ac:dyDescent="0.35">
      <c r="M218" s="60"/>
    </row>
    <row r="219" spans="1:13" ht="17.25" customHeight="1" x14ac:dyDescent="0.35">
      <c r="M219" s="60"/>
    </row>
    <row r="220" spans="1:13" ht="17.25" customHeight="1" x14ac:dyDescent="0.35">
      <c r="M220" s="60"/>
    </row>
    <row r="221" spans="1:13" ht="17.25" customHeight="1" x14ac:dyDescent="0.35">
      <c r="M221" s="60"/>
    </row>
    <row r="222" spans="1:13" ht="17.25" customHeight="1" x14ac:dyDescent="0.35">
      <c r="M222" s="60"/>
    </row>
    <row r="223" spans="1:13" ht="17.25" customHeight="1" x14ac:dyDescent="0.35">
      <c r="M223" s="60"/>
    </row>
    <row r="224" spans="1:13" ht="17.25" customHeight="1" x14ac:dyDescent="0.35">
      <c r="M224" s="60"/>
    </row>
    <row r="225" spans="13:13" ht="17.25" customHeight="1" x14ac:dyDescent="0.35">
      <c r="M225" s="60"/>
    </row>
    <row r="226" spans="13:13" ht="17.25" customHeight="1" x14ac:dyDescent="0.35">
      <c r="M226" s="60"/>
    </row>
    <row r="227" spans="13:13" ht="17.25" customHeight="1" x14ac:dyDescent="0.35">
      <c r="M227" s="60"/>
    </row>
    <row r="228" spans="13:13" ht="17.25" customHeight="1" x14ac:dyDescent="0.35">
      <c r="M228" s="60"/>
    </row>
    <row r="229" spans="13:13" ht="17.25" customHeight="1" x14ac:dyDescent="0.35">
      <c r="M229" s="60"/>
    </row>
    <row r="230" spans="13:13" ht="17.25" customHeight="1" x14ac:dyDescent="0.35">
      <c r="M230" s="60"/>
    </row>
    <row r="231" spans="13:13" ht="17.25" customHeight="1" x14ac:dyDescent="0.35">
      <c r="M231" s="60"/>
    </row>
    <row r="232" spans="13:13" ht="17.25" customHeight="1" x14ac:dyDescent="0.35">
      <c r="M232" s="60"/>
    </row>
    <row r="233" spans="13:13" ht="17.25" customHeight="1" x14ac:dyDescent="0.35">
      <c r="M233" s="60"/>
    </row>
    <row r="234" spans="13:13" ht="17.25" customHeight="1" x14ac:dyDescent="0.35">
      <c r="M234" s="60"/>
    </row>
    <row r="235" spans="13:13" ht="17.25" customHeight="1" x14ac:dyDescent="0.35">
      <c r="M235" s="60"/>
    </row>
    <row r="236" spans="13:13" ht="17.25" customHeight="1" x14ac:dyDescent="0.35">
      <c r="M236" s="60"/>
    </row>
    <row r="237" spans="13:13" ht="17.25" customHeight="1" x14ac:dyDescent="0.35">
      <c r="M237" s="60"/>
    </row>
    <row r="238" spans="13:13" ht="17.25" customHeight="1" x14ac:dyDescent="0.35">
      <c r="M238" s="60"/>
    </row>
    <row r="239" spans="13:13" ht="17.25" customHeight="1" x14ac:dyDescent="0.35">
      <c r="M239" s="60"/>
    </row>
    <row r="240" spans="13:13" ht="17.25" customHeight="1" x14ac:dyDescent="0.35">
      <c r="M240" s="60"/>
    </row>
  </sheetData>
  <mergeCells count="10">
    <mergeCell ref="F2:F4"/>
    <mergeCell ref="D31:D37"/>
    <mergeCell ref="B2:B4"/>
    <mergeCell ref="C2:C4"/>
    <mergeCell ref="D2:D4"/>
    <mergeCell ref="E2:E4"/>
    <mergeCell ref="B5:B15"/>
    <mergeCell ref="B17:B21"/>
    <mergeCell ref="B25:B29"/>
    <mergeCell ref="B31:B37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9FEF3-BD96-4A45-90FF-D91C720755C3}">
  <sheetPr>
    <tabColor rgb="FFFFC000"/>
  </sheetPr>
  <dimension ref="B1:V212"/>
  <sheetViews>
    <sheetView tabSelected="1" workbookViewId="0">
      <selection activeCell="H2" sqref="H2"/>
    </sheetView>
  </sheetViews>
  <sheetFormatPr defaultRowHeight="14.5" x14ac:dyDescent="0.35"/>
  <cols>
    <col min="2" max="3" width="9.1796875" style="8"/>
    <col min="18" max="22" width="9.1796875" style="59"/>
  </cols>
  <sheetData>
    <row r="1" spans="2:22" x14ac:dyDescent="0.35">
      <c r="R1"/>
      <c r="S1"/>
      <c r="T1"/>
      <c r="U1"/>
      <c r="V1"/>
    </row>
    <row r="2" spans="2:22" ht="100" customHeight="1" x14ac:dyDescent="0.35">
      <c r="B2" s="62">
        <v>1</v>
      </c>
      <c r="C2" s="61" t="s">
        <v>37</v>
      </c>
      <c r="D2" s="129"/>
      <c r="E2" s="129"/>
      <c r="F2" s="129"/>
      <c r="Q2" s="61" t="s">
        <v>442</v>
      </c>
      <c r="R2"/>
      <c r="S2"/>
      <c r="T2"/>
      <c r="U2"/>
      <c r="V2"/>
    </row>
    <row r="3" spans="2:22" ht="100" customHeight="1" x14ac:dyDescent="0.35">
      <c r="B3" s="62">
        <f>B2+1</f>
        <v>2</v>
      </c>
      <c r="C3" s="61" t="s">
        <v>39</v>
      </c>
      <c r="D3" s="129"/>
      <c r="E3" s="129"/>
      <c r="F3" s="129"/>
      <c r="Q3" s="61" t="s">
        <v>439</v>
      </c>
      <c r="R3"/>
      <c r="S3"/>
      <c r="T3"/>
      <c r="U3"/>
      <c r="V3"/>
    </row>
    <row r="4" spans="2:22" ht="100" customHeight="1" x14ac:dyDescent="0.35">
      <c r="B4" s="62">
        <f t="shared" ref="B4:B67" si="0">B3+1</f>
        <v>3</v>
      </c>
      <c r="C4" s="61" t="s">
        <v>41</v>
      </c>
      <c r="D4" s="129"/>
      <c r="E4" s="129"/>
      <c r="F4" s="129"/>
      <c r="Q4" s="61" t="s">
        <v>443</v>
      </c>
    </row>
    <row r="5" spans="2:22" ht="100" customHeight="1" x14ac:dyDescent="0.35">
      <c r="B5" s="62">
        <f t="shared" si="0"/>
        <v>4</v>
      </c>
      <c r="C5" s="61" t="s">
        <v>43</v>
      </c>
      <c r="D5" s="129"/>
      <c r="E5" s="129"/>
      <c r="F5" s="129"/>
      <c r="Q5" s="61" t="s">
        <v>444</v>
      </c>
      <c r="R5" s="153"/>
      <c r="S5" s="152"/>
      <c r="T5" s="152"/>
      <c r="U5" s="152"/>
      <c r="V5" s="152"/>
    </row>
    <row r="6" spans="2:22" ht="100" customHeight="1" x14ac:dyDescent="0.35">
      <c r="B6" s="62">
        <f t="shared" si="0"/>
        <v>5</v>
      </c>
      <c r="C6" s="61" t="s">
        <v>2</v>
      </c>
      <c r="D6" s="129"/>
      <c r="E6" s="129"/>
      <c r="F6" s="129"/>
      <c r="Q6" s="61" t="s">
        <v>438</v>
      </c>
      <c r="R6" s="153"/>
      <c r="S6" s="152"/>
      <c r="T6" s="152"/>
      <c r="U6" s="152"/>
      <c r="V6" s="152"/>
    </row>
    <row r="7" spans="2:22" ht="100" customHeight="1" x14ac:dyDescent="0.35">
      <c r="B7" s="62">
        <f t="shared" si="0"/>
        <v>6</v>
      </c>
      <c r="C7" s="61" t="s">
        <v>46</v>
      </c>
      <c r="D7" s="129"/>
      <c r="E7" s="129"/>
      <c r="F7" s="129"/>
      <c r="Q7" s="61" t="s">
        <v>441</v>
      </c>
      <c r="R7" s="153"/>
      <c r="S7" s="152"/>
      <c r="T7" s="152"/>
      <c r="U7" s="152"/>
      <c r="V7" s="152"/>
    </row>
    <row r="8" spans="2:22" ht="100" customHeight="1" x14ac:dyDescent="0.35">
      <c r="B8" s="62">
        <f t="shared" si="0"/>
        <v>7</v>
      </c>
      <c r="C8" s="61" t="s">
        <v>48</v>
      </c>
      <c r="D8" s="129"/>
      <c r="E8" s="129"/>
      <c r="F8" s="129"/>
      <c r="Q8" s="61" t="s">
        <v>445</v>
      </c>
      <c r="R8" s="152"/>
      <c r="S8" s="60"/>
      <c r="T8" s="64"/>
      <c r="U8" s="64"/>
      <c r="V8" s="65"/>
    </row>
    <row r="9" spans="2:22" ht="100" customHeight="1" x14ac:dyDescent="0.35">
      <c r="B9" s="62">
        <f t="shared" si="0"/>
        <v>8</v>
      </c>
      <c r="C9" s="61" t="s">
        <v>50</v>
      </c>
      <c r="D9" s="129"/>
      <c r="E9" s="129"/>
      <c r="F9" s="129"/>
      <c r="Q9" s="61" t="s">
        <v>446</v>
      </c>
      <c r="R9" s="152"/>
      <c r="S9" s="60"/>
      <c r="T9" s="64"/>
      <c r="U9" s="64"/>
      <c r="V9" s="65"/>
    </row>
    <row r="10" spans="2:22" ht="100" customHeight="1" x14ac:dyDescent="0.35">
      <c r="B10" s="62">
        <f t="shared" si="0"/>
        <v>9</v>
      </c>
      <c r="C10" s="61" t="s">
        <v>52</v>
      </c>
      <c r="D10" s="129"/>
      <c r="E10" s="129"/>
      <c r="F10" s="129"/>
      <c r="Q10" s="61" t="s">
        <v>447</v>
      </c>
      <c r="R10" s="152"/>
      <c r="S10" s="60"/>
      <c r="T10" s="64"/>
      <c r="U10" s="64"/>
      <c r="V10" s="65"/>
    </row>
    <row r="11" spans="2:22" ht="100" customHeight="1" x14ac:dyDescent="0.35">
      <c r="B11" s="62">
        <f t="shared" si="0"/>
        <v>10</v>
      </c>
      <c r="C11" s="61" t="s">
        <v>54</v>
      </c>
      <c r="D11" s="129"/>
      <c r="E11" s="129"/>
      <c r="F11" s="129"/>
      <c r="Q11" s="61" t="s">
        <v>448</v>
      </c>
      <c r="R11" s="152"/>
      <c r="S11" s="60"/>
      <c r="T11" s="64"/>
      <c r="U11" s="64"/>
      <c r="V11" s="65"/>
    </row>
    <row r="12" spans="2:22" ht="100" customHeight="1" x14ac:dyDescent="0.35">
      <c r="B12" s="62">
        <f t="shared" si="0"/>
        <v>11</v>
      </c>
      <c r="C12" s="61" t="s">
        <v>56</v>
      </c>
      <c r="D12" s="129"/>
      <c r="E12" s="129"/>
      <c r="F12" s="129"/>
      <c r="Q12" s="61" t="s">
        <v>449</v>
      </c>
      <c r="R12" s="152"/>
      <c r="S12" s="60"/>
      <c r="T12" s="64"/>
      <c r="U12" s="64"/>
      <c r="V12" s="65"/>
    </row>
    <row r="13" spans="2:22" ht="100" customHeight="1" x14ac:dyDescent="0.35">
      <c r="B13" s="62">
        <f t="shared" si="0"/>
        <v>12</v>
      </c>
      <c r="C13" s="61" t="s">
        <v>60</v>
      </c>
      <c r="D13" s="129"/>
      <c r="E13" s="129"/>
      <c r="F13" s="129"/>
      <c r="Q13" s="61" t="s">
        <v>450</v>
      </c>
      <c r="R13" s="152"/>
      <c r="S13" s="60"/>
      <c r="T13" s="64"/>
      <c r="U13" s="64"/>
      <c r="V13" s="65"/>
    </row>
    <row r="14" spans="2:22" ht="100" customHeight="1" x14ac:dyDescent="0.35">
      <c r="B14" s="62">
        <f t="shared" si="0"/>
        <v>13</v>
      </c>
      <c r="C14" s="61" t="s">
        <v>62</v>
      </c>
      <c r="D14" s="129"/>
      <c r="E14" s="129"/>
      <c r="F14" s="129"/>
      <c r="Q14" s="61" t="s">
        <v>451</v>
      </c>
      <c r="R14" s="152"/>
      <c r="S14" s="60"/>
      <c r="T14" s="64"/>
      <c r="U14" s="64"/>
      <c r="V14" s="65"/>
    </row>
    <row r="15" spans="2:22" ht="100" customHeight="1" x14ac:dyDescent="0.35">
      <c r="B15" s="62">
        <f t="shared" si="0"/>
        <v>14</v>
      </c>
      <c r="C15" s="61" t="s">
        <v>63</v>
      </c>
      <c r="D15" s="129"/>
      <c r="E15" s="129"/>
      <c r="F15" s="129"/>
      <c r="Q15" s="61" t="s">
        <v>452</v>
      </c>
      <c r="R15" s="152"/>
      <c r="S15" s="60"/>
      <c r="T15" s="64"/>
      <c r="U15" s="64"/>
      <c r="V15" s="65"/>
    </row>
    <row r="16" spans="2:22" ht="100" customHeight="1" x14ac:dyDescent="0.35">
      <c r="B16" s="62">
        <f t="shared" si="0"/>
        <v>15</v>
      </c>
      <c r="C16" s="61" t="s">
        <v>64</v>
      </c>
      <c r="D16" s="129"/>
      <c r="E16" s="129"/>
      <c r="F16" s="129"/>
      <c r="Q16" s="61" t="s">
        <v>453</v>
      </c>
      <c r="R16" s="152"/>
      <c r="S16" s="60"/>
      <c r="T16" s="64"/>
      <c r="U16" s="64"/>
      <c r="V16" s="65"/>
    </row>
    <row r="17" spans="2:22" ht="100" customHeight="1" x14ac:dyDescent="0.35">
      <c r="B17" s="62">
        <f t="shared" si="0"/>
        <v>16</v>
      </c>
      <c r="C17" s="61" t="s">
        <v>66</v>
      </c>
      <c r="D17" s="129"/>
      <c r="E17" s="129"/>
      <c r="F17" s="129"/>
      <c r="Q17" s="61" t="s">
        <v>454</v>
      </c>
      <c r="R17" s="152"/>
      <c r="S17" s="60"/>
      <c r="T17" s="64"/>
      <c r="U17" s="64"/>
      <c r="V17" s="65"/>
    </row>
    <row r="18" spans="2:22" ht="100" customHeight="1" x14ac:dyDescent="0.35">
      <c r="B18" s="62">
        <f t="shared" si="0"/>
        <v>17</v>
      </c>
      <c r="C18" s="61" t="s">
        <v>5</v>
      </c>
      <c r="D18" s="129"/>
      <c r="E18" s="129"/>
      <c r="F18" s="129"/>
      <c r="Q18" s="61" t="s">
        <v>5</v>
      </c>
      <c r="R18" s="152"/>
      <c r="S18" s="60"/>
      <c r="T18" s="64"/>
      <c r="U18" s="64"/>
      <c r="V18" s="65"/>
    </row>
    <row r="19" spans="2:22" ht="100" customHeight="1" x14ac:dyDescent="0.35">
      <c r="B19" s="62">
        <f t="shared" si="0"/>
        <v>18</v>
      </c>
      <c r="C19" s="61" t="s">
        <v>71</v>
      </c>
      <c r="D19" s="129"/>
      <c r="E19" s="129"/>
      <c r="F19" s="129"/>
      <c r="Q19" s="61" t="s">
        <v>455</v>
      </c>
      <c r="R19" s="64"/>
      <c r="S19" s="60"/>
      <c r="T19" s="64"/>
      <c r="U19" s="64"/>
      <c r="V19" s="65"/>
    </row>
    <row r="20" spans="2:22" ht="100" customHeight="1" x14ac:dyDescent="0.35">
      <c r="B20" s="62">
        <f t="shared" si="0"/>
        <v>19</v>
      </c>
      <c r="C20" s="61" t="s">
        <v>72</v>
      </c>
      <c r="D20" s="129"/>
      <c r="E20" s="129"/>
      <c r="F20" s="129"/>
      <c r="Q20" s="61" t="s">
        <v>456</v>
      </c>
      <c r="R20" s="64"/>
      <c r="S20" s="60"/>
      <c r="T20" s="64"/>
      <c r="U20" s="64"/>
      <c r="V20" s="65"/>
    </row>
    <row r="21" spans="2:22" ht="100" customHeight="1" x14ac:dyDescent="0.35">
      <c r="B21" s="62">
        <f t="shared" si="0"/>
        <v>20</v>
      </c>
      <c r="C21" s="61" t="s">
        <v>74</v>
      </c>
      <c r="D21" s="129"/>
      <c r="E21" s="129"/>
      <c r="F21" s="129"/>
      <c r="Q21" s="61" t="s">
        <v>457</v>
      </c>
      <c r="R21" s="64"/>
      <c r="S21" s="60"/>
      <c r="T21" s="64"/>
      <c r="U21" s="64"/>
      <c r="V21" s="65"/>
    </row>
    <row r="22" spans="2:22" ht="100" customHeight="1" x14ac:dyDescent="0.35">
      <c r="B22" s="62">
        <f t="shared" si="0"/>
        <v>21</v>
      </c>
      <c r="C22" s="61" t="s">
        <v>10</v>
      </c>
      <c r="D22" s="129"/>
      <c r="E22" s="129"/>
      <c r="F22" s="129"/>
      <c r="Q22" s="61" t="s">
        <v>440</v>
      </c>
      <c r="R22" s="64"/>
      <c r="S22" s="60"/>
      <c r="T22" s="64"/>
      <c r="U22" s="64"/>
      <c r="V22" s="65"/>
    </row>
    <row r="23" spans="2:22" ht="100" customHeight="1" x14ac:dyDescent="0.35">
      <c r="B23" s="62">
        <f t="shared" si="0"/>
        <v>22</v>
      </c>
      <c r="C23" s="61" t="s">
        <v>76</v>
      </c>
      <c r="D23" s="129"/>
      <c r="E23" s="129"/>
      <c r="F23" s="129"/>
      <c r="Q23" s="61" t="s">
        <v>458</v>
      </c>
      <c r="R23" s="64"/>
      <c r="S23" s="60"/>
      <c r="T23" s="64"/>
      <c r="U23" s="64"/>
      <c r="V23" s="65"/>
    </row>
    <row r="24" spans="2:22" ht="100" customHeight="1" x14ac:dyDescent="0.35">
      <c r="B24" s="62">
        <f t="shared" si="0"/>
        <v>23</v>
      </c>
      <c r="C24" s="61" t="s">
        <v>79</v>
      </c>
      <c r="D24" s="129"/>
      <c r="E24" s="129"/>
      <c r="F24" s="129"/>
      <c r="Q24" s="61" t="s">
        <v>459</v>
      </c>
      <c r="R24" s="58"/>
      <c r="S24" s="60"/>
      <c r="T24" s="64"/>
      <c r="U24" s="64"/>
      <c r="V24" s="66"/>
    </row>
    <row r="25" spans="2:22" ht="100" customHeight="1" x14ac:dyDescent="0.35">
      <c r="B25" s="62">
        <f t="shared" si="0"/>
        <v>24</v>
      </c>
      <c r="C25" s="61" t="s">
        <v>81</v>
      </c>
      <c r="D25" s="129"/>
      <c r="E25" s="129"/>
      <c r="F25" s="129"/>
      <c r="Q25" s="61" t="s">
        <v>460</v>
      </c>
      <c r="R25" s="58"/>
      <c r="S25" s="60"/>
      <c r="T25" s="64"/>
      <c r="U25" s="64"/>
      <c r="V25" s="66"/>
    </row>
    <row r="26" spans="2:22" ht="100" customHeight="1" x14ac:dyDescent="0.35">
      <c r="B26" s="62">
        <f t="shared" si="0"/>
        <v>25</v>
      </c>
      <c r="C26" s="61" t="s">
        <v>83</v>
      </c>
      <c r="D26" s="129"/>
      <c r="E26" s="129"/>
      <c r="F26" s="129"/>
      <c r="Q26" s="61" t="s">
        <v>461</v>
      </c>
      <c r="R26" s="64"/>
      <c r="S26" s="60"/>
      <c r="T26" s="64"/>
      <c r="U26" s="64"/>
      <c r="V26" s="65"/>
    </row>
    <row r="27" spans="2:22" ht="100" customHeight="1" x14ac:dyDescent="0.35">
      <c r="B27" s="62">
        <f t="shared" si="0"/>
        <v>26</v>
      </c>
      <c r="C27" s="61" t="s">
        <v>85</v>
      </c>
      <c r="D27" s="129"/>
      <c r="E27" s="129"/>
      <c r="F27" s="129"/>
      <c r="Q27" s="61" t="s">
        <v>462</v>
      </c>
      <c r="R27" s="64"/>
      <c r="S27" s="60"/>
      <c r="T27" s="64"/>
      <c r="U27" s="64"/>
      <c r="V27" s="65"/>
    </row>
    <row r="28" spans="2:22" ht="100" customHeight="1" x14ac:dyDescent="0.35">
      <c r="B28" s="62">
        <f t="shared" si="0"/>
        <v>27</v>
      </c>
      <c r="C28" s="61" t="s">
        <v>87</v>
      </c>
      <c r="D28" s="129"/>
      <c r="E28" s="129"/>
      <c r="F28" s="129"/>
      <c r="Q28" s="61" t="s">
        <v>463</v>
      </c>
      <c r="R28" s="64"/>
      <c r="S28" s="60"/>
      <c r="T28" s="64"/>
      <c r="U28" s="64"/>
      <c r="V28" s="65"/>
    </row>
    <row r="29" spans="2:22" ht="100" customHeight="1" x14ac:dyDescent="0.35">
      <c r="B29" s="62">
        <f t="shared" si="0"/>
        <v>28</v>
      </c>
      <c r="C29" s="61" t="s">
        <v>4</v>
      </c>
      <c r="D29" s="129"/>
      <c r="E29" s="129"/>
      <c r="F29" s="129"/>
      <c r="Q29" s="61" t="s">
        <v>464</v>
      </c>
      <c r="R29" s="64"/>
      <c r="S29" s="60"/>
      <c r="T29" s="64"/>
      <c r="U29" s="64"/>
      <c r="V29" s="65"/>
    </row>
    <row r="30" spans="2:22" ht="100" customHeight="1" x14ac:dyDescent="0.35">
      <c r="B30" s="62">
        <f t="shared" si="0"/>
        <v>29</v>
      </c>
      <c r="C30" s="61" t="s">
        <v>89</v>
      </c>
      <c r="D30" s="129"/>
      <c r="E30" s="129"/>
      <c r="F30" s="129"/>
      <c r="Q30" s="61" t="s">
        <v>465</v>
      </c>
      <c r="R30" s="64"/>
      <c r="S30" s="60"/>
      <c r="T30" s="64"/>
      <c r="U30" s="64"/>
      <c r="V30" s="65"/>
    </row>
    <row r="31" spans="2:22" ht="100" customHeight="1" x14ac:dyDescent="0.35">
      <c r="B31" s="62">
        <f t="shared" si="0"/>
        <v>30</v>
      </c>
      <c r="C31" s="61" t="s">
        <v>91</v>
      </c>
      <c r="D31" s="129"/>
      <c r="E31" s="129"/>
      <c r="F31" s="129"/>
      <c r="Q31" s="61" t="s">
        <v>91</v>
      </c>
    </row>
    <row r="32" spans="2:22" ht="100" customHeight="1" x14ac:dyDescent="0.35">
      <c r="B32" s="62">
        <f t="shared" si="0"/>
        <v>31</v>
      </c>
      <c r="C32" s="61" t="s">
        <v>6</v>
      </c>
      <c r="D32" s="129"/>
      <c r="E32" s="129"/>
      <c r="F32" s="129"/>
      <c r="Q32" s="61" t="s">
        <v>466</v>
      </c>
      <c r="R32" s="64"/>
      <c r="S32" s="60"/>
      <c r="T32" s="67"/>
      <c r="U32" s="64"/>
      <c r="V32" s="65"/>
    </row>
    <row r="33" spans="2:22" ht="100" customHeight="1" x14ac:dyDescent="0.35">
      <c r="B33" s="62">
        <f t="shared" si="0"/>
        <v>32</v>
      </c>
      <c r="C33" s="61" t="s">
        <v>9</v>
      </c>
      <c r="D33" s="129"/>
      <c r="E33" s="129"/>
      <c r="F33" s="129"/>
      <c r="Q33" s="61" t="s">
        <v>467</v>
      </c>
      <c r="R33" s="64"/>
      <c r="S33" s="60"/>
      <c r="T33" s="67"/>
      <c r="U33" s="64"/>
      <c r="V33" s="65"/>
    </row>
    <row r="34" spans="2:22" ht="100" customHeight="1" x14ac:dyDescent="0.35">
      <c r="B34" s="62">
        <f t="shared" si="0"/>
        <v>33</v>
      </c>
      <c r="C34" s="61" t="s">
        <v>96</v>
      </c>
      <c r="D34" s="129"/>
      <c r="E34" s="129"/>
      <c r="F34" s="129"/>
      <c r="Q34" s="61" t="s">
        <v>468</v>
      </c>
      <c r="R34" s="64"/>
      <c r="S34" s="60"/>
      <c r="T34" s="67"/>
      <c r="U34" s="64"/>
      <c r="V34" s="65"/>
    </row>
    <row r="35" spans="2:22" ht="100" customHeight="1" x14ac:dyDescent="0.35">
      <c r="B35" s="62">
        <f t="shared" si="0"/>
        <v>34</v>
      </c>
      <c r="C35" s="61" t="s">
        <v>99</v>
      </c>
      <c r="D35" s="129"/>
      <c r="E35" s="129"/>
      <c r="F35" s="129"/>
      <c r="Q35" s="61" t="s">
        <v>469</v>
      </c>
      <c r="R35" s="64"/>
      <c r="S35" s="60"/>
      <c r="T35" s="67"/>
      <c r="U35" s="64"/>
      <c r="V35" s="65"/>
    </row>
    <row r="36" spans="2:22" ht="100" customHeight="1" x14ac:dyDescent="0.35">
      <c r="B36" s="62">
        <f t="shared" si="0"/>
        <v>35</v>
      </c>
      <c r="C36" s="61" t="s">
        <v>101</v>
      </c>
      <c r="D36" s="129"/>
      <c r="E36" s="129"/>
      <c r="F36" s="129"/>
      <c r="Q36" s="61" t="s">
        <v>470</v>
      </c>
      <c r="R36" s="64"/>
      <c r="S36" s="60"/>
      <c r="T36" s="67"/>
      <c r="U36" s="64"/>
      <c r="V36" s="65"/>
    </row>
    <row r="37" spans="2:22" ht="100" customHeight="1" x14ac:dyDescent="0.35">
      <c r="B37" s="62">
        <f t="shared" si="0"/>
        <v>36</v>
      </c>
      <c r="C37" s="61" t="s">
        <v>103</v>
      </c>
      <c r="D37" s="129"/>
      <c r="E37" s="129"/>
      <c r="F37" s="129"/>
      <c r="Q37" s="61" t="s">
        <v>471</v>
      </c>
      <c r="R37" s="64"/>
      <c r="S37" s="60"/>
      <c r="T37" s="67"/>
      <c r="U37" s="64"/>
      <c r="V37" s="65"/>
    </row>
    <row r="38" spans="2:22" ht="100" customHeight="1" x14ac:dyDescent="0.35">
      <c r="B38" s="62">
        <f t="shared" si="0"/>
        <v>37</v>
      </c>
      <c r="C38" s="61" t="s">
        <v>105</v>
      </c>
      <c r="D38" s="129"/>
      <c r="E38" s="129"/>
      <c r="F38" s="129"/>
      <c r="Q38" s="61" t="s">
        <v>472</v>
      </c>
      <c r="R38" s="64"/>
      <c r="S38" s="60"/>
      <c r="T38" s="67"/>
      <c r="U38" s="64"/>
      <c r="V38" s="65"/>
    </row>
    <row r="39" spans="2:22" ht="100" customHeight="1" x14ac:dyDescent="0.35">
      <c r="B39" s="62">
        <f t="shared" si="0"/>
        <v>38</v>
      </c>
      <c r="C39" s="61" t="s">
        <v>107</v>
      </c>
      <c r="D39" s="129"/>
      <c r="E39" s="129"/>
      <c r="F39" s="129"/>
      <c r="Q39" s="61" t="s">
        <v>473</v>
      </c>
    </row>
    <row r="40" spans="2:22" ht="100" customHeight="1" x14ac:dyDescent="0.35">
      <c r="B40" s="62">
        <f t="shared" si="0"/>
        <v>39</v>
      </c>
      <c r="C40" s="61" t="s">
        <v>109</v>
      </c>
      <c r="D40" s="129"/>
      <c r="E40" s="129"/>
      <c r="F40" s="129"/>
      <c r="Q40" s="61" t="s">
        <v>474</v>
      </c>
    </row>
    <row r="41" spans="2:22" ht="100" customHeight="1" x14ac:dyDescent="0.35">
      <c r="B41" s="62">
        <f t="shared" si="0"/>
        <v>40</v>
      </c>
      <c r="C41" s="61" t="s">
        <v>111</v>
      </c>
      <c r="D41" s="129"/>
      <c r="E41" s="129"/>
      <c r="F41" s="129"/>
      <c r="Q41" s="61" t="s">
        <v>475</v>
      </c>
      <c r="R41" s="68"/>
      <c r="S41" s="63"/>
      <c r="T41" s="63"/>
      <c r="U41" s="63"/>
      <c r="V41" s="69"/>
    </row>
    <row r="42" spans="2:22" ht="100" customHeight="1" x14ac:dyDescent="0.35">
      <c r="B42" s="62">
        <f t="shared" si="0"/>
        <v>41</v>
      </c>
      <c r="C42" s="61" t="s">
        <v>12</v>
      </c>
      <c r="D42" s="129"/>
      <c r="E42" s="129"/>
      <c r="F42" s="129"/>
      <c r="Q42" s="61" t="s">
        <v>476</v>
      </c>
      <c r="R42" s="58"/>
      <c r="S42" s="60"/>
      <c r="T42" s="67"/>
      <c r="U42" s="64"/>
      <c r="V42" s="65"/>
    </row>
    <row r="43" spans="2:22" ht="100" customHeight="1" x14ac:dyDescent="0.35">
      <c r="B43" s="62">
        <f t="shared" si="0"/>
        <v>42</v>
      </c>
      <c r="C43" s="61" t="s">
        <v>114</v>
      </c>
      <c r="D43" s="129"/>
      <c r="E43" s="129"/>
      <c r="F43" s="129"/>
      <c r="Q43" s="61" t="s">
        <v>477</v>
      </c>
      <c r="R43" s="68"/>
      <c r="S43" s="63"/>
      <c r="T43" s="63"/>
      <c r="U43" s="63"/>
      <c r="V43" s="69"/>
    </row>
    <row r="44" spans="2:22" ht="100" customHeight="1" x14ac:dyDescent="0.35">
      <c r="B44" s="62">
        <f t="shared" si="0"/>
        <v>43</v>
      </c>
      <c r="C44" s="61" t="s">
        <v>116</v>
      </c>
      <c r="D44" s="129"/>
      <c r="E44" s="129"/>
      <c r="F44" s="129"/>
      <c r="Q44" s="61" t="s">
        <v>478</v>
      </c>
      <c r="R44" s="58"/>
      <c r="S44" s="60"/>
      <c r="T44" s="64"/>
      <c r="U44" s="64"/>
      <c r="V44" s="66"/>
    </row>
    <row r="45" spans="2:22" ht="100" customHeight="1" x14ac:dyDescent="0.35">
      <c r="B45" s="62">
        <f t="shared" si="0"/>
        <v>44</v>
      </c>
      <c r="C45" s="61" t="s">
        <v>118</v>
      </c>
      <c r="D45" s="129"/>
      <c r="E45" s="129"/>
      <c r="F45" s="129"/>
      <c r="Q45" s="61" t="s">
        <v>479</v>
      </c>
      <c r="R45" s="58"/>
      <c r="S45" s="60"/>
      <c r="T45" s="64"/>
      <c r="U45" s="64"/>
      <c r="V45" s="66"/>
    </row>
    <row r="46" spans="2:22" ht="100" customHeight="1" x14ac:dyDescent="0.35">
      <c r="B46" s="62">
        <f t="shared" si="0"/>
        <v>45</v>
      </c>
      <c r="C46" s="61" t="s">
        <v>120</v>
      </c>
      <c r="D46" s="129"/>
      <c r="E46" s="129"/>
      <c r="F46" s="129"/>
      <c r="Q46" s="61" t="s">
        <v>480</v>
      </c>
      <c r="R46" s="58"/>
      <c r="S46" s="60"/>
      <c r="T46" s="64"/>
      <c r="U46" s="64"/>
      <c r="V46" s="66"/>
    </row>
    <row r="47" spans="2:22" ht="100" customHeight="1" x14ac:dyDescent="0.35">
      <c r="B47" s="62">
        <f t="shared" si="0"/>
        <v>46</v>
      </c>
      <c r="C47" s="61" t="s">
        <v>122</v>
      </c>
      <c r="D47" s="129"/>
      <c r="E47" s="129"/>
      <c r="F47" s="129"/>
      <c r="Q47" s="61" t="s">
        <v>481</v>
      </c>
      <c r="R47" s="58"/>
      <c r="S47" s="60"/>
      <c r="T47" s="64"/>
      <c r="U47" s="64"/>
      <c r="V47" s="66"/>
    </row>
    <row r="48" spans="2:22" ht="100" customHeight="1" x14ac:dyDescent="0.35">
      <c r="B48" s="62">
        <f t="shared" si="0"/>
        <v>47</v>
      </c>
      <c r="C48" s="61" t="s">
        <v>124</v>
      </c>
      <c r="D48" s="129"/>
      <c r="E48" s="129"/>
      <c r="F48" s="129"/>
      <c r="Q48" s="61" t="s">
        <v>482</v>
      </c>
      <c r="R48" s="58"/>
      <c r="S48" s="60"/>
      <c r="T48" s="64"/>
      <c r="U48" s="64"/>
      <c r="V48" s="66"/>
    </row>
    <row r="49" spans="2:22" ht="100" customHeight="1" x14ac:dyDescent="0.35">
      <c r="B49" s="62">
        <f t="shared" si="0"/>
        <v>48</v>
      </c>
      <c r="C49" s="61" t="s">
        <v>126</v>
      </c>
      <c r="D49" s="129"/>
      <c r="E49" s="129"/>
      <c r="F49" s="129"/>
      <c r="Q49" s="61" t="s">
        <v>483</v>
      </c>
      <c r="R49" s="58"/>
      <c r="S49" s="60"/>
      <c r="T49" s="64"/>
      <c r="U49" s="64"/>
      <c r="V49" s="66"/>
    </row>
    <row r="50" spans="2:22" ht="100" customHeight="1" x14ac:dyDescent="0.35">
      <c r="B50" s="62">
        <f t="shared" si="0"/>
        <v>49</v>
      </c>
      <c r="C50" s="61" t="s">
        <v>128</v>
      </c>
      <c r="D50" s="129"/>
      <c r="E50" s="129"/>
      <c r="F50" s="129"/>
      <c r="Q50" s="61" t="s">
        <v>484</v>
      </c>
      <c r="R50" s="58"/>
      <c r="S50" s="60"/>
      <c r="T50" s="64"/>
      <c r="U50" s="64"/>
      <c r="V50" s="66"/>
    </row>
    <row r="51" spans="2:22" ht="100" customHeight="1" x14ac:dyDescent="0.35">
      <c r="B51" s="62">
        <f t="shared" si="0"/>
        <v>50</v>
      </c>
      <c r="C51" s="61" t="s">
        <v>130</v>
      </c>
      <c r="D51" s="129"/>
      <c r="E51" s="129"/>
      <c r="F51" s="129"/>
      <c r="Q51" s="61" t="s">
        <v>485</v>
      </c>
      <c r="R51" s="58"/>
      <c r="S51" s="60"/>
      <c r="T51" s="64"/>
      <c r="U51" s="64"/>
      <c r="V51" s="66"/>
    </row>
    <row r="52" spans="2:22" ht="100" customHeight="1" x14ac:dyDescent="0.35">
      <c r="B52" s="62">
        <f t="shared" si="0"/>
        <v>51</v>
      </c>
      <c r="C52" s="61" t="s">
        <v>132</v>
      </c>
      <c r="D52" s="129"/>
      <c r="E52" s="129"/>
      <c r="F52" s="129"/>
      <c r="Q52" s="61" t="s">
        <v>486</v>
      </c>
      <c r="R52" s="58"/>
      <c r="S52" s="60"/>
      <c r="T52" s="64"/>
      <c r="U52" s="64"/>
      <c r="V52" s="66"/>
    </row>
    <row r="53" spans="2:22" ht="100" customHeight="1" x14ac:dyDescent="0.35">
      <c r="B53" s="62">
        <f t="shared" si="0"/>
        <v>52</v>
      </c>
      <c r="C53" s="61" t="s">
        <v>134</v>
      </c>
      <c r="D53" s="129"/>
      <c r="E53" s="129"/>
      <c r="F53" s="129"/>
      <c r="Q53" s="61" t="s">
        <v>487</v>
      </c>
      <c r="R53" s="58"/>
      <c r="S53" s="60"/>
      <c r="T53" s="64"/>
      <c r="U53" s="64"/>
      <c r="V53" s="66"/>
    </row>
    <row r="54" spans="2:22" ht="100" customHeight="1" x14ac:dyDescent="0.35">
      <c r="B54" s="62">
        <f t="shared" si="0"/>
        <v>53</v>
      </c>
      <c r="C54" s="61" t="s">
        <v>136</v>
      </c>
      <c r="D54" s="129"/>
      <c r="E54" s="129"/>
      <c r="F54" s="129"/>
      <c r="Q54" s="61" t="s">
        <v>488</v>
      </c>
      <c r="R54" s="58"/>
      <c r="S54" s="60"/>
      <c r="T54" s="64"/>
      <c r="U54" s="64"/>
      <c r="V54" s="66"/>
    </row>
    <row r="55" spans="2:22" ht="100" customHeight="1" x14ac:dyDescent="0.35">
      <c r="B55" s="62">
        <f t="shared" si="0"/>
        <v>54</v>
      </c>
      <c r="C55" s="61" t="s">
        <v>8</v>
      </c>
      <c r="D55" s="129"/>
      <c r="E55" s="129"/>
      <c r="F55" s="129"/>
      <c r="Q55" s="61" t="s">
        <v>437</v>
      </c>
      <c r="R55" s="58"/>
      <c r="S55" s="60"/>
      <c r="T55" s="64"/>
      <c r="U55" s="64"/>
      <c r="V55" s="66"/>
    </row>
    <row r="56" spans="2:22" ht="100" customHeight="1" x14ac:dyDescent="0.35">
      <c r="B56" s="62">
        <f t="shared" si="0"/>
        <v>55</v>
      </c>
      <c r="C56" s="61" t="s">
        <v>139</v>
      </c>
      <c r="D56" s="129"/>
      <c r="E56" s="129"/>
      <c r="F56" s="129"/>
      <c r="Q56" s="61" t="s">
        <v>489</v>
      </c>
      <c r="R56" s="58"/>
      <c r="S56" s="60"/>
      <c r="T56" s="64"/>
      <c r="U56" s="64"/>
      <c r="V56" s="66"/>
    </row>
    <row r="57" spans="2:22" ht="100" customHeight="1" x14ac:dyDescent="0.35">
      <c r="B57" s="62">
        <f t="shared" si="0"/>
        <v>56</v>
      </c>
      <c r="C57" s="61" t="s">
        <v>141</v>
      </c>
      <c r="D57" s="129"/>
      <c r="E57" s="129"/>
      <c r="F57" s="129"/>
      <c r="Q57" s="61" t="s">
        <v>490</v>
      </c>
      <c r="R57" s="58"/>
      <c r="S57" s="60"/>
      <c r="T57" s="64"/>
      <c r="U57" s="64"/>
      <c r="V57" s="66"/>
    </row>
    <row r="58" spans="2:22" ht="100" customHeight="1" x14ac:dyDescent="0.35">
      <c r="B58" s="62">
        <f t="shared" si="0"/>
        <v>57</v>
      </c>
      <c r="C58" s="61" t="s">
        <v>143</v>
      </c>
      <c r="D58" s="129"/>
      <c r="E58" s="129"/>
      <c r="F58" s="129"/>
      <c r="Q58" s="61" t="s">
        <v>491</v>
      </c>
      <c r="R58" s="58"/>
      <c r="S58" s="60"/>
      <c r="T58" s="64"/>
      <c r="U58" s="64"/>
      <c r="V58" s="66"/>
    </row>
    <row r="59" spans="2:22" ht="100" customHeight="1" x14ac:dyDescent="0.35">
      <c r="B59" s="62">
        <f t="shared" si="0"/>
        <v>58</v>
      </c>
      <c r="C59" s="61" t="s">
        <v>145</v>
      </c>
      <c r="D59" s="129"/>
      <c r="E59" s="129"/>
      <c r="F59" s="129"/>
      <c r="Q59" s="61" t="s">
        <v>492</v>
      </c>
      <c r="R59" s="58"/>
      <c r="S59" s="60"/>
      <c r="T59" s="64"/>
      <c r="U59" s="64"/>
      <c r="V59" s="66"/>
    </row>
    <row r="60" spans="2:22" ht="100" customHeight="1" x14ac:dyDescent="0.35">
      <c r="B60" s="62">
        <f t="shared" si="0"/>
        <v>59</v>
      </c>
      <c r="C60" s="61" t="s">
        <v>147</v>
      </c>
      <c r="D60" s="129"/>
      <c r="E60" s="129"/>
      <c r="F60" s="129"/>
      <c r="Q60" s="61" t="s">
        <v>493</v>
      </c>
      <c r="R60" s="58"/>
      <c r="S60" s="60"/>
      <c r="T60" s="64"/>
      <c r="U60" s="64"/>
      <c r="V60" s="66"/>
    </row>
    <row r="61" spans="2:22" ht="100" customHeight="1" x14ac:dyDescent="0.35">
      <c r="B61" s="62">
        <f t="shared" si="0"/>
        <v>60</v>
      </c>
      <c r="C61" s="61" t="s">
        <v>149</v>
      </c>
      <c r="D61" s="129"/>
      <c r="E61" s="129"/>
      <c r="F61" s="129"/>
      <c r="Q61" s="61" t="s">
        <v>494</v>
      </c>
      <c r="R61" s="58"/>
      <c r="S61" s="60"/>
      <c r="T61" s="64"/>
      <c r="U61" s="64"/>
      <c r="V61" s="66"/>
    </row>
    <row r="62" spans="2:22" ht="100" customHeight="1" x14ac:dyDescent="0.35">
      <c r="B62" s="62">
        <f t="shared" si="0"/>
        <v>61</v>
      </c>
      <c r="C62" s="61" t="s">
        <v>151</v>
      </c>
      <c r="D62" s="129"/>
      <c r="E62" s="129"/>
      <c r="F62" s="129"/>
      <c r="Q62" s="61" t="s">
        <v>495</v>
      </c>
      <c r="R62" s="58"/>
      <c r="S62" s="60"/>
      <c r="T62" s="64"/>
      <c r="U62" s="64"/>
      <c r="V62" s="66"/>
    </row>
    <row r="63" spans="2:22" ht="100" customHeight="1" x14ac:dyDescent="0.35">
      <c r="B63" s="62">
        <f t="shared" si="0"/>
        <v>62</v>
      </c>
      <c r="C63" s="61" t="s">
        <v>153</v>
      </c>
      <c r="D63" s="129"/>
      <c r="E63" s="129"/>
      <c r="F63" s="129"/>
      <c r="Q63" s="61" t="s">
        <v>496</v>
      </c>
      <c r="R63" s="58"/>
      <c r="S63" s="60"/>
      <c r="T63" s="64"/>
      <c r="U63" s="64"/>
      <c r="V63" s="66"/>
    </row>
    <row r="64" spans="2:22" ht="100" customHeight="1" x14ac:dyDescent="0.35">
      <c r="B64" s="62">
        <f t="shared" si="0"/>
        <v>63</v>
      </c>
      <c r="C64" s="61" t="s">
        <v>155</v>
      </c>
      <c r="D64" s="129"/>
      <c r="E64" s="129"/>
      <c r="F64" s="129"/>
      <c r="Q64" s="61" t="s">
        <v>497</v>
      </c>
      <c r="R64" s="58"/>
      <c r="S64" s="60"/>
      <c r="T64" s="64"/>
      <c r="U64" s="64"/>
      <c r="V64" s="66"/>
    </row>
    <row r="65" spans="2:22" ht="100" customHeight="1" x14ac:dyDescent="0.35">
      <c r="B65" s="62">
        <f t="shared" si="0"/>
        <v>64</v>
      </c>
      <c r="C65" s="61" t="s">
        <v>157</v>
      </c>
      <c r="D65" s="129"/>
      <c r="E65" s="129"/>
      <c r="F65" s="129"/>
      <c r="Q65" s="61" t="s">
        <v>498</v>
      </c>
      <c r="R65" s="58"/>
      <c r="S65" s="60"/>
      <c r="T65" s="64"/>
      <c r="U65" s="64"/>
      <c r="V65" s="66"/>
    </row>
    <row r="66" spans="2:22" ht="100" customHeight="1" x14ac:dyDescent="0.35">
      <c r="B66" s="62">
        <f t="shared" si="0"/>
        <v>65</v>
      </c>
      <c r="C66" s="61" t="s">
        <v>159</v>
      </c>
      <c r="D66" s="129"/>
      <c r="E66" s="129"/>
      <c r="F66" s="129"/>
      <c r="Q66" s="61" t="s">
        <v>499</v>
      </c>
      <c r="R66" s="58"/>
      <c r="S66" s="60"/>
      <c r="T66" s="64"/>
      <c r="U66" s="64"/>
      <c r="V66" s="66"/>
    </row>
    <row r="67" spans="2:22" ht="100" customHeight="1" x14ac:dyDescent="0.35">
      <c r="B67" s="62">
        <f t="shared" si="0"/>
        <v>66</v>
      </c>
      <c r="C67" s="61" t="s">
        <v>161</v>
      </c>
      <c r="D67" s="129"/>
      <c r="E67" s="129"/>
      <c r="F67" s="129"/>
      <c r="Q67" s="61" t="s">
        <v>500</v>
      </c>
      <c r="R67" s="58"/>
      <c r="S67" s="60"/>
      <c r="T67" s="64"/>
      <c r="U67" s="64"/>
      <c r="V67" s="66"/>
    </row>
    <row r="68" spans="2:22" ht="100" customHeight="1" x14ac:dyDescent="0.35">
      <c r="B68" s="62">
        <f t="shared" ref="B68:B131" si="1">B67+1</f>
        <v>67</v>
      </c>
      <c r="C68" s="61" t="s">
        <v>163</v>
      </c>
      <c r="D68" s="129"/>
      <c r="E68" s="129"/>
      <c r="F68" s="129"/>
      <c r="Q68" s="61" t="s">
        <v>501</v>
      </c>
      <c r="R68" s="58"/>
      <c r="S68" s="60"/>
      <c r="T68" s="64"/>
      <c r="U68" s="64"/>
      <c r="V68" s="66"/>
    </row>
    <row r="69" spans="2:22" ht="100" customHeight="1" x14ac:dyDescent="0.35">
      <c r="B69" s="62">
        <f t="shared" si="1"/>
        <v>68</v>
      </c>
      <c r="C69" s="61" t="s">
        <v>165</v>
      </c>
      <c r="D69" s="129"/>
      <c r="E69" s="129"/>
      <c r="F69" s="129"/>
      <c r="Q69" s="61" t="s">
        <v>502</v>
      </c>
      <c r="R69" s="58"/>
      <c r="S69" s="60"/>
      <c r="T69" s="64"/>
      <c r="U69" s="64"/>
      <c r="V69" s="66"/>
    </row>
    <row r="70" spans="2:22" ht="100" customHeight="1" x14ac:dyDescent="0.35">
      <c r="B70" s="62">
        <f t="shared" si="1"/>
        <v>69</v>
      </c>
      <c r="C70" s="61" t="s">
        <v>167</v>
      </c>
      <c r="D70" s="129"/>
      <c r="E70" s="129"/>
      <c r="F70" s="129"/>
      <c r="Q70" s="61" t="s">
        <v>503</v>
      </c>
      <c r="R70" s="58"/>
      <c r="S70" s="60"/>
      <c r="T70" s="64"/>
      <c r="U70" s="64"/>
      <c r="V70" s="66"/>
    </row>
    <row r="71" spans="2:22" ht="100" customHeight="1" x14ac:dyDescent="0.35">
      <c r="B71" s="62">
        <f t="shared" si="1"/>
        <v>70</v>
      </c>
      <c r="C71" s="61" t="s">
        <v>169</v>
      </c>
      <c r="D71" s="129"/>
      <c r="E71" s="129"/>
      <c r="F71" s="129"/>
      <c r="Q71" s="61" t="s">
        <v>504</v>
      </c>
      <c r="R71" s="58"/>
      <c r="S71" s="60"/>
      <c r="T71" s="64"/>
      <c r="U71" s="64"/>
      <c r="V71" s="66"/>
    </row>
    <row r="72" spans="2:22" ht="100" customHeight="1" x14ac:dyDescent="0.35">
      <c r="B72" s="62">
        <f t="shared" si="1"/>
        <v>71</v>
      </c>
      <c r="C72" s="61" t="s">
        <v>171</v>
      </c>
      <c r="D72" s="129"/>
      <c r="E72" s="129"/>
      <c r="F72" s="129"/>
      <c r="Q72" s="61" t="s">
        <v>505</v>
      </c>
      <c r="R72" s="58"/>
      <c r="S72" s="60"/>
      <c r="T72" s="64"/>
      <c r="U72" s="64"/>
      <c r="V72" s="66"/>
    </row>
    <row r="73" spans="2:22" ht="100" customHeight="1" x14ac:dyDescent="0.35">
      <c r="B73" s="62">
        <f t="shared" si="1"/>
        <v>72</v>
      </c>
      <c r="C73" s="61" t="s">
        <v>173</v>
      </c>
      <c r="D73" s="129"/>
      <c r="E73" s="129"/>
      <c r="F73" s="129"/>
      <c r="Q73" s="61" t="s">
        <v>506</v>
      </c>
      <c r="R73" s="58"/>
      <c r="S73" s="60"/>
      <c r="T73" s="64"/>
      <c r="U73" s="64"/>
      <c r="V73" s="66"/>
    </row>
    <row r="74" spans="2:22" ht="100" customHeight="1" x14ac:dyDescent="0.35">
      <c r="B74" s="62">
        <f t="shared" si="1"/>
        <v>73</v>
      </c>
      <c r="C74" s="61" t="s">
        <v>175</v>
      </c>
      <c r="D74" s="129"/>
      <c r="E74" s="129"/>
      <c r="F74" s="129"/>
      <c r="Q74" s="61" t="s">
        <v>507</v>
      </c>
      <c r="R74" s="58"/>
      <c r="S74" s="60"/>
      <c r="T74" s="64"/>
      <c r="U74" s="64"/>
      <c r="V74" s="66"/>
    </row>
    <row r="75" spans="2:22" ht="100" customHeight="1" x14ac:dyDescent="0.35">
      <c r="B75" s="62">
        <f t="shared" si="1"/>
        <v>74</v>
      </c>
      <c r="C75" s="61" t="s">
        <v>177</v>
      </c>
      <c r="D75" s="129"/>
      <c r="E75" s="129"/>
      <c r="F75" s="129"/>
      <c r="Q75" s="61" t="s">
        <v>508</v>
      </c>
      <c r="R75" s="58"/>
      <c r="S75" s="60"/>
      <c r="T75" s="64"/>
      <c r="U75" s="64"/>
      <c r="V75" s="66"/>
    </row>
    <row r="76" spans="2:22" ht="100" customHeight="1" x14ac:dyDescent="0.35">
      <c r="B76" s="62">
        <f t="shared" si="1"/>
        <v>75</v>
      </c>
      <c r="C76" s="61" t="s">
        <v>179</v>
      </c>
      <c r="D76" s="129"/>
      <c r="E76" s="129"/>
      <c r="F76" s="129"/>
      <c r="Q76" s="61" t="s">
        <v>509</v>
      </c>
      <c r="R76" s="58"/>
      <c r="S76" s="60"/>
      <c r="T76" s="64"/>
      <c r="U76" s="64"/>
      <c r="V76" s="66"/>
    </row>
    <row r="77" spans="2:22" ht="100" customHeight="1" x14ac:dyDescent="0.35">
      <c r="B77" s="62">
        <f t="shared" si="1"/>
        <v>76</v>
      </c>
      <c r="C77" s="61" t="s">
        <v>181</v>
      </c>
      <c r="D77" s="129"/>
      <c r="E77" s="129"/>
      <c r="F77" s="129"/>
      <c r="Q77" s="61" t="s">
        <v>510</v>
      </c>
      <c r="R77" s="58"/>
      <c r="S77" s="60"/>
      <c r="T77" s="64"/>
      <c r="U77" s="64"/>
      <c r="V77" s="66"/>
    </row>
    <row r="78" spans="2:22" ht="100" customHeight="1" x14ac:dyDescent="0.35">
      <c r="B78" s="62">
        <f t="shared" si="1"/>
        <v>77</v>
      </c>
      <c r="C78" s="61" t="s">
        <v>183</v>
      </c>
      <c r="D78" s="129"/>
      <c r="E78" s="129"/>
      <c r="F78" s="129"/>
      <c r="Q78" s="61" t="s">
        <v>511</v>
      </c>
      <c r="R78" s="58"/>
      <c r="S78" s="60"/>
      <c r="T78" s="64"/>
      <c r="U78" s="64"/>
      <c r="V78" s="66"/>
    </row>
    <row r="79" spans="2:22" ht="100" customHeight="1" x14ac:dyDescent="0.35">
      <c r="B79" s="62">
        <f t="shared" si="1"/>
        <v>78</v>
      </c>
      <c r="C79" s="61" t="s">
        <v>185</v>
      </c>
      <c r="D79" s="129"/>
      <c r="E79" s="129"/>
      <c r="F79" s="129"/>
      <c r="Q79" s="61" t="s">
        <v>512</v>
      </c>
      <c r="R79" s="58"/>
      <c r="S79" s="60"/>
      <c r="T79" s="64"/>
      <c r="U79" s="64"/>
      <c r="V79" s="66"/>
    </row>
    <row r="80" spans="2:22" ht="100" customHeight="1" x14ac:dyDescent="0.35">
      <c r="B80" s="62">
        <f t="shared" si="1"/>
        <v>79</v>
      </c>
      <c r="C80" s="61" t="s">
        <v>187</v>
      </c>
      <c r="D80" s="129"/>
      <c r="E80" s="129"/>
      <c r="F80" s="129"/>
      <c r="Q80" s="61" t="s">
        <v>513</v>
      </c>
      <c r="R80" s="58"/>
      <c r="S80" s="60"/>
      <c r="T80" s="64"/>
      <c r="U80" s="64"/>
      <c r="V80" s="66"/>
    </row>
    <row r="81" spans="2:22" ht="100" customHeight="1" x14ac:dyDescent="0.35">
      <c r="B81" s="62">
        <f t="shared" si="1"/>
        <v>80</v>
      </c>
      <c r="C81" s="61" t="s">
        <v>189</v>
      </c>
      <c r="D81" s="129"/>
      <c r="E81" s="129"/>
      <c r="F81" s="129"/>
      <c r="Q81" s="61" t="s">
        <v>514</v>
      </c>
      <c r="R81" s="58"/>
      <c r="S81" s="60"/>
      <c r="T81" s="64"/>
      <c r="U81" s="64"/>
      <c r="V81" s="66"/>
    </row>
    <row r="82" spans="2:22" ht="100" customHeight="1" x14ac:dyDescent="0.35">
      <c r="B82" s="62">
        <f t="shared" si="1"/>
        <v>81</v>
      </c>
      <c r="C82" s="61" t="s">
        <v>191</v>
      </c>
      <c r="D82" s="129"/>
      <c r="E82" s="129"/>
      <c r="F82" s="129"/>
      <c r="Q82" s="61" t="s">
        <v>515</v>
      </c>
      <c r="R82" s="58"/>
      <c r="S82" s="60"/>
      <c r="T82" s="64"/>
      <c r="U82" s="64"/>
      <c r="V82" s="66"/>
    </row>
    <row r="83" spans="2:22" ht="100" customHeight="1" x14ac:dyDescent="0.35">
      <c r="B83" s="62">
        <f t="shared" si="1"/>
        <v>82</v>
      </c>
      <c r="C83" s="61" t="s">
        <v>193</v>
      </c>
      <c r="D83" s="129"/>
      <c r="E83" s="129"/>
      <c r="F83" s="129"/>
      <c r="Q83" s="61" t="s">
        <v>516</v>
      </c>
      <c r="R83" s="58"/>
      <c r="S83" s="60"/>
      <c r="T83" s="64"/>
      <c r="U83" s="64"/>
      <c r="V83" s="66"/>
    </row>
    <row r="84" spans="2:22" ht="100" customHeight="1" x14ac:dyDescent="0.35">
      <c r="B84" s="62">
        <f t="shared" si="1"/>
        <v>83</v>
      </c>
      <c r="C84" s="61" t="s">
        <v>196</v>
      </c>
      <c r="D84" s="129"/>
      <c r="E84" s="129"/>
      <c r="F84" s="129"/>
      <c r="Q84" s="61" t="s">
        <v>517</v>
      </c>
      <c r="R84" s="58"/>
      <c r="S84" s="60"/>
      <c r="T84" s="64"/>
      <c r="U84" s="64"/>
      <c r="V84" s="66"/>
    </row>
    <row r="85" spans="2:22" ht="100" customHeight="1" x14ac:dyDescent="0.35">
      <c r="B85" s="62">
        <f t="shared" si="1"/>
        <v>84</v>
      </c>
      <c r="C85" s="61" t="s">
        <v>198</v>
      </c>
      <c r="D85" s="129"/>
      <c r="E85" s="129"/>
      <c r="F85" s="129"/>
      <c r="Q85" s="61" t="s">
        <v>518</v>
      </c>
      <c r="R85" s="58"/>
      <c r="S85" s="60"/>
      <c r="T85" s="64"/>
      <c r="U85" s="64"/>
      <c r="V85" s="66"/>
    </row>
    <row r="86" spans="2:22" ht="100" customHeight="1" x14ac:dyDescent="0.35">
      <c r="B86" s="62">
        <f t="shared" si="1"/>
        <v>85</v>
      </c>
      <c r="C86" s="61" t="s">
        <v>200</v>
      </c>
      <c r="D86" s="129"/>
      <c r="E86" s="129"/>
      <c r="F86" s="129"/>
      <c r="Q86" s="61" t="s">
        <v>519</v>
      </c>
      <c r="R86" s="58"/>
      <c r="S86" s="60"/>
      <c r="T86" s="64"/>
      <c r="U86" s="64"/>
      <c r="V86" s="66"/>
    </row>
    <row r="87" spans="2:22" ht="100" customHeight="1" x14ac:dyDescent="0.35">
      <c r="B87" s="62">
        <f t="shared" si="1"/>
        <v>86</v>
      </c>
      <c r="C87" s="61" t="s">
        <v>202</v>
      </c>
      <c r="D87" s="129"/>
      <c r="E87" s="129"/>
      <c r="F87" s="129"/>
      <c r="Q87" s="61" t="s">
        <v>520</v>
      </c>
      <c r="R87" s="58"/>
      <c r="S87" s="60"/>
      <c r="T87" s="64"/>
      <c r="U87" s="64"/>
      <c r="V87" s="66"/>
    </row>
    <row r="88" spans="2:22" ht="100" customHeight="1" x14ac:dyDescent="0.35">
      <c r="B88" s="62">
        <f t="shared" si="1"/>
        <v>87</v>
      </c>
      <c r="C88" s="61" t="s">
        <v>205</v>
      </c>
      <c r="D88" s="129"/>
      <c r="E88" s="129"/>
      <c r="F88" s="129"/>
      <c r="Q88" s="61" t="s">
        <v>521</v>
      </c>
      <c r="R88" s="58"/>
      <c r="S88" s="60"/>
      <c r="T88" s="64"/>
      <c r="U88" s="64"/>
      <c r="V88" s="66"/>
    </row>
    <row r="89" spans="2:22" ht="100" customHeight="1" x14ac:dyDescent="0.35">
      <c r="B89" s="62">
        <f t="shared" si="1"/>
        <v>88</v>
      </c>
      <c r="C89" s="61" t="s">
        <v>207</v>
      </c>
      <c r="D89" s="129"/>
      <c r="E89" s="129"/>
      <c r="F89" s="129"/>
      <c r="Q89" s="61" t="s">
        <v>522</v>
      </c>
      <c r="R89" s="58"/>
      <c r="S89" s="60"/>
      <c r="T89" s="64"/>
      <c r="U89" s="64"/>
      <c r="V89" s="66"/>
    </row>
    <row r="90" spans="2:22" ht="100" customHeight="1" x14ac:dyDescent="0.35">
      <c r="B90" s="62">
        <f t="shared" si="1"/>
        <v>89</v>
      </c>
      <c r="C90" s="61" t="s">
        <v>209</v>
      </c>
      <c r="D90" s="129"/>
      <c r="E90" s="129"/>
      <c r="F90" s="129"/>
      <c r="Q90" s="61" t="s">
        <v>523</v>
      </c>
      <c r="R90" s="58"/>
      <c r="S90" s="60"/>
      <c r="T90" s="64"/>
      <c r="U90" s="64"/>
      <c r="V90" s="66"/>
    </row>
    <row r="91" spans="2:22" ht="100" customHeight="1" x14ac:dyDescent="0.35">
      <c r="B91" s="62">
        <f t="shared" si="1"/>
        <v>90</v>
      </c>
      <c r="C91" s="61" t="s">
        <v>13</v>
      </c>
      <c r="D91" s="129"/>
      <c r="E91" s="129"/>
      <c r="F91" s="129"/>
      <c r="Q91" s="61" t="s">
        <v>524</v>
      </c>
      <c r="R91" s="58"/>
      <c r="S91" s="60"/>
      <c r="T91" s="64"/>
      <c r="U91" s="64"/>
      <c r="V91" s="66"/>
    </row>
    <row r="92" spans="2:22" ht="100" customHeight="1" x14ac:dyDescent="0.35">
      <c r="B92" s="62">
        <f t="shared" si="1"/>
        <v>91</v>
      </c>
      <c r="C92" s="61" t="s">
        <v>212</v>
      </c>
      <c r="D92" s="129"/>
      <c r="E92" s="129"/>
      <c r="F92" s="129"/>
      <c r="Q92" s="61" t="s">
        <v>525</v>
      </c>
      <c r="R92" s="58"/>
      <c r="S92" s="60"/>
      <c r="T92" s="64"/>
      <c r="U92" s="64"/>
      <c r="V92" s="66"/>
    </row>
    <row r="93" spans="2:22" ht="100" customHeight="1" x14ac:dyDescent="0.35">
      <c r="B93" s="62">
        <f t="shared" si="1"/>
        <v>92</v>
      </c>
      <c r="C93" s="61" t="s">
        <v>214</v>
      </c>
      <c r="D93" s="129"/>
      <c r="E93" s="129"/>
      <c r="F93" s="129"/>
      <c r="Q93" s="61" t="s">
        <v>526</v>
      </c>
      <c r="R93" s="58"/>
      <c r="S93" s="60"/>
      <c r="T93" s="64"/>
      <c r="U93" s="64"/>
      <c r="V93" s="66"/>
    </row>
    <row r="94" spans="2:22" ht="100" customHeight="1" x14ac:dyDescent="0.35">
      <c r="B94" s="62">
        <f t="shared" si="1"/>
        <v>93</v>
      </c>
      <c r="C94" s="61" t="s">
        <v>216</v>
      </c>
      <c r="D94" s="129"/>
      <c r="E94" s="129"/>
      <c r="F94" s="129"/>
      <c r="Q94" s="61" t="s">
        <v>527</v>
      </c>
      <c r="R94" s="58"/>
      <c r="S94" s="60"/>
      <c r="T94" s="64"/>
      <c r="U94" s="64"/>
      <c r="V94" s="66"/>
    </row>
    <row r="95" spans="2:22" ht="100" customHeight="1" x14ac:dyDescent="0.35">
      <c r="B95" s="62">
        <f t="shared" si="1"/>
        <v>94</v>
      </c>
      <c r="C95" s="61" t="s">
        <v>218</v>
      </c>
      <c r="D95" s="129"/>
      <c r="E95" s="129"/>
      <c r="F95" s="129"/>
      <c r="Q95" s="61" t="s">
        <v>528</v>
      </c>
      <c r="R95" s="58"/>
      <c r="S95" s="60"/>
      <c r="T95" s="64"/>
      <c r="U95" s="64"/>
      <c r="V95" s="66"/>
    </row>
    <row r="96" spans="2:22" ht="100" customHeight="1" x14ac:dyDescent="0.35">
      <c r="B96" s="62">
        <f t="shared" si="1"/>
        <v>95</v>
      </c>
      <c r="C96" s="61" t="s">
        <v>220</v>
      </c>
      <c r="D96" s="129"/>
      <c r="E96" s="129"/>
      <c r="F96" s="129"/>
      <c r="Q96" s="61" t="s">
        <v>529</v>
      </c>
      <c r="R96" s="58"/>
      <c r="S96" s="60"/>
      <c r="T96" s="64"/>
      <c r="U96" s="64"/>
      <c r="V96" s="66"/>
    </row>
    <row r="97" spans="2:22" ht="100" customHeight="1" x14ac:dyDescent="0.35">
      <c r="B97" s="62">
        <f t="shared" si="1"/>
        <v>96</v>
      </c>
      <c r="C97" s="61" t="s">
        <v>222</v>
      </c>
      <c r="D97" s="129"/>
      <c r="E97" s="129"/>
      <c r="F97" s="129"/>
      <c r="Q97" s="61" t="s">
        <v>530</v>
      </c>
      <c r="R97" s="58"/>
      <c r="S97" s="60"/>
      <c r="T97" s="64"/>
      <c r="U97" s="64"/>
      <c r="V97" s="66"/>
    </row>
    <row r="98" spans="2:22" ht="100" customHeight="1" x14ac:dyDescent="0.35">
      <c r="B98" s="62">
        <f t="shared" si="1"/>
        <v>97</v>
      </c>
      <c r="C98" s="61" t="s">
        <v>224</v>
      </c>
      <c r="D98" s="129"/>
      <c r="E98" s="129"/>
      <c r="F98" s="129"/>
      <c r="Q98" s="61" t="s">
        <v>531</v>
      </c>
      <c r="R98" s="58"/>
      <c r="S98" s="60"/>
      <c r="T98" s="64"/>
      <c r="U98" s="64"/>
      <c r="V98" s="66"/>
    </row>
    <row r="99" spans="2:22" ht="100" customHeight="1" x14ac:dyDescent="0.35">
      <c r="B99" s="62">
        <f t="shared" si="1"/>
        <v>98</v>
      </c>
      <c r="C99" s="61" t="s">
        <v>226</v>
      </c>
      <c r="D99" s="129"/>
      <c r="E99" s="129"/>
      <c r="F99" s="129"/>
      <c r="Q99" s="61" t="s">
        <v>532</v>
      </c>
      <c r="R99" s="58"/>
      <c r="S99" s="60"/>
      <c r="T99" s="64"/>
      <c r="U99" s="64"/>
      <c r="V99" s="66"/>
    </row>
    <row r="100" spans="2:22" ht="100" customHeight="1" x14ac:dyDescent="0.35">
      <c r="B100" s="62">
        <f t="shared" si="1"/>
        <v>99</v>
      </c>
      <c r="C100" s="61" t="s">
        <v>228</v>
      </c>
      <c r="D100" s="129"/>
      <c r="E100" s="129"/>
      <c r="F100" s="129"/>
      <c r="Q100" s="61" t="s">
        <v>533</v>
      </c>
      <c r="R100" s="68"/>
      <c r="S100" s="63"/>
      <c r="T100" s="63"/>
      <c r="U100" s="63"/>
      <c r="V100" s="69"/>
    </row>
    <row r="101" spans="2:22" ht="100" customHeight="1" x14ac:dyDescent="0.35">
      <c r="B101" s="62">
        <f t="shared" si="1"/>
        <v>100</v>
      </c>
      <c r="C101" s="61" t="s">
        <v>230</v>
      </c>
      <c r="D101" s="129"/>
      <c r="E101" s="129"/>
      <c r="F101" s="129"/>
      <c r="Q101" s="61" t="s">
        <v>534</v>
      </c>
      <c r="R101" s="58"/>
      <c r="S101" s="60"/>
      <c r="T101" s="64"/>
      <c r="U101" s="64"/>
      <c r="V101" s="66"/>
    </row>
    <row r="102" spans="2:22" ht="100" customHeight="1" x14ac:dyDescent="0.35">
      <c r="B102" s="62">
        <f t="shared" si="1"/>
        <v>101</v>
      </c>
      <c r="C102" s="61" t="s">
        <v>232</v>
      </c>
      <c r="D102" s="129"/>
      <c r="E102" s="129"/>
      <c r="F102" s="129"/>
      <c r="Q102" s="61" t="s">
        <v>535</v>
      </c>
      <c r="R102" s="58"/>
      <c r="S102" s="60"/>
      <c r="T102" s="64"/>
      <c r="U102" s="64"/>
      <c r="V102" s="66"/>
    </row>
    <row r="103" spans="2:22" ht="100" customHeight="1" x14ac:dyDescent="0.35">
      <c r="B103" s="62">
        <f t="shared" si="1"/>
        <v>102</v>
      </c>
      <c r="C103" s="61" t="s">
        <v>234</v>
      </c>
      <c r="D103" s="129"/>
      <c r="E103" s="129"/>
      <c r="F103" s="129"/>
      <c r="Q103" s="61" t="s">
        <v>536</v>
      </c>
      <c r="R103" s="58"/>
      <c r="S103" s="60"/>
      <c r="T103" s="64"/>
      <c r="U103" s="64"/>
      <c r="V103" s="66"/>
    </row>
    <row r="104" spans="2:22" ht="100" customHeight="1" x14ac:dyDescent="0.35">
      <c r="B104" s="62">
        <f t="shared" si="1"/>
        <v>103</v>
      </c>
      <c r="C104" s="61" t="s">
        <v>236</v>
      </c>
      <c r="D104" s="129"/>
      <c r="E104" s="129"/>
      <c r="F104" s="129"/>
      <c r="Q104" s="61" t="s">
        <v>537</v>
      </c>
      <c r="R104" s="58"/>
      <c r="S104" s="60"/>
      <c r="T104" s="64"/>
      <c r="U104" s="64"/>
      <c r="V104" s="66"/>
    </row>
    <row r="105" spans="2:22" ht="100" customHeight="1" x14ac:dyDescent="0.35">
      <c r="B105" s="62">
        <f t="shared" si="1"/>
        <v>104</v>
      </c>
      <c r="C105" s="61" t="s">
        <v>238</v>
      </c>
      <c r="D105" s="129"/>
      <c r="E105" s="129"/>
      <c r="F105" s="129"/>
      <c r="Q105" s="61" t="s">
        <v>538</v>
      </c>
      <c r="R105" s="58"/>
      <c r="S105" s="60"/>
      <c r="T105" s="64"/>
      <c r="U105" s="64"/>
      <c r="V105" s="66"/>
    </row>
    <row r="106" spans="2:22" ht="100" customHeight="1" x14ac:dyDescent="0.35">
      <c r="B106" s="62">
        <f t="shared" si="1"/>
        <v>105</v>
      </c>
      <c r="C106" s="61" t="s">
        <v>240</v>
      </c>
      <c r="D106" s="129"/>
      <c r="E106" s="129"/>
      <c r="F106" s="129"/>
      <c r="Q106" s="61" t="s">
        <v>539</v>
      </c>
      <c r="R106" s="58"/>
      <c r="S106" s="60"/>
      <c r="T106" s="64"/>
      <c r="U106" s="64"/>
      <c r="V106" s="66"/>
    </row>
    <row r="107" spans="2:22" ht="100" customHeight="1" x14ac:dyDescent="0.35">
      <c r="B107" s="62">
        <f t="shared" si="1"/>
        <v>106</v>
      </c>
      <c r="C107" s="61" t="s">
        <v>242</v>
      </c>
      <c r="D107" s="129"/>
      <c r="E107" s="129"/>
      <c r="F107" s="129"/>
      <c r="Q107" s="61" t="s">
        <v>540</v>
      </c>
      <c r="R107" s="58"/>
      <c r="S107" s="60"/>
      <c r="T107" s="64"/>
      <c r="U107" s="64"/>
      <c r="V107" s="66"/>
    </row>
    <row r="108" spans="2:22" ht="100" customHeight="1" x14ac:dyDescent="0.35">
      <c r="B108" s="62">
        <f t="shared" si="1"/>
        <v>107</v>
      </c>
      <c r="C108" s="61" t="s">
        <v>244</v>
      </c>
      <c r="D108" s="129"/>
      <c r="E108" s="129"/>
      <c r="F108" s="129"/>
      <c r="Q108" s="61" t="s">
        <v>541</v>
      </c>
      <c r="R108" s="58"/>
      <c r="S108" s="60"/>
      <c r="T108" s="64"/>
      <c r="U108" s="64"/>
      <c r="V108" s="66"/>
    </row>
    <row r="109" spans="2:22" ht="100" customHeight="1" x14ac:dyDescent="0.35">
      <c r="B109" s="62">
        <f t="shared" si="1"/>
        <v>108</v>
      </c>
      <c r="C109" s="61" t="s">
        <v>246</v>
      </c>
      <c r="D109" s="129"/>
      <c r="E109" s="129"/>
      <c r="F109" s="129"/>
      <c r="Q109" s="61" t="s">
        <v>542</v>
      </c>
      <c r="R109" s="58"/>
      <c r="S109" s="60"/>
      <c r="T109" s="64"/>
      <c r="U109" s="64"/>
      <c r="V109" s="66"/>
    </row>
    <row r="110" spans="2:22" ht="100" customHeight="1" x14ac:dyDescent="0.35">
      <c r="B110" s="62">
        <f t="shared" si="1"/>
        <v>109</v>
      </c>
      <c r="C110" s="61" t="s">
        <v>248</v>
      </c>
      <c r="D110" s="129"/>
      <c r="E110" s="129"/>
      <c r="F110" s="129"/>
      <c r="Q110" s="61" t="s">
        <v>543</v>
      </c>
      <c r="R110" s="58"/>
      <c r="S110" s="60"/>
      <c r="T110" s="64"/>
      <c r="U110" s="64"/>
      <c r="V110" s="66"/>
    </row>
    <row r="111" spans="2:22" ht="100" customHeight="1" x14ac:dyDescent="0.35">
      <c r="B111" s="62">
        <f t="shared" si="1"/>
        <v>110</v>
      </c>
      <c r="C111" s="61" t="s">
        <v>250</v>
      </c>
      <c r="D111" s="129"/>
      <c r="E111" s="129"/>
      <c r="F111" s="129"/>
      <c r="Q111" s="61" t="s">
        <v>544</v>
      </c>
      <c r="R111" s="58"/>
      <c r="S111" s="60"/>
      <c r="T111" s="64"/>
      <c r="U111" s="64"/>
      <c r="V111" s="66"/>
    </row>
    <row r="112" spans="2:22" ht="100" customHeight="1" x14ac:dyDescent="0.35">
      <c r="B112" s="62">
        <f t="shared" si="1"/>
        <v>111</v>
      </c>
      <c r="C112" s="61" t="s">
        <v>252</v>
      </c>
      <c r="D112" s="129"/>
      <c r="E112" s="129"/>
      <c r="F112" s="129"/>
      <c r="Q112" s="61" t="s">
        <v>545</v>
      </c>
      <c r="R112" s="58"/>
      <c r="S112" s="60"/>
      <c r="T112" s="64"/>
      <c r="U112" s="64"/>
      <c r="V112" s="66"/>
    </row>
    <row r="113" spans="2:22" ht="100" customHeight="1" x14ac:dyDescent="0.35">
      <c r="B113" s="62">
        <f t="shared" si="1"/>
        <v>112</v>
      </c>
      <c r="C113" s="61" t="s">
        <v>254</v>
      </c>
      <c r="D113" s="129"/>
      <c r="E113" s="129"/>
      <c r="F113" s="129"/>
      <c r="Q113" s="61" t="s">
        <v>546</v>
      </c>
      <c r="R113" s="58"/>
      <c r="S113" s="60"/>
      <c r="T113" s="64"/>
      <c r="U113" s="64"/>
      <c r="V113" s="66"/>
    </row>
    <row r="114" spans="2:22" ht="100" customHeight="1" x14ac:dyDescent="0.35">
      <c r="B114" s="62">
        <f t="shared" si="1"/>
        <v>113</v>
      </c>
      <c r="C114" s="61" t="s">
        <v>256</v>
      </c>
      <c r="D114" s="129"/>
      <c r="E114" s="129"/>
      <c r="F114" s="129"/>
      <c r="Q114" s="61" t="s">
        <v>547</v>
      </c>
      <c r="R114" s="58"/>
      <c r="S114" s="60"/>
      <c r="T114" s="64"/>
      <c r="U114" s="64"/>
      <c r="V114" s="66"/>
    </row>
    <row r="115" spans="2:22" ht="100" customHeight="1" x14ac:dyDescent="0.35">
      <c r="B115" s="62">
        <f t="shared" si="1"/>
        <v>114</v>
      </c>
      <c r="C115" s="61" t="s">
        <v>258</v>
      </c>
      <c r="D115" s="129"/>
      <c r="E115" s="129"/>
      <c r="F115" s="129"/>
      <c r="Q115" s="61" t="s">
        <v>548</v>
      </c>
      <c r="R115" s="58"/>
      <c r="S115" s="60"/>
      <c r="T115" s="64"/>
      <c r="U115" s="64"/>
      <c r="V115" s="66"/>
    </row>
    <row r="116" spans="2:22" ht="100" customHeight="1" x14ac:dyDescent="0.35">
      <c r="B116" s="62">
        <f t="shared" si="1"/>
        <v>115</v>
      </c>
      <c r="C116" s="61" t="s">
        <v>260</v>
      </c>
      <c r="D116" s="129"/>
      <c r="E116" s="129"/>
      <c r="F116" s="129"/>
      <c r="Q116" s="61" t="s">
        <v>549</v>
      </c>
      <c r="R116" s="58"/>
      <c r="S116" s="60"/>
      <c r="T116" s="64"/>
      <c r="U116" s="64"/>
      <c r="V116" s="66"/>
    </row>
    <row r="117" spans="2:22" ht="100" customHeight="1" x14ac:dyDescent="0.35">
      <c r="B117" s="62">
        <f t="shared" si="1"/>
        <v>116</v>
      </c>
      <c r="C117" s="61" t="s">
        <v>262</v>
      </c>
      <c r="D117" s="129"/>
      <c r="E117" s="129"/>
      <c r="F117" s="129"/>
      <c r="Q117" s="61" t="s">
        <v>550</v>
      </c>
      <c r="R117" s="58"/>
      <c r="S117" s="60"/>
      <c r="T117" s="64"/>
      <c r="U117" s="64"/>
      <c r="V117" s="66"/>
    </row>
    <row r="118" spans="2:22" ht="100" customHeight="1" x14ac:dyDescent="0.35">
      <c r="B118" s="62">
        <f t="shared" si="1"/>
        <v>117</v>
      </c>
      <c r="C118" s="61" t="s">
        <v>264</v>
      </c>
      <c r="D118" s="129"/>
      <c r="E118" s="129"/>
      <c r="F118" s="129"/>
      <c r="Q118" s="61" t="s">
        <v>551</v>
      </c>
      <c r="R118" s="58"/>
      <c r="S118" s="60"/>
      <c r="T118" s="64"/>
      <c r="U118" s="64"/>
      <c r="V118" s="66"/>
    </row>
    <row r="119" spans="2:22" ht="100" customHeight="1" x14ac:dyDescent="0.35">
      <c r="B119" s="62">
        <f t="shared" si="1"/>
        <v>118</v>
      </c>
      <c r="C119" s="61" t="s">
        <v>266</v>
      </c>
      <c r="D119" s="129"/>
      <c r="E119" s="129"/>
      <c r="F119" s="129"/>
      <c r="Q119" s="61" t="s">
        <v>552</v>
      </c>
      <c r="R119" s="58"/>
      <c r="S119" s="60"/>
      <c r="T119" s="64"/>
      <c r="U119" s="64"/>
      <c r="V119" s="66"/>
    </row>
    <row r="120" spans="2:22" ht="100" customHeight="1" x14ac:dyDescent="0.35">
      <c r="B120" s="62">
        <f t="shared" si="1"/>
        <v>119</v>
      </c>
      <c r="C120" s="61" t="s">
        <v>268</v>
      </c>
      <c r="D120" s="129"/>
      <c r="E120" s="129"/>
      <c r="F120" s="129"/>
      <c r="Q120" s="61" t="s">
        <v>553</v>
      </c>
      <c r="R120" s="58"/>
      <c r="S120" s="60"/>
      <c r="T120" s="64"/>
      <c r="U120" s="64"/>
      <c r="V120" s="66"/>
    </row>
    <row r="121" spans="2:22" ht="100" customHeight="1" x14ac:dyDescent="0.35">
      <c r="B121" s="62">
        <f t="shared" si="1"/>
        <v>120</v>
      </c>
      <c r="C121" s="61" t="s">
        <v>270</v>
      </c>
      <c r="D121" s="129"/>
      <c r="E121" s="129"/>
      <c r="F121" s="129"/>
      <c r="Q121" s="61" t="s">
        <v>554</v>
      </c>
      <c r="R121" s="58"/>
      <c r="S121" s="60"/>
      <c r="T121" s="64"/>
      <c r="U121" s="64"/>
      <c r="V121" s="66"/>
    </row>
    <row r="122" spans="2:22" ht="100" customHeight="1" x14ac:dyDescent="0.35">
      <c r="B122" s="62">
        <f t="shared" si="1"/>
        <v>121</v>
      </c>
      <c r="C122" s="61" t="s">
        <v>272</v>
      </c>
      <c r="D122" s="129"/>
      <c r="E122" s="129"/>
      <c r="F122" s="129"/>
      <c r="Q122" s="61" t="s">
        <v>555</v>
      </c>
      <c r="R122" s="58"/>
      <c r="S122" s="60"/>
      <c r="T122" s="64"/>
      <c r="U122" s="64"/>
      <c r="V122" s="66"/>
    </row>
    <row r="123" spans="2:22" ht="100" customHeight="1" x14ac:dyDescent="0.35">
      <c r="B123" s="62">
        <f t="shared" si="1"/>
        <v>122</v>
      </c>
      <c r="C123" s="61" t="s">
        <v>274</v>
      </c>
      <c r="D123" s="129"/>
      <c r="E123" s="129"/>
      <c r="F123" s="129"/>
      <c r="Q123" s="61" t="s">
        <v>556</v>
      </c>
      <c r="R123" s="58"/>
      <c r="S123" s="60"/>
      <c r="T123" s="64"/>
      <c r="U123" s="64"/>
      <c r="V123" s="66"/>
    </row>
    <row r="124" spans="2:22" ht="100" customHeight="1" x14ac:dyDescent="0.35">
      <c r="B124" s="62">
        <f t="shared" si="1"/>
        <v>123</v>
      </c>
      <c r="C124" s="61" t="s">
        <v>276</v>
      </c>
      <c r="D124" s="129"/>
      <c r="E124" s="129"/>
      <c r="F124" s="129"/>
      <c r="Q124" s="61" t="s">
        <v>557</v>
      </c>
      <c r="R124" s="58"/>
      <c r="S124" s="60"/>
      <c r="T124" s="64"/>
      <c r="U124" s="64"/>
      <c r="V124" s="66"/>
    </row>
    <row r="125" spans="2:22" ht="100" customHeight="1" x14ac:dyDescent="0.35">
      <c r="B125" s="62">
        <f t="shared" si="1"/>
        <v>124</v>
      </c>
      <c r="C125" s="61" t="s">
        <v>278</v>
      </c>
      <c r="D125" s="129"/>
      <c r="E125" s="129"/>
      <c r="F125" s="129"/>
      <c r="Q125" s="61" t="s">
        <v>558</v>
      </c>
      <c r="R125" s="58"/>
      <c r="S125" s="60"/>
      <c r="T125" s="64"/>
      <c r="U125" s="64"/>
      <c r="V125" s="66"/>
    </row>
    <row r="126" spans="2:22" ht="100" customHeight="1" x14ac:dyDescent="0.35">
      <c r="B126" s="62">
        <f t="shared" si="1"/>
        <v>125</v>
      </c>
      <c r="C126" s="61" t="s">
        <v>280</v>
      </c>
      <c r="D126" s="129"/>
      <c r="E126" s="129"/>
      <c r="F126" s="129"/>
      <c r="Q126" s="61" t="s">
        <v>559</v>
      </c>
      <c r="R126" s="58"/>
      <c r="S126" s="60"/>
      <c r="T126" s="64"/>
      <c r="U126" s="64"/>
      <c r="V126" s="66"/>
    </row>
    <row r="127" spans="2:22" ht="100" customHeight="1" x14ac:dyDescent="0.35">
      <c r="B127" s="62">
        <f t="shared" si="1"/>
        <v>126</v>
      </c>
      <c r="C127" s="61" t="s">
        <v>282</v>
      </c>
      <c r="D127" s="129"/>
      <c r="E127" s="129"/>
      <c r="F127" s="129"/>
      <c r="Q127" s="61" t="s">
        <v>560</v>
      </c>
      <c r="R127" s="58"/>
      <c r="S127" s="60"/>
      <c r="T127" s="64"/>
      <c r="U127" s="64"/>
      <c r="V127" s="66"/>
    </row>
    <row r="128" spans="2:22" ht="100" customHeight="1" x14ac:dyDescent="0.35">
      <c r="B128" s="62">
        <f t="shared" si="1"/>
        <v>127</v>
      </c>
      <c r="C128" s="61" t="s">
        <v>284</v>
      </c>
      <c r="D128" s="129"/>
      <c r="E128" s="129"/>
      <c r="F128" s="129"/>
      <c r="Q128" s="61" t="s">
        <v>561</v>
      </c>
      <c r="R128" s="58"/>
      <c r="S128" s="60"/>
      <c r="T128" s="64"/>
      <c r="U128" s="64"/>
      <c r="V128" s="66"/>
    </row>
    <row r="129" spans="2:22" ht="100" customHeight="1" x14ac:dyDescent="0.35">
      <c r="B129" s="62">
        <f t="shared" si="1"/>
        <v>128</v>
      </c>
      <c r="C129" s="61" t="s">
        <v>286</v>
      </c>
      <c r="D129" s="129"/>
      <c r="E129" s="129"/>
      <c r="F129" s="129"/>
      <c r="Q129" s="61" t="s">
        <v>562</v>
      </c>
      <c r="R129" s="58"/>
      <c r="S129" s="60"/>
      <c r="T129" s="64"/>
      <c r="U129" s="64"/>
      <c r="V129" s="66"/>
    </row>
    <row r="130" spans="2:22" ht="100" customHeight="1" x14ac:dyDescent="0.35">
      <c r="B130" s="62">
        <f t="shared" si="1"/>
        <v>129</v>
      </c>
      <c r="C130" s="61" t="s">
        <v>288</v>
      </c>
      <c r="D130" s="129"/>
      <c r="E130" s="129"/>
      <c r="F130" s="129"/>
      <c r="Q130" s="61" t="s">
        <v>563</v>
      </c>
      <c r="R130" s="58"/>
      <c r="S130" s="60"/>
      <c r="T130" s="64"/>
      <c r="U130" s="64"/>
      <c r="V130" s="66"/>
    </row>
    <row r="131" spans="2:22" ht="100" customHeight="1" x14ac:dyDescent="0.35">
      <c r="B131" s="62">
        <f t="shared" si="1"/>
        <v>130</v>
      </c>
      <c r="C131" s="61" t="s">
        <v>290</v>
      </c>
      <c r="D131" s="129"/>
      <c r="E131" s="129"/>
      <c r="F131" s="129"/>
      <c r="Q131" s="61" t="s">
        <v>564</v>
      </c>
      <c r="R131" s="58"/>
      <c r="S131" s="60"/>
      <c r="T131" s="64"/>
      <c r="U131" s="64"/>
      <c r="V131" s="66"/>
    </row>
    <row r="132" spans="2:22" ht="100" customHeight="1" x14ac:dyDescent="0.35">
      <c r="B132" s="62">
        <f t="shared" ref="B132:B195" si="2">B131+1</f>
        <v>131</v>
      </c>
      <c r="C132" s="61" t="s">
        <v>292</v>
      </c>
      <c r="D132" s="129"/>
      <c r="E132" s="129"/>
      <c r="F132" s="129"/>
      <c r="Q132" s="61" t="s">
        <v>565</v>
      </c>
      <c r="R132" s="58"/>
      <c r="S132" s="60"/>
      <c r="T132" s="64"/>
      <c r="U132" s="64"/>
      <c r="V132" s="66"/>
    </row>
    <row r="133" spans="2:22" ht="100" customHeight="1" x14ac:dyDescent="0.35">
      <c r="B133" s="62">
        <f t="shared" si="2"/>
        <v>132</v>
      </c>
      <c r="C133" s="61" t="s">
        <v>294</v>
      </c>
      <c r="D133" s="129"/>
      <c r="E133" s="129"/>
      <c r="F133" s="129"/>
      <c r="Q133" s="61" t="s">
        <v>566</v>
      </c>
      <c r="R133" s="58"/>
      <c r="S133" s="60"/>
      <c r="T133" s="64"/>
      <c r="U133" s="64"/>
      <c r="V133" s="66"/>
    </row>
    <row r="134" spans="2:22" ht="100" customHeight="1" x14ac:dyDescent="0.35">
      <c r="B134" s="62">
        <f t="shared" si="2"/>
        <v>133</v>
      </c>
      <c r="C134" s="61" t="s">
        <v>296</v>
      </c>
      <c r="D134" s="129"/>
      <c r="E134" s="129"/>
      <c r="F134" s="129"/>
      <c r="Q134" s="61" t="s">
        <v>567</v>
      </c>
      <c r="R134" s="58"/>
      <c r="S134" s="60"/>
      <c r="T134" s="64"/>
      <c r="U134" s="64"/>
      <c r="V134" s="66"/>
    </row>
    <row r="135" spans="2:22" ht="100" customHeight="1" x14ac:dyDescent="0.35">
      <c r="B135" s="62">
        <f t="shared" si="2"/>
        <v>134</v>
      </c>
      <c r="C135" s="61" t="s">
        <v>298</v>
      </c>
      <c r="D135" s="129"/>
      <c r="E135" s="129"/>
      <c r="F135" s="129"/>
      <c r="Q135" s="61" t="s">
        <v>568</v>
      </c>
      <c r="R135" s="58"/>
      <c r="S135" s="60"/>
      <c r="T135" s="64"/>
      <c r="U135" s="64"/>
      <c r="V135" s="66"/>
    </row>
    <row r="136" spans="2:22" ht="100" customHeight="1" x14ac:dyDescent="0.35">
      <c r="B136" s="62">
        <f t="shared" si="2"/>
        <v>135</v>
      </c>
      <c r="C136" s="61" t="s">
        <v>300</v>
      </c>
      <c r="D136" s="129"/>
      <c r="E136" s="129"/>
      <c r="F136" s="129"/>
      <c r="Q136" s="61" t="s">
        <v>569</v>
      </c>
      <c r="R136" s="58"/>
      <c r="S136" s="60"/>
      <c r="T136" s="64"/>
      <c r="U136" s="64"/>
      <c r="V136" s="66"/>
    </row>
    <row r="137" spans="2:22" ht="100" customHeight="1" x14ac:dyDescent="0.35">
      <c r="B137" s="62">
        <f t="shared" si="2"/>
        <v>136</v>
      </c>
      <c r="C137" s="61" t="s">
        <v>14</v>
      </c>
      <c r="D137" s="129"/>
      <c r="E137" s="129"/>
      <c r="F137" s="129"/>
      <c r="Q137" s="61" t="s">
        <v>570</v>
      </c>
      <c r="R137" s="58"/>
      <c r="S137" s="60"/>
      <c r="T137" s="64"/>
      <c r="U137" s="64"/>
      <c r="V137" s="66"/>
    </row>
    <row r="138" spans="2:22" ht="100" customHeight="1" x14ac:dyDescent="0.35">
      <c r="B138" s="62">
        <f t="shared" si="2"/>
        <v>137</v>
      </c>
      <c r="C138" s="61" t="s">
        <v>303</v>
      </c>
      <c r="D138" s="129"/>
      <c r="E138" s="129"/>
      <c r="F138" s="129"/>
      <c r="Q138" s="61" t="s">
        <v>571</v>
      </c>
      <c r="R138" s="58"/>
      <c r="S138" s="60"/>
      <c r="T138" s="64"/>
      <c r="U138" s="64"/>
      <c r="V138" s="66"/>
    </row>
    <row r="139" spans="2:22" ht="100" customHeight="1" x14ac:dyDescent="0.35">
      <c r="B139" s="62">
        <f t="shared" si="2"/>
        <v>138</v>
      </c>
      <c r="C139" s="61" t="s">
        <v>305</v>
      </c>
      <c r="D139" s="129"/>
      <c r="E139" s="129"/>
      <c r="F139" s="129"/>
      <c r="Q139" s="61" t="s">
        <v>572</v>
      </c>
      <c r="R139" s="58"/>
      <c r="S139" s="60"/>
      <c r="T139" s="64"/>
      <c r="U139" s="64"/>
      <c r="V139" s="66"/>
    </row>
    <row r="140" spans="2:22" ht="100" customHeight="1" x14ac:dyDescent="0.35">
      <c r="B140" s="62">
        <f t="shared" si="2"/>
        <v>139</v>
      </c>
      <c r="C140" s="61" t="s">
        <v>307</v>
      </c>
      <c r="D140" s="129"/>
      <c r="E140" s="129"/>
      <c r="F140" s="129"/>
      <c r="Q140" s="61" t="s">
        <v>573</v>
      </c>
      <c r="R140" s="58"/>
      <c r="S140" s="60"/>
      <c r="T140" s="64"/>
      <c r="U140" s="64"/>
      <c r="V140" s="66"/>
    </row>
    <row r="141" spans="2:22" ht="100" customHeight="1" x14ac:dyDescent="0.35">
      <c r="B141" s="62">
        <f t="shared" si="2"/>
        <v>140</v>
      </c>
      <c r="C141" s="61" t="s">
        <v>309</v>
      </c>
      <c r="D141" s="129"/>
      <c r="E141" s="129"/>
      <c r="F141" s="129"/>
      <c r="Q141" s="61" t="s">
        <v>574</v>
      </c>
      <c r="R141" s="58"/>
      <c r="S141" s="60"/>
      <c r="T141" s="64"/>
      <c r="U141" s="64"/>
      <c r="V141" s="66"/>
    </row>
    <row r="142" spans="2:22" ht="100" customHeight="1" x14ac:dyDescent="0.35">
      <c r="B142" s="62">
        <f t="shared" si="2"/>
        <v>141</v>
      </c>
      <c r="C142" s="61" t="s">
        <v>311</v>
      </c>
      <c r="D142" s="129"/>
      <c r="E142" s="129"/>
      <c r="F142" s="129"/>
      <c r="Q142" s="61" t="s">
        <v>575</v>
      </c>
      <c r="R142" s="58"/>
      <c r="S142" s="60"/>
      <c r="T142" s="64"/>
      <c r="U142" s="64"/>
      <c r="V142" s="66"/>
    </row>
    <row r="143" spans="2:22" ht="100" customHeight="1" x14ac:dyDescent="0.35">
      <c r="B143" s="62">
        <f t="shared" si="2"/>
        <v>142</v>
      </c>
      <c r="C143" s="61" t="s">
        <v>313</v>
      </c>
      <c r="D143" s="129"/>
      <c r="E143" s="129"/>
      <c r="F143" s="129"/>
      <c r="Q143" s="61" t="s">
        <v>576</v>
      </c>
      <c r="R143" s="58"/>
      <c r="S143" s="60"/>
      <c r="T143" s="64"/>
      <c r="U143" s="64"/>
      <c r="V143" s="66"/>
    </row>
    <row r="144" spans="2:22" ht="100" customHeight="1" x14ac:dyDescent="0.35">
      <c r="B144" s="62">
        <f t="shared" si="2"/>
        <v>143</v>
      </c>
      <c r="C144" s="61" t="s">
        <v>315</v>
      </c>
      <c r="D144" s="129"/>
      <c r="E144" s="129"/>
      <c r="F144" s="129"/>
      <c r="Q144" s="61" t="s">
        <v>577</v>
      </c>
      <c r="R144" s="58"/>
      <c r="S144" s="60"/>
      <c r="T144" s="64"/>
      <c r="U144" s="64"/>
      <c r="V144" s="66"/>
    </row>
    <row r="145" spans="2:22" ht="100" customHeight="1" x14ac:dyDescent="0.35">
      <c r="B145" s="62">
        <f t="shared" si="2"/>
        <v>144</v>
      </c>
      <c r="C145" s="61" t="s">
        <v>317</v>
      </c>
      <c r="D145" s="129"/>
      <c r="E145" s="129"/>
      <c r="F145" s="129"/>
      <c r="Q145" s="61" t="s">
        <v>578</v>
      </c>
      <c r="R145" s="58"/>
      <c r="S145" s="60"/>
      <c r="T145" s="64"/>
      <c r="U145" s="64"/>
      <c r="V145" s="66"/>
    </row>
    <row r="146" spans="2:22" ht="100" customHeight="1" x14ac:dyDescent="0.35">
      <c r="B146" s="62">
        <f t="shared" si="2"/>
        <v>145</v>
      </c>
      <c r="C146" s="61" t="s">
        <v>319</v>
      </c>
      <c r="D146" s="129"/>
      <c r="E146" s="129"/>
      <c r="F146" s="129"/>
      <c r="Q146" s="61" t="s">
        <v>579</v>
      </c>
      <c r="R146" s="58"/>
      <c r="S146" s="60"/>
      <c r="T146" s="64"/>
      <c r="U146" s="64"/>
      <c r="V146" s="66"/>
    </row>
    <row r="147" spans="2:22" ht="100" customHeight="1" x14ac:dyDescent="0.35">
      <c r="B147" s="62">
        <f t="shared" si="2"/>
        <v>146</v>
      </c>
      <c r="C147" s="61" t="s">
        <v>321</v>
      </c>
      <c r="D147" s="129"/>
      <c r="E147" s="129"/>
      <c r="F147" s="129"/>
      <c r="Q147" s="61" t="s">
        <v>580</v>
      </c>
      <c r="R147" s="58"/>
      <c r="S147" s="60"/>
      <c r="T147" s="64"/>
      <c r="U147" s="64"/>
      <c r="V147" s="66"/>
    </row>
    <row r="148" spans="2:22" ht="100" customHeight="1" x14ac:dyDescent="0.35">
      <c r="B148" s="62">
        <f t="shared" si="2"/>
        <v>147</v>
      </c>
      <c r="C148" s="61" t="s">
        <v>323</v>
      </c>
      <c r="D148" s="129"/>
      <c r="E148" s="129"/>
      <c r="F148" s="129"/>
      <c r="Q148" s="61" t="s">
        <v>581</v>
      </c>
      <c r="R148" s="58"/>
      <c r="S148" s="60"/>
      <c r="T148" s="64"/>
      <c r="U148" s="64"/>
      <c r="V148" s="66"/>
    </row>
    <row r="149" spans="2:22" ht="100" customHeight="1" x14ac:dyDescent="0.35">
      <c r="B149" s="62">
        <f t="shared" si="2"/>
        <v>148</v>
      </c>
      <c r="C149" s="61" t="s">
        <v>325</v>
      </c>
      <c r="D149" s="129"/>
      <c r="E149" s="129"/>
      <c r="F149" s="129"/>
      <c r="Q149" s="61" t="s">
        <v>582</v>
      </c>
      <c r="R149" s="58"/>
      <c r="S149" s="60"/>
      <c r="T149" s="64"/>
      <c r="U149" s="64"/>
      <c r="V149" s="66"/>
    </row>
    <row r="150" spans="2:22" ht="100" customHeight="1" x14ac:dyDescent="0.35">
      <c r="B150" s="62">
        <f t="shared" si="2"/>
        <v>149</v>
      </c>
      <c r="C150" s="61" t="s">
        <v>327</v>
      </c>
      <c r="D150" s="129"/>
      <c r="E150" s="129"/>
      <c r="F150" s="129"/>
      <c r="Q150" s="61" t="s">
        <v>583</v>
      </c>
      <c r="R150" s="58"/>
      <c r="S150" s="60"/>
      <c r="T150" s="64"/>
      <c r="U150" s="64"/>
      <c r="V150" s="66"/>
    </row>
    <row r="151" spans="2:22" ht="100" customHeight="1" x14ac:dyDescent="0.35">
      <c r="B151" s="62">
        <f t="shared" si="2"/>
        <v>150</v>
      </c>
      <c r="C151" s="61" t="s">
        <v>329</v>
      </c>
      <c r="D151" s="129"/>
      <c r="E151" s="129"/>
      <c r="F151" s="129"/>
      <c r="Q151" s="61" t="s">
        <v>584</v>
      </c>
      <c r="R151" s="58"/>
      <c r="S151" s="60"/>
      <c r="T151" s="64"/>
      <c r="U151" s="64"/>
      <c r="V151" s="66"/>
    </row>
    <row r="152" spans="2:22" ht="100" customHeight="1" x14ac:dyDescent="0.35">
      <c r="B152" s="62">
        <f t="shared" si="2"/>
        <v>151</v>
      </c>
      <c r="C152" s="61" t="s">
        <v>331</v>
      </c>
      <c r="D152" s="129"/>
      <c r="E152" s="129"/>
      <c r="F152" s="129"/>
      <c r="Q152" s="61" t="s">
        <v>585</v>
      </c>
      <c r="R152" s="58"/>
      <c r="S152" s="60"/>
      <c r="T152" s="64"/>
      <c r="U152" s="64"/>
      <c r="V152" s="66"/>
    </row>
    <row r="153" spans="2:22" ht="100" customHeight="1" x14ac:dyDescent="0.35">
      <c r="B153" s="62">
        <f t="shared" si="2"/>
        <v>152</v>
      </c>
      <c r="C153" s="61" t="s">
        <v>333</v>
      </c>
      <c r="D153" s="129"/>
      <c r="E153" s="129"/>
      <c r="F153" s="129"/>
      <c r="Q153" s="61" t="s">
        <v>586</v>
      </c>
      <c r="R153" s="58"/>
      <c r="S153" s="60"/>
      <c r="T153" s="64"/>
      <c r="U153" s="64"/>
      <c r="V153" s="66"/>
    </row>
    <row r="154" spans="2:22" ht="100" customHeight="1" x14ac:dyDescent="0.35">
      <c r="B154" s="62">
        <f t="shared" si="2"/>
        <v>153</v>
      </c>
      <c r="C154" s="61" t="s">
        <v>335</v>
      </c>
      <c r="D154" s="129"/>
      <c r="E154" s="129"/>
      <c r="F154" s="129"/>
      <c r="Q154" s="61" t="s">
        <v>587</v>
      </c>
      <c r="R154" s="58"/>
      <c r="S154" s="60"/>
      <c r="T154" s="64"/>
      <c r="U154" s="64"/>
      <c r="V154" s="66"/>
    </row>
    <row r="155" spans="2:22" ht="100" customHeight="1" x14ac:dyDescent="0.35">
      <c r="B155" s="62">
        <f t="shared" si="2"/>
        <v>154</v>
      </c>
      <c r="C155" s="61" t="s">
        <v>337</v>
      </c>
      <c r="D155" s="129"/>
      <c r="E155" s="129"/>
      <c r="F155" s="129"/>
      <c r="Q155" s="61" t="s">
        <v>588</v>
      </c>
      <c r="R155" s="58"/>
      <c r="S155" s="60"/>
      <c r="T155" s="64"/>
      <c r="U155" s="64"/>
      <c r="V155" s="66"/>
    </row>
    <row r="156" spans="2:22" ht="100" customHeight="1" x14ac:dyDescent="0.35">
      <c r="B156" s="62">
        <f t="shared" si="2"/>
        <v>155</v>
      </c>
      <c r="C156" s="61" t="s">
        <v>339</v>
      </c>
      <c r="D156" s="129"/>
      <c r="E156" s="129"/>
      <c r="F156" s="129"/>
      <c r="Q156" s="61" t="s">
        <v>589</v>
      </c>
      <c r="R156" s="58"/>
      <c r="S156" s="60"/>
      <c r="T156" s="64"/>
      <c r="U156" s="64"/>
      <c r="V156" s="66"/>
    </row>
    <row r="157" spans="2:22" ht="100" customHeight="1" x14ac:dyDescent="0.35">
      <c r="B157" s="62">
        <f t="shared" si="2"/>
        <v>156</v>
      </c>
      <c r="C157" s="61" t="s">
        <v>341</v>
      </c>
      <c r="D157" s="129"/>
      <c r="E157" s="129"/>
      <c r="F157" s="129"/>
      <c r="Q157" s="61" t="s">
        <v>590</v>
      </c>
      <c r="R157" s="58"/>
      <c r="S157" s="60"/>
      <c r="T157" s="64"/>
      <c r="U157" s="64"/>
      <c r="V157" s="66"/>
    </row>
    <row r="158" spans="2:22" ht="100" customHeight="1" x14ac:dyDescent="0.35">
      <c r="B158" s="62">
        <f t="shared" si="2"/>
        <v>157</v>
      </c>
      <c r="C158" s="61" t="s">
        <v>344</v>
      </c>
      <c r="D158" s="129"/>
      <c r="E158" s="129"/>
      <c r="F158" s="129"/>
      <c r="Q158" s="61" t="s">
        <v>591</v>
      </c>
      <c r="R158" s="58"/>
      <c r="S158" s="60"/>
      <c r="T158" s="64"/>
      <c r="U158" s="64"/>
      <c r="V158" s="66"/>
    </row>
    <row r="159" spans="2:22" ht="100" customHeight="1" x14ac:dyDescent="0.35">
      <c r="B159" s="62">
        <f t="shared" si="2"/>
        <v>158</v>
      </c>
      <c r="C159" s="61" t="s">
        <v>346</v>
      </c>
      <c r="D159" s="129"/>
      <c r="E159" s="129"/>
      <c r="F159" s="129"/>
      <c r="Q159" s="61" t="s">
        <v>592</v>
      </c>
      <c r="R159" s="58"/>
      <c r="S159" s="60"/>
      <c r="T159" s="64"/>
      <c r="U159" s="64"/>
      <c r="V159" s="66"/>
    </row>
    <row r="160" spans="2:22" ht="100" customHeight="1" x14ac:dyDescent="0.35">
      <c r="B160" s="62">
        <f t="shared" si="2"/>
        <v>159</v>
      </c>
      <c r="C160" s="61" t="s">
        <v>349</v>
      </c>
      <c r="D160" s="129"/>
      <c r="E160" s="129"/>
      <c r="F160" s="129"/>
      <c r="Q160" s="61" t="s">
        <v>593</v>
      </c>
      <c r="R160" s="58"/>
      <c r="S160" s="60"/>
      <c r="T160" s="64"/>
      <c r="U160" s="64"/>
      <c r="V160" s="66"/>
    </row>
    <row r="161" spans="2:22" ht="100" customHeight="1" x14ac:dyDescent="0.35">
      <c r="B161" s="62">
        <f t="shared" si="2"/>
        <v>160</v>
      </c>
      <c r="C161" s="61" t="s">
        <v>11</v>
      </c>
      <c r="D161" s="129"/>
      <c r="E161" s="129"/>
      <c r="F161" s="129"/>
      <c r="Q161" s="61" t="s">
        <v>11</v>
      </c>
      <c r="R161" s="58"/>
      <c r="S161" s="60"/>
      <c r="T161" s="64"/>
      <c r="U161" s="64"/>
      <c r="V161" s="66"/>
    </row>
    <row r="162" spans="2:22" ht="100" customHeight="1" x14ac:dyDescent="0.35">
      <c r="B162" s="62">
        <f t="shared" si="2"/>
        <v>161</v>
      </c>
      <c r="C162" s="61" t="s">
        <v>355</v>
      </c>
      <c r="D162" s="129"/>
      <c r="E162" s="129"/>
      <c r="F162" s="129"/>
      <c r="Q162" s="61" t="s">
        <v>355</v>
      </c>
      <c r="R162" s="58"/>
      <c r="S162" s="60"/>
      <c r="T162" s="64"/>
      <c r="U162" s="64"/>
      <c r="V162" s="66"/>
    </row>
    <row r="163" spans="2:22" ht="100" customHeight="1" x14ac:dyDescent="0.35">
      <c r="B163" s="62">
        <f t="shared" si="2"/>
        <v>162</v>
      </c>
      <c r="C163" s="61" t="s">
        <v>358</v>
      </c>
      <c r="D163" s="129"/>
      <c r="E163" s="129"/>
      <c r="F163" s="129"/>
      <c r="Q163" s="61" t="s">
        <v>358</v>
      </c>
      <c r="R163" s="58"/>
      <c r="S163" s="60"/>
      <c r="T163" s="64"/>
      <c r="U163" s="64"/>
      <c r="V163" s="66"/>
    </row>
    <row r="164" spans="2:22" ht="100" customHeight="1" x14ac:dyDescent="0.35">
      <c r="B164" s="62">
        <f t="shared" si="2"/>
        <v>163</v>
      </c>
      <c r="C164" s="61" t="s">
        <v>362</v>
      </c>
      <c r="D164" s="129"/>
      <c r="E164" s="129"/>
      <c r="F164" s="129"/>
      <c r="Q164" s="61" t="s">
        <v>594</v>
      </c>
      <c r="R164" s="58"/>
      <c r="S164" s="60"/>
      <c r="T164" s="64"/>
      <c r="U164" s="64"/>
      <c r="V164" s="66"/>
    </row>
    <row r="165" spans="2:22" ht="100" customHeight="1" x14ac:dyDescent="0.35">
      <c r="B165" s="62">
        <f t="shared" si="2"/>
        <v>164</v>
      </c>
      <c r="C165" s="61" t="s">
        <v>364</v>
      </c>
      <c r="D165" s="129"/>
      <c r="E165" s="129"/>
      <c r="F165" s="129"/>
      <c r="Q165" s="61" t="s">
        <v>595</v>
      </c>
      <c r="R165" s="58"/>
      <c r="S165" s="60"/>
      <c r="T165" s="64"/>
      <c r="U165" s="64"/>
      <c r="V165" s="66"/>
    </row>
    <row r="166" spans="2:22" ht="100" customHeight="1" x14ac:dyDescent="0.35">
      <c r="B166" s="62">
        <f t="shared" si="2"/>
        <v>165</v>
      </c>
      <c r="C166" s="61" t="s">
        <v>365</v>
      </c>
      <c r="D166" s="129"/>
      <c r="E166" s="129"/>
      <c r="F166" s="129"/>
      <c r="Q166" s="61" t="s">
        <v>596</v>
      </c>
      <c r="R166" s="58"/>
      <c r="S166" s="60"/>
      <c r="T166" s="64"/>
      <c r="U166" s="64"/>
      <c r="V166" s="66"/>
    </row>
    <row r="167" spans="2:22" ht="100" customHeight="1" x14ac:dyDescent="0.35">
      <c r="B167" s="62">
        <f t="shared" si="2"/>
        <v>166</v>
      </c>
      <c r="C167" s="61" t="s">
        <v>366</v>
      </c>
      <c r="D167" s="129"/>
      <c r="E167" s="129"/>
      <c r="F167" s="129"/>
      <c r="Q167" s="61" t="s">
        <v>597</v>
      </c>
      <c r="R167" s="58"/>
      <c r="S167" s="60"/>
      <c r="T167" s="64"/>
      <c r="U167" s="64"/>
      <c r="V167" s="66"/>
    </row>
    <row r="168" spans="2:22" ht="100" customHeight="1" x14ac:dyDescent="0.35">
      <c r="B168" s="62">
        <f t="shared" si="2"/>
        <v>167</v>
      </c>
      <c r="C168" s="61" t="s">
        <v>367</v>
      </c>
      <c r="D168" s="129"/>
      <c r="E168" s="129"/>
      <c r="F168" s="129"/>
      <c r="Q168" s="61" t="s">
        <v>598</v>
      </c>
      <c r="R168" s="58"/>
      <c r="S168" s="60"/>
      <c r="T168" s="64"/>
      <c r="U168" s="64"/>
      <c r="V168" s="66"/>
    </row>
    <row r="169" spans="2:22" ht="100" customHeight="1" x14ac:dyDescent="0.35">
      <c r="B169" s="62">
        <f t="shared" si="2"/>
        <v>168</v>
      </c>
      <c r="C169" s="61" t="s">
        <v>369</v>
      </c>
      <c r="D169" s="129"/>
      <c r="E169" s="129"/>
      <c r="F169" s="129"/>
      <c r="Q169" s="61" t="s">
        <v>599</v>
      </c>
      <c r="R169" s="58"/>
      <c r="S169" s="60"/>
      <c r="T169" s="64"/>
      <c r="U169" s="64"/>
      <c r="V169" s="66"/>
    </row>
    <row r="170" spans="2:22" ht="100" customHeight="1" x14ac:dyDescent="0.35">
      <c r="B170" s="62">
        <f t="shared" si="2"/>
        <v>169</v>
      </c>
      <c r="C170" s="61" t="s">
        <v>370</v>
      </c>
      <c r="D170" s="129"/>
      <c r="E170" s="129"/>
      <c r="F170" s="129"/>
      <c r="Q170" s="61" t="s">
        <v>600</v>
      </c>
      <c r="R170" s="58"/>
      <c r="S170" s="60"/>
      <c r="T170" s="64"/>
      <c r="U170" s="67"/>
      <c r="V170" s="66"/>
    </row>
    <row r="171" spans="2:22" ht="100" customHeight="1" x14ac:dyDescent="0.35">
      <c r="B171" s="62">
        <f t="shared" si="2"/>
        <v>170</v>
      </c>
      <c r="C171" s="61" t="s">
        <v>372</v>
      </c>
      <c r="D171" s="129"/>
      <c r="E171" s="129"/>
      <c r="F171" s="129"/>
      <c r="Q171" s="61" t="s">
        <v>601</v>
      </c>
      <c r="R171" s="58"/>
      <c r="S171" s="60"/>
      <c r="T171" s="64"/>
      <c r="U171" s="67"/>
      <c r="V171" s="66"/>
    </row>
    <row r="172" spans="2:22" ht="100" customHeight="1" x14ac:dyDescent="0.35">
      <c r="B172" s="62">
        <f t="shared" si="2"/>
        <v>171</v>
      </c>
      <c r="C172" s="61" t="s">
        <v>375</v>
      </c>
      <c r="D172" s="129"/>
      <c r="E172" s="129"/>
      <c r="F172" s="129"/>
      <c r="Q172" s="61" t="s">
        <v>602</v>
      </c>
      <c r="R172" s="58"/>
      <c r="S172" s="60"/>
      <c r="T172" s="64"/>
      <c r="U172" s="64"/>
      <c r="V172" s="66"/>
    </row>
    <row r="173" spans="2:22" ht="100" customHeight="1" x14ac:dyDescent="0.35">
      <c r="B173" s="62">
        <f t="shared" si="2"/>
        <v>172</v>
      </c>
      <c r="C173" s="61" t="s">
        <v>376</v>
      </c>
      <c r="D173" s="129"/>
      <c r="E173" s="129"/>
      <c r="F173" s="129"/>
      <c r="Q173" s="61" t="s">
        <v>603</v>
      </c>
      <c r="R173" s="58"/>
      <c r="S173" s="60"/>
      <c r="T173" s="64"/>
      <c r="U173" s="64"/>
      <c r="V173" s="66"/>
    </row>
    <row r="174" spans="2:22" ht="100" customHeight="1" x14ac:dyDescent="0.35">
      <c r="B174" s="62">
        <f t="shared" si="2"/>
        <v>173</v>
      </c>
      <c r="C174" s="61" t="s">
        <v>379</v>
      </c>
      <c r="D174" s="129"/>
      <c r="E174" s="129"/>
      <c r="F174" s="129"/>
      <c r="Q174" s="61" t="s">
        <v>604</v>
      </c>
      <c r="R174" s="68"/>
      <c r="S174" s="63"/>
      <c r="T174" s="63"/>
      <c r="U174" s="63"/>
      <c r="V174" s="69"/>
    </row>
    <row r="175" spans="2:22" ht="100" customHeight="1" x14ac:dyDescent="0.35">
      <c r="B175" s="62">
        <f t="shared" si="2"/>
        <v>174</v>
      </c>
      <c r="C175" s="61" t="s">
        <v>381</v>
      </c>
      <c r="D175" s="129"/>
      <c r="E175" s="129"/>
      <c r="F175" s="129"/>
      <c r="Q175" s="61" t="s">
        <v>605</v>
      </c>
      <c r="R175" s="58"/>
      <c r="S175" s="60"/>
      <c r="T175" s="64"/>
      <c r="U175" s="64"/>
      <c r="V175" s="66"/>
    </row>
    <row r="176" spans="2:22" ht="100" customHeight="1" x14ac:dyDescent="0.35">
      <c r="B176" s="62">
        <f t="shared" si="2"/>
        <v>175</v>
      </c>
      <c r="C176" s="61" t="s">
        <v>383</v>
      </c>
      <c r="D176" s="129"/>
      <c r="E176" s="129"/>
      <c r="F176" s="129"/>
      <c r="Q176" s="61" t="s">
        <v>606</v>
      </c>
      <c r="R176" s="58"/>
      <c r="S176" s="60"/>
      <c r="T176" s="64"/>
      <c r="U176" s="64"/>
      <c r="V176" s="65"/>
    </row>
    <row r="177" spans="2:22" ht="100" customHeight="1" x14ac:dyDescent="0.35">
      <c r="B177" s="62">
        <f t="shared" si="2"/>
        <v>176</v>
      </c>
      <c r="C177" s="61" t="s">
        <v>384</v>
      </c>
      <c r="D177" s="129"/>
      <c r="E177" s="129"/>
      <c r="F177" s="129"/>
      <c r="Q177" s="61" t="s">
        <v>607</v>
      </c>
      <c r="R177" s="58"/>
      <c r="S177" s="60"/>
      <c r="T177" s="64"/>
      <c r="U177" s="64"/>
      <c r="V177" s="66"/>
    </row>
    <row r="178" spans="2:22" ht="100" customHeight="1" x14ac:dyDescent="0.35">
      <c r="B178" s="62">
        <f t="shared" si="2"/>
        <v>177</v>
      </c>
      <c r="C178" s="61" t="s">
        <v>385</v>
      </c>
      <c r="D178" s="129"/>
      <c r="E178" s="129"/>
      <c r="F178" s="129"/>
      <c r="Q178" s="61" t="s">
        <v>608</v>
      </c>
      <c r="R178" s="68"/>
      <c r="S178" s="63"/>
      <c r="T178" s="63"/>
      <c r="U178" s="63"/>
      <c r="V178" s="69"/>
    </row>
    <row r="179" spans="2:22" ht="100" customHeight="1" x14ac:dyDescent="0.35">
      <c r="B179" s="62">
        <f t="shared" si="2"/>
        <v>178</v>
      </c>
      <c r="C179" s="61" t="s">
        <v>387</v>
      </c>
      <c r="D179" s="129"/>
      <c r="E179" s="129"/>
      <c r="F179" s="129"/>
      <c r="Q179" s="61" t="s">
        <v>609</v>
      </c>
      <c r="R179" s="58"/>
      <c r="S179" s="60"/>
      <c r="T179" s="64"/>
      <c r="U179" s="64"/>
      <c r="V179" s="66"/>
    </row>
    <row r="180" spans="2:22" ht="100" customHeight="1" x14ac:dyDescent="0.35">
      <c r="B180" s="62">
        <f t="shared" si="2"/>
        <v>179</v>
      </c>
      <c r="C180" s="61" t="s">
        <v>7</v>
      </c>
      <c r="D180" s="129"/>
      <c r="E180" s="129"/>
      <c r="F180" s="129"/>
      <c r="Q180" s="61" t="s">
        <v>610</v>
      </c>
      <c r="R180" s="58"/>
      <c r="S180" s="60"/>
      <c r="T180" s="64"/>
      <c r="U180" s="64"/>
      <c r="V180" s="66"/>
    </row>
    <row r="181" spans="2:22" ht="100" customHeight="1" x14ac:dyDescent="0.35">
      <c r="B181" s="62">
        <f t="shared" si="2"/>
        <v>180</v>
      </c>
      <c r="C181" s="61" t="s">
        <v>390</v>
      </c>
      <c r="D181" s="129"/>
      <c r="E181" s="129"/>
      <c r="F181" s="129"/>
      <c r="Q181" s="61" t="s">
        <v>611</v>
      </c>
      <c r="R181" s="58"/>
      <c r="S181" s="60"/>
      <c r="T181" s="64"/>
      <c r="U181" s="64"/>
      <c r="V181" s="66"/>
    </row>
    <row r="182" spans="2:22" ht="100" customHeight="1" x14ac:dyDescent="0.35">
      <c r="B182" s="62">
        <f t="shared" si="2"/>
        <v>181</v>
      </c>
      <c r="C182" s="61" t="s">
        <v>392</v>
      </c>
      <c r="D182" s="129"/>
      <c r="E182" s="129"/>
      <c r="F182" s="129"/>
      <c r="Q182" s="61" t="s">
        <v>612</v>
      </c>
      <c r="R182" s="58"/>
      <c r="S182" s="60"/>
      <c r="T182" s="64"/>
      <c r="U182" s="64"/>
      <c r="V182" s="66"/>
    </row>
    <row r="183" spans="2:22" ht="100" customHeight="1" x14ac:dyDescent="0.35">
      <c r="B183" s="62">
        <f t="shared" si="2"/>
        <v>182</v>
      </c>
      <c r="C183" s="61" t="s">
        <v>394</v>
      </c>
      <c r="D183" s="129"/>
      <c r="E183" s="129"/>
      <c r="F183" s="129"/>
      <c r="Q183" s="61" t="s">
        <v>613</v>
      </c>
      <c r="R183" s="58"/>
      <c r="S183" s="60"/>
      <c r="T183" s="64"/>
      <c r="U183" s="64"/>
      <c r="V183" s="66"/>
    </row>
    <row r="184" spans="2:22" ht="100" customHeight="1" x14ac:dyDescent="0.35">
      <c r="B184" s="62">
        <f t="shared" si="2"/>
        <v>183</v>
      </c>
      <c r="C184" s="61" t="s">
        <v>396</v>
      </c>
      <c r="D184" s="129"/>
      <c r="E184" s="129"/>
      <c r="F184" s="129"/>
      <c r="Q184" s="61" t="s">
        <v>614</v>
      </c>
      <c r="R184" s="58"/>
      <c r="S184" s="60"/>
      <c r="T184" s="64"/>
      <c r="U184" s="64"/>
      <c r="V184" s="66"/>
    </row>
    <row r="185" spans="2:22" ht="100" customHeight="1" x14ac:dyDescent="0.35">
      <c r="B185" s="62">
        <f t="shared" si="2"/>
        <v>184</v>
      </c>
      <c r="C185" s="61" t="s">
        <v>398</v>
      </c>
      <c r="D185" s="129"/>
      <c r="E185" s="129"/>
      <c r="F185" s="129"/>
      <c r="Q185" s="61" t="s">
        <v>615</v>
      </c>
      <c r="R185" s="58"/>
      <c r="S185" s="60"/>
      <c r="T185" s="64"/>
      <c r="U185" s="64"/>
      <c r="V185" s="66"/>
    </row>
    <row r="186" spans="2:22" ht="100" customHeight="1" x14ac:dyDescent="0.35">
      <c r="B186" s="62">
        <f t="shared" si="2"/>
        <v>185</v>
      </c>
      <c r="C186" s="61" t="s">
        <v>399</v>
      </c>
      <c r="D186" s="129"/>
      <c r="E186" s="129"/>
      <c r="F186" s="129"/>
      <c r="Q186" s="61" t="s">
        <v>616</v>
      </c>
      <c r="R186" s="58"/>
      <c r="S186" s="60"/>
      <c r="T186" s="64"/>
      <c r="U186" s="64"/>
      <c r="V186" s="66"/>
    </row>
    <row r="187" spans="2:22" ht="100" customHeight="1" x14ac:dyDescent="0.35">
      <c r="B187" s="62">
        <f t="shared" si="2"/>
        <v>186</v>
      </c>
      <c r="C187" s="61" t="s">
        <v>401</v>
      </c>
      <c r="D187" s="129"/>
      <c r="E187" s="129"/>
      <c r="F187" s="129"/>
      <c r="Q187" s="61" t="s">
        <v>617</v>
      </c>
      <c r="R187" s="58"/>
      <c r="S187" s="60"/>
      <c r="T187" s="64"/>
      <c r="U187" s="64"/>
      <c r="V187" s="66"/>
    </row>
    <row r="188" spans="2:22" ht="100" customHeight="1" x14ac:dyDescent="0.35">
      <c r="B188" s="62">
        <f t="shared" si="2"/>
        <v>187</v>
      </c>
      <c r="C188" s="61" t="s">
        <v>402</v>
      </c>
      <c r="D188" s="129"/>
      <c r="E188" s="129"/>
      <c r="F188" s="129"/>
      <c r="Q188" s="61" t="s">
        <v>618</v>
      </c>
      <c r="R188" s="58"/>
      <c r="S188" s="60"/>
      <c r="T188" s="64"/>
      <c r="U188" s="64"/>
      <c r="V188" s="66"/>
    </row>
    <row r="189" spans="2:22" ht="100" customHeight="1" x14ac:dyDescent="0.35">
      <c r="B189" s="62">
        <f t="shared" si="2"/>
        <v>188</v>
      </c>
      <c r="C189" s="61" t="s">
        <v>404</v>
      </c>
      <c r="D189" s="129"/>
      <c r="E189" s="129"/>
      <c r="F189" s="129"/>
      <c r="Q189" s="61" t="s">
        <v>619</v>
      </c>
      <c r="R189" s="58"/>
      <c r="S189" s="60"/>
      <c r="T189" s="64"/>
      <c r="U189" s="64"/>
      <c r="V189" s="66"/>
    </row>
    <row r="190" spans="2:22" ht="100" customHeight="1" x14ac:dyDescent="0.35">
      <c r="B190" s="62">
        <f t="shared" si="2"/>
        <v>189</v>
      </c>
      <c r="C190" s="61" t="s">
        <v>405</v>
      </c>
      <c r="D190" s="129"/>
      <c r="E190" s="129"/>
      <c r="F190" s="129"/>
      <c r="Q190" s="61" t="s">
        <v>620</v>
      </c>
      <c r="R190" s="58"/>
      <c r="S190" s="60"/>
      <c r="T190" s="64"/>
      <c r="U190" s="64"/>
      <c r="V190" s="66"/>
    </row>
    <row r="191" spans="2:22" ht="100" customHeight="1" x14ac:dyDescent="0.35">
      <c r="B191" s="62">
        <f t="shared" si="2"/>
        <v>190</v>
      </c>
      <c r="C191" s="61" t="s">
        <v>407</v>
      </c>
      <c r="D191" s="129"/>
      <c r="E191" s="129"/>
      <c r="F191" s="129"/>
      <c r="Q191" s="61" t="s">
        <v>621</v>
      </c>
      <c r="R191" s="58"/>
      <c r="S191" s="60"/>
      <c r="T191" s="64"/>
      <c r="U191" s="64"/>
      <c r="V191" s="66"/>
    </row>
    <row r="192" spans="2:22" ht="100" customHeight="1" x14ac:dyDescent="0.35">
      <c r="B192" s="62">
        <f t="shared" si="2"/>
        <v>191</v>
      </c>
      <c r="C192" s="61" t="s">
        <v>408</v>
      </c>
      <c r="D192" s="129"/>
      <c r="E192" s="129"/>
      <c r="F192" s="129"/>
      <c r="Q192" s="61" t="s">
        <v>622</v>
      </c>
      <c r="R192" s="58"/>
      <c r="S192" s="60"/>
      <c r="T192" s="64"/>
      <c r="U192" s="64"/>
      <c r="V192" s="66"/>
    </row>
    <row r="193" spans="2:22" ht="100" customHeight="1" x14ac:dyDescent="0.35">
      <c r="B193" s="62">
        <f t="shared" si="2"/>
        <v>192</v>
      </c>
      <c r="C193" s="61" t="s">
        <v>409</v>
      </c>
      <c r="D193" s="129"/>
      <c r="E193" s="129"/>
      <c r="F193" s="129"/>
      <c r="Q193" s="61" t="s">
        <v>623</v>
      </c>
      <c r="R193" s="58"/>
      <c r="S193" s="60"/>
      <c r="T193" s="64"/>
      <c r="U193" s="64"/>
      <c r="V193" s="66"/>
    </row>
    <row r="194" spans="2:22" ht="100" customHeight="1" x14ac:dyDescent="0.35">
      <c r="B194" s="62">
        <f t="shared" si="2"/>
        <v>193</v>
      </c>
      <c r="C194" s="61" t="s">
        <v>411</v>
      </c>
      <c r="D194" s="129"/>
      <c r="E194" s="129"/>
      <c r="F194" s="129"/>
      <c r="Q194" s="61" t="s">
        <v>624</v>
      </c>
      <c r="R194" s="58"/>
      <c r="S194" s="60"/>
      <c r="T194" s="64"/>
      <c r="U194" s="64"/>
      <c r="V194" s="66"/>
    </row>
    <row r="195" spans="2:22" ht="100" customHeight="1" x14ac:dyDescent="0.35">
      <c r="B195" s="62">
        <f t="shared" si="2"/>
        <v>194</v>
      </c>
      <c r="C195" s="61" t="s">
        <v>412</v>
      </c>
      <c r="D195" s="129"/>
      <c r="E195" s="129"/>
      <c r="F195" s="129"/>
      <c r="Q195" s="61" t="s">
        <v>625</v>
      </c>
      <c r="R195" s="58"/>
      <c r="S195" s="60"/>
      <c r="T195" s="64"/>
      <c r="U195" s="64"/>
      <c r="V195" s="66"/>
    </row>
    <row r="196" spans="2:22" ht="100" customHeight="1" x14ac:dyDescent="0.35">
      <c r="B196" s="62">
        <f t="shared" ref="B196:B197" si="3">B195+1</f>
        <v>195</v>
      </c>
      <c r="C196" s="61" t="s">
        <v>414</v>
      </c>
      <c r="D196" s="129"/>
      <c r="E196" s="129"/>
      <c r="F196" s="129"/>
      <c r="Q196" s="61" t="s">
        <v>626</v>
      </c>
      <c r="R196" s="58"/>
      <c r="S196" s="60"/>
      <c r="T196" s="64"/>
      <c r="U196" s="64"/>
      <c r="V196" s="66"/>
    </row>
    <row r="197" spans="2:22" ht="100" customHeight="1" x14ac:dyDescent="0.35">
      <c r="B197" s="62">
        <f t="shared" si="3"/>
        <v>196</v>
      </c>
      <c r="C197" s="61" t="s">
        <v>416</v>
      </c>
      <c r="D197" s="129"/>
      <c r="E197" s="129"/>
      <c r="F197" s="129"/>
      <c r="Q197" s="61" t="s">
        <v>627</v>
      </c>
      <c r="R197" s="58"/>
      <c r="S197" s="60"/>
      <c r="T197" s="64"/>
      <c r="U197" s="64"/>
      <c r="V197" s="66"/>
    </row>
    <row r="198" spans="2:22" ht="15.5" x14ac:dyDescent="0.35">
      <c r="R198" s="58"/>
      <c r="S198" s="60"/>
      <c r="T198" s="64"/>
      <c r="U198" s="64"/>
      <c r="V198" s="66"/>
    </row>
    <row r="199" spans="2:22" ht="15.5" x14ac:dyDescent="0.35">
      <c r="R199" s="58"/>
      <c r="S199" s="60"/>
      <c r="T199" s="64"/>
      <c r="U199" s="64"/>
      <c r="V199" s="66"/>
    </row>
    <row r="200" spans="2:22" ht="15.5" x14ac:dyDescent="0.35">
      <c r="R200" s="58"/>
      <c r="S200" s="60"/>
      <c r="T200" s="64"/>
      <c r="U200" s="64"/>
      <c r="V200" s="66"/>
    </row>
    <row r="201" spans="2:22" ht="15.5" x14ac:dyDescent="0.35">
      <c r="R201" s="58"/>
      <c r="S201" s="60"/>
      <c r="T201" s="64"/>
      <c r="U201" s="64"/>
      <c r="V201" s="66"/>
    </row>
    <row r="202" spans="2:22" ht="15.5" x14ac:dyDescent="0.35">
      <c r="R202" s="58"/>
      <c r="S202" s="60"/>
      <c r="T202" s="64"/>
      <c r="U202" s="64"/>
      <c r="V202" s="66"/>
    </row>
    <row r="203" spans="2:22" ht="15.5" x14ac:dyDescent="0.35">
      <c r="R203" s="58"/>
      <c r="S203" s="60"/>
      <c r="T203" s="64"/>
      <c r="U203" s="64"/>
      <c r="V203" s="66"/>
    </row>
    <row r="204" spans="2:22" ht="15.5" x14ac:dyDescent="0.35">
      <c r="R204" s="58"/>
      <c r="S204" s="60"/>
      <c r="T204" s="64"/>
      <c r="U204" s="64"/>
      <c r="V204" s="66"/>
    </row>
    <row r="205" spans="2:22" ht="15.5" x14ac:dyDescent="0.35">
      <c r="R205" s="58"/>
      <c r="S205" s="60"/>
      <c r="T205" s="64"/>
      <c r="U205" s="64"/>
      <c r="V205" s="66"/>
    </row>
    <row r="206" spans="2:22" ht="15.5" x14ac:dyDescent="0.35">
      <c r="R206" s="58"/>
      <c r="S206" s="60"/>
      <c r="T206" s="64"/>
      <c r="U206" s="64"/>
      <c r="V206" s="66"/>
    </row>
    <row r="207" spans="2:22" ht="15.5" x14ac:dyDescent="0.35">
      <c r="R207" s="58"/>
      <c r="S207" s="60"/>
      <c r="T207" s="64"/>
      <c r="U207" s="64"/>
      <c r="V207" s="66"/>
    </row>
    <row r="208" spans="2:22" ht="15.5" x14ac:dyDescent="0.35">
      <c r="R208" s="58"/>
      <c r="S208" s="60"/>
      <c r="T208" s="64"/>
      <c r="U208" s="64"/>
      <c r="V208" s="66"/>
    </row>
    <row r="209" spans="18:22" ht="15.5" x14ac:dyDescent="0.35">
      <c r="R209" s="58"/>
      <c r="S209" s="60"/>
      <c r="T209" s="64"/>
      <c r="U209" s="64"/>
      <c r="V209" s="66"/>
    </row>
    <row r="210" spans="18:22" ht="15.5" x14ac:dyDescent="0.35">
      <c r="R210" s="58"/>
      <c r="S210" s="60"/>
      <c r="T210" s="64"/>
      <c r="U210" s="64"/>
      <c r="V210" s="66"/>
    </row>
    <row r="211" spans="18:22" ht="15.5" x14ac:dyDescent="0.35">
      <c r="R211" s="58"/>
      <c r="S211" s="60"/>
      <c r="T211" s="64"/>
      <c r="U211" s="64"/>
      <c r="V211" s="66"/>
    </row>
    <row r="212" spans="18:22" ht="15.5" x14ac:dyDescent="0.35">
      <c r="R212" s="58"/>
      <c r="S212" s="60"/>
      <c r="T212" s="64"/>
      <c r="U212" s="64"/>
      <c r="V212" s="66"/>
    </row>
  </sheetData>
  <mergeCells count="202">
    <mergeCell ref="D193:F193"/>
    <mergeCell ref="D194:F194"/>
    <mergeCell ref="D195:F195"/>
    <mergeCell ref="D196:F196"/>
    <mergeCell ref="D197:F197"/>
    <mergeCell ref="D13:F13"/>
    <mergeCell ref="D14:F14"/>
    <mergeCell ref="D15:F15"/>
    <mergeCell ref="D16:F16"/>
    <mergeCell ref="D17:F17"/>
    <mergeCell ref="D187:F187"/>
    <mergeCell ref="D188:F188"/>
    <mergeCell ref="D189:F189"/>
    <mergeCell ref="D190:F190"/>
    <mergeCell ref="D191:F191"/>
    <mergeCell ref="D192:F192"/>
    <mergeCell ref="D181:F181"/>
    <mergeCell ref="D182:F182"/>
    <mergeCell ref="D183:F183"/>
    <mergeCell ref="D184:F184"/>
    <mergeCell ref="D185:F185"/>
    <mergeCell ref="D186:F186"/>
    <mergeCell ref="D175:F175"/>
    <mergeCell ref="D176:F176"/>
    <mergeCell ref="D177:F177"/>
    <mergeCell ref="D178:F178"/>
    <mergeCell ref="D179:F179"/>
    <mergeCell ref="D180:F180"/>
    <mergeCell ref="D169:F169"/>
    <mergeCell ref="D170:F170"/>
    <mergeCell ref="D171:F171"/>
    <mergeCell ref="D172:F172"/>
    <mergeCell ref="D173:F173"/>
    <mergeCell ref="D174:F174"/>
    <mergeCell ref="D163:F163"/>
    <mergeCell ref="D164:F164"/>
    <mergeCell ref="D165:F165"/>
    <mergeCell ref="D166:F166"/>
    <mergeCell ref="D167:F167"/>
    <mergeCell ref="D168:F168"/>
    <mergeCell ref="D157:F157"/>
    <mergeCell ref="D158:F158"/>
    <mergeCell ref="D159:F159"/>
    <mergeCell ref="D160:F160"/>
    <mergeCell ref="D161:F161"/>
    <mergeCell ref="D162:F162"/>
    <mergeCell ref="D151:F151"/>
    <mergeCell ref="D152:F152"/>
    <mergeCell ref="D153:F153"/>
    <mergeCell ref="D154:F154"/>
    <mergeCell ref="D155:F155"/>
    <mergeCell ref="D156:F156"/>
    <mergeCell ref="D145:F145"/>
    <mergeCell ref="D146:F146"/>
    <mergeCell ref="D147:F147"/>
    <mergeCell ref="D148:F148"/>
    <mergeCell ref="D149:F149"/>
    <mergeCell ref="D150:F150"/>
    <mergeCell ref="D139:F139"/>
    <mergeCell ref="D140:F140"/>
    <mergeCell ref="D141:F141"/>
    <mergeCell ref="D142:F142"/>
    <mergeCell ref="D143:F143"/>
    <mergeCell ref="D144:F144"/>
    <mergeCell ref="D133:F133"/>
    <mergeCell ref="D134:F134"/>
    <mergeCell ref="D135:F135"/>
    <mergeCell ref="D136:F136"/>
    <mergeCell ref="D137:F137"/>
    <mergeCell ref="D138:F138"/>
    <mergeCell ref="D127:F127"/>
    <mergeCell ref="D128:F128"/>
    <mergeCell ref="D129:F129"/>
    <mergeCell ref="D130:F130"/>
    <mergeCell ref="D131:F131"/>
    <mergeCell ref="D132:F132"/>
    <mergeCell ref="D121:F121"/>
    <mergeCell ref="D122:F122"/>
    <mergeCell ref="D123:F123"/>
    <mergeCell ref="D124:F124"/>
    <mergeCell ref="D125:F125"/>
    <mergeCell ref="D126:F126"/>
    <mergeCell ref="D115:F115"/>
    <mergeCell ref="D116:F116"/>
    <mergeCell ref="D117:F117"/>
    <mergeCell ref="D118:F118"/>
    <mergeCell ref="D119:F119"/>
    <mergeCell ref="D120:F120"/>
    <mergeCell ref="D109:F109"/>
    <mergeCell ref="D110:F110"/>
    <mergeCell ref="D111:F111"/>
    <mergeCell ref="D112:F112"/>
    <mergeCell ref="D113:F113"/>
    <mergeCell ref="D114:F114"/>
    <mergeCell ref="D103:F103"/>
    <mergeCell ref="D104:F104"/>
    <mergeCell ref="D105:F105"/>
    <mergeCell ref="D106:F106"/>
    <mergeCell ref="D107:F107"/>
    <mergeCell ref="D108:F108"/>
    <mergeCell ref="D97:F97"/>
    <mergeCell ref="D98:F98"/>
    <mergeCell ref="D99:F99"/>
    <mergeCell ref="D100:F100"/>
    <mergeCell ref="D101:F101"/>
    <mergeCell ref="D102:F102"/>
    <mergeCell ref="D91:F91"/>
    <mergeCell ref="D92:F92"/>
    <mergeCell ref="D93:F93"/>
    <mergeCell ref="D94:F94"/>
    <mergeCell ref="D95:F95"/>
    <mergeCell ref="D96:F96"/>
    <mergeCell ref="D85:F85"/>
    <mergeCell ref="D86:F86"/>
    <mergeCell ref="D87:F87"/>
    <mergeCell ref="D88:F88"/>
    <mergeCell ref="D89:F89"/>
    <mergeCell ref="D90:F90"/>
    <mergeCell ref="D79:F79"/>
    <mergeCell ref="D80:F80"/>
    <mergeCell ref="D81:F81"/>
    <mergeCell ref="D82:F82"/>
    <mergeCell ref="D83:F83"/>
    <mergeCell ref="D84:F84"/>
    <mergeCell ref="D73:F73"/>
    <mergeCell ref="D74:F74"/>
    <mergeCell ref="D75:F75"/>
    <mergeCell ref="D76:F76"/>
    <mergeCell ref="D77:F77"/>
    <mergeCell ref="D78:F78"/>
    <mergeCell ref="D67:F67"/>
    <mergeCell ref="D68:F68"/>
    <mergeCell ref="D69:F69"/>
    <mergeCell ref="D70:F70"/>
    <mergeCell ref="D71:F71"/>
    <mergeCell ref="D72:F72"/>
    <mergeCell ref="D61:F61"/>
    <mergeCell ref="D62:F62"/>
    <mergeCell ref="D63:F63"/>
    <mergeCell ref="D64:F64"/>
    <mergeCell ref="D65:F65"/>
    <mergeCell ref="D66:F66"/>
    <mergeCell ref="D55:F55"/>
    <mergeCell ref="D56:F56"/>
    <mergeCell ref="D57:F57"/>
    <mergeCell ref="D58:F58"/>
    <mergeCell ref="D59:F59"/>
    <mergeCell ref="D60:F60"/>
    <mergeCell ref="D49:F49"/>
    <mergeCell ref="D50:F50"/>
    <mergeCell ref="D51:F51"/>
    <mergeCell ref="D52:F52"/>
    <mergeCell ref="D53:F53"/>
    <mergeCell ref="D54:F54"/>
    <mergeCell ref="D43:F43"/>
    <mergeCell ref="D44:F44"/>
    <mergeCell ref="D45:F45"/>
    <mergeCell ref="D46:F46"/>
    <mergeCell ref="D47:F47"/>
    <mergeCell ref="D48:F48"/>
    <mergeCell ref="D28:F28"/>
    <mergeCell ref="D29:F29"/>
    <mergeCell ref="D30:F30"/>
    <mergeCell ref="D40:F40"/>
    <mergeCell ref="D41:F41"/>
    <mergeCell ref="D42:F42"/>
    <mergeCell ref="D22:F22"/>
    <mergeCell ref="D23:F23"/>
    <mergeCell ref="D24:F24"/>
    <mergeCell ref="D25:F25"/>
    <mergeCell ref="D26:F26"/>
    <mergeCell ref="D27:F27"/>
    <mergeCell ref="D10:F10"/>
    <mergeCell ref="D11:F11"/>
    <mergeCell ref="D12:F12"/>
    <mergeCell ref="D19:F19"/>
    <mergeCell ref="D20:F20"/>
    <mergeCell ref="D21:F21"/>
    <mergeCell ref="D2:F2"/>
    <mergeCell ref="D3:F3"/>
    <mergeCell ref="D4:F4"/>
    <mergeCell ref="D9:F9"/>
    <mergeCell ref="V5:V7"/>
    <mergeCell ref="R8:R18"/>
    <mergeCell ref="D38:F38"/>
    <mergeCell ref="D39:F39"/>
    <mergeCell ref="R5:R7"/>
    <mergeCell ref="S5:S7"/>
    <mergeCell ref="T5:T7"/>
    <mergeCell ref="U5:U7"/>
    <mergeCell ref="D5:F5"/>
    <mergeCell ref="D6:F6"/>
    <mergeCell ref="D7:F7"/>
    <mergeCell ref="D8:F8"/>
    <mergeCell ref="D32:F32"/>
    <mergeCell ref="D33:F33"/>
    <mergeCell ref="D34:F34"/>
    <mergeCell ref="D35:F35"/>
    <mergeCell ref="D36:F36"/>
    <mergeCell ref="D37:F37"/>
    <mergeCell ref="D18:F18"/>
    <mergeCell ref="D31:F31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0186D-81B2-43A3-B7A0-99CBE1BC34B8}">
  <sheetPr>
    <tabColor rgb="FFFFC000"/>
  </sheetPr>
  <dimension ref="A3:CU17"/>
  <sheetViews>
    <sheetView topLeftCell="L1" workbookViewId="0">
      <selection activeCell="AY20" sqref="AY20"/>
    </sheetView>
  </sheetViews>
  <sheetFormatPr defaultRowHeight="14.5" x14ac:dyDescent="0.35"/>
  <cols>
    <col min="1" max="1" width="17.1796875" bestFit="1" customWidth="1"/>
    <col min="2" max="2" width="17" bestFit="1" customWidth="1"/>
    <col min="3" max="9" width="2" bestFit="1" customWidth="1"/>
    <col min="10" max="97" width="3" bestFit="1" customWidth="1"/>
    <col min="98" max="98" width="4" bestFit="1" customWidth="1"/>
    <col min="99" max="99" width="5.453125" bestFit="1" customWidth="1"/>
  </cols>
  <sheetData>
    <row r="3" spans="1:99" x14ac:dyDescent="0.35">
      <c r="A3" s="81" t="s">
        <v>660</v>
      </c>
      <c r="B3" s="81" t="s">
        <v>661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</row>
    <row r="4" spans="1:99" x14ac:dyDescent="0.35">
      <c r="A4" s="82" t="s">
        <v>662</v>
      </c>
      <c r="B4" s="83">
        <v>1</v>
      </c>
      <c r="C4" s="83">
        <v>2</v>
      </c>
      <c r="D4" s="83">
        <v>3</v>
      </c>
      <c r="E4" s="83">
        <v>4</v>
      </c>
      <c r="F4" s="83">
        <v>6</v>
      </c>
      <c r="G4" s="83">
        <v>7</v>
      </c>
      <c r="H4" s="83">
        <v>8</v>
      </c>
      <c r="I4" s="83">
        <v>9</v>
      </c>
      <c r="J4" s="83">
        <v>10</v>
      </c>
      <c r="K4" s="83">
        <v>11</v>
      </c>
      <c r="L4" s="83">
        <v>13</v>
      </c>
      <c r="M4" s="83">
        <v>14</v>
      </c>
      <c r="N4" s="83">
        <v>15</v>
      </c>
      <c r="O4" s="83">
        <v>16</v>
      </c>
      <c r="P4" s="83">
        <v>17</v>
      </c>
      <c r="Q4" s="83">
        <v>18</v>
      </c>
      <c r="R4" s="83">
        <v>19</v>
      </c>
      <c r="S4" s="83">
        <v>20</v>
      </c>
      <c r="T4" s="83">
        <v>21</v>
      </c>
      <c r="U4" s="83">
        <v>22</v>
      </c>
      <c r="V4" s="83">
        <v>23</v>
      </c>
      <c r="W4" s="83">
        <v>24</v>
      </c>
      <c r="X4" s="83">
        <v>25</v>
      </c>
      <c r="Y4" s="83">
        <v>26</v>
      </c>
      <c r="Z4" s="83">
        <v>27</v>
      </c>
      <c r="AA4" s="83">
        <v>28</v>
      </c>
      <c r="AB4" s="83">
        <v>29</v>
      </c>
      <c r="AC4" s="83">
        <v>30</v>
      </c>
      <c r="AD4" s="83">
        <v>31</v>
      </c>
      <c r="AE4" s="83">
        <v>32</v>
      </c>
      <c r="AF4" s="83">
        <v>33</v>
      </c>
      <c r="AG4" s="83">
        <v>34</v>
      </c>
      <c r="AH4" s="83">
        <v>35</v>
      </c>
      <c r="AI4" s="83">
        <v>36</v>
      </c>
      <c r="AJ4" s="83">
        <v>37</v>
      </c>
      <c r="AK4" s="83">
        <v>38</v>
      </c>
      <c r="AL4" s="83">
        <v>39</v>
      </c>
      <c r="AM4" s="83">
        <v>40</v>
      </c>
      <c r="AN4" s="83">
        <v>41</v>
      </c>
      <c r="AO4" s="83">
        <v>42</v>
      </c>
      <c r="AP4" s="83">
        <v>43</v>
      </c>
      <c r="AQ4" s="83">
        <v>44</v>
      </c>
      <c r="AR4" s="83">
        <v>45</v>
      </c>
      <c r="AS4" s="83">
        <v>46</v>
      </c>
      <c r="AT4" s="83">
        <v>47</v>
      </c>
      <c r="AU4" s="83">
        <v>48</v>
      </c>
      <c r="AV4" s="83">
        <v>49</v>
      </c>
      <c r="AW4" s="83">
        <v>50</v>
      </c>
      <c r="AX4" s="83">
        <v>51</v>
      </c>
      <c r="AY4" s="83">
        <v>52</v>
      </c>
      <c r="AZ4" s="83">
        <v>53</v>
      </c>
      <c r="BA4" s="83">
        <v>54</v>
      </c>
      <c r="BB4" s="83">
        <v>55</v>
      </c>
      <c r="BC4" s="83">
        <v>56</v>
      </c>
      <c r="BD4" s="83">
        <v>57</v>
      </c>
      <c r="BE4" s="83">
        <v>58</v>
      </c>
      <c r="BF4" s="83">
        <v>59</v>
      </c>
      <c r="BG4" s="83">
        <v>60</v>
      </c>
      <c r="BH4" s="83">
        <v>61</v>
      </c>
      <c r="BI4" s="83">
        <v>62</v>
      </c>
      <c r="BJ4" s="83">
        <v>63</v>
      </c>
      <c r="BK4" s="83">
        <v>65</v>
      </c>
      <c r="BL4" s="83">
        <v>66</v>
      </c>
      <c r="BM4" s="83">
        <v>67</v>
      </c>
      <c r="BN4" s="83">
        <v>68</v>
      </c>
      <c r="BO4" s="83">
        <v>69</v>
      </c>
      <c r="BP4" s="83">
        <v>70</v>
      </c>
      <c r="BQ4" s="83">
        <v>71</v>
      </c>
      <c r="BR4" s="83">
        <v>72</v>
      </c>
      <c r="BS4" s="83">
        <v>73</v>
      </c>
      <c r="BT4" s="83">
        <v>74</v>
      </c>
      <c r="BU4" s="83">
        <v>75</v>
      </c>
      <c r="BV4" s="83">
        <v>76</v>
      </c>
      <c r="BW4" s="83">
        <v>77</v>
      </c>
      <c r="BX4" s="83">
        <v>78</v>
      </c>
      <c r="BY4" s="83">
        <v>79</v>
      </c>
      <c r="BZ4" s="83">
        <v>80</v>
      </c>
      <c r="CA4" s="83">
        <v>81</v>
      </c>
      <c r="CB4" s="83">
        <v>82</v>
      </c>
      <c r="CC4" s="83">
        <v>83</v>
      </c>
      <c r="CD4" s="83">
        <v>84</v>
      </c>
      <c r="CE4" s="83">
        <v>85</v>
      </c>
      <c r="CF4" s="83">
        <v>86</v>
      </c>
      <c r="CG4" s="83">
        <v>87</v>
      </c>
      <c r="CH4" s="83">
        <v>88</v>
      </c>
      <c r="CI4" s="83">
        <v>89</v>
      </c>
      <c r="CJ4" s="83">
        <v>90</v>
      </c>
      <c r="CK4" s="83">
        <v>91</v>
      </c>
      <c r="CL4" s="83">
        <v>92</v>
      </c>
      <c r="CM4" s="83">
        <v>93</v>
      </c>
      <c r="CN4" s="83">
        <v>94</v>
      </c>
      <c r="CO4" s="83">
        <v>95</v>
      </c>
      <c r="CP4" s="83">
        <v>96</v>
      </c>
      <c r="CQ4" s="83">
        <v>97</v>
      </c>
      <c r="CR4" s="83">
        <v>98</v>
      </c>
      <c r="CS4" s="83">
        <v>99</v>
      </c>
      <c r="CT4" s="83">
        <v>100</v>
      </c>
      <c r="CU4" s="83" t="s">
        <v>663</v>
      </c>
    </row>
    <row r="5" spans="1:99" x14ac:dyDescent="0.35">
      <c r="A5" s="1" t="s">
        <v>13</v>
      </c>
      <c r="B5" s="1"/>
      <c r="C5" s="1">
        <v>1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>
        <v>1</v>
      </c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>
        <v>1</v>
      </c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>
        <v>3</v>
      </c>
    </row>
    <row r="6" spans="1:99" x14ac:dyDescent="0.35">
      <c r="A6" s="1" t="s">
        <v>3</v>
      </c>
      <c r="B6" s="1"/>
      <c r="C6" s="1">
        <v>4</v>
      </c>
      <c r="D6" s="1">
        <v>2</v>
      </c>
      <c r="E6" s="1"/>
      <c r="F6" s="1"/>
      <c r="G6" s="1">
        <v>3</v>
      </c>
      <c r="H6" s="1"/>
      <c r="I6" s="1">
        <v>1</v>
      </c>
      <c r="J6" s="1">
        <v>3</v>
      </c>
      <c r="K6" s="1">
        <v>3</v>
      </c>
      <c r="L6" s="1">
        <v>1</v>
      </c>
      <c r="M6" s="1">
        <v>1</v>
      </c>
      <c r="N6" s="1"/>
      <c r="O6" s="1">
        <v>2</v>
      </c>
      <c r="P6" s="1">
        <v>1</v>
      </c>
      <c r="Q6" s="1">
        <v>1</v>
      </c>
      <c r="R6" s="1"/>
      <c r="S6" s="1">
        <v>2</v>
      </c>
      <c r="T6" s="1"/>
      <c r="U6" s="1"/>
      <c r="V6" s="1"/>
      <c r="W6" s="1">
        <v>1</v>
      </c>
      <c r="X6" s="1"/>
      <c r="Y6" s="1">
        <v>1</v>
      </c>
      <c r="Z6" s="1"/>
      <c r="AA6" s="1">
        <v>1</v>
      </c>
      <c r="AB6" s="1">
        <v>2</v>
      </c>
      <c r="AC6" s="1">
        <v>2</v>
      </c>
      <c r="AD6" s="1">
        <v>1</v>
      </c>
      <c r="AE6" s="1">
        <v>1</v>
      </c>
      <c r="AF6" s="1">
        <v>3</v>
      </c>
      <c r="AG6" s="1">
        <v>2</v>
      </c>
      <c r="AH6" s="1"/>
      <c r="AI6" s="1">
        <v>1</v>
      </c>
      <c r="AJ6" s="1">
        <v>1</v>
      </c>
      <c r="AK6" s="1">
        <v>2</v>
      </c>
      <c r="AL6" s="1">
        <v>2</v>
      </c>
      <c r="AM6" s="1">
        <v>1</v>
      </c>
      <c r="AN6" s="1"/>
      <c r="AO6" s="1"/>
      <c r="AP6" s="1"/>
      <c r="AQ6" s="1">
        <v>3</v>
      </c>
      <c r="AR6" s="1">
        <v>1</v>
      </c>
      <c r="AS6" s="1"/>
      <c r="AT6" s="1"/>
      <c r="AU6" s="1">
        <v>1</v>
      </c>
      <c r="AV6" s="1">
        <v>1</v>
      </c>
      <c r="AW6" s="1">
        <v>2</v>
      </c>
      <c r="AX6" s="1">
        <v>2</v>
      </c>
      <c r="AY6" s="1"/>
      <c r="AZ6" s="1">
        <v>2</v>
      </c>
      <c r="BA6" s="1"/>
      <c r="BB6" s="1">
        <v>2</v>
      </c>
      <c r="BC6" s="1">
        <v>4</v>
      </c>
      <c r="BD6" s="1">
        <v>1</v>
      </c>
      <c r="BE6" s="1"/>
      <c r="BF6" s="1"/>
      <c r="BG6" s="1">
        <v>1</v>
      </c>
      <c r="BH6" s="1">
        <v>2</v>
      </c>
      <c r="BI6" s="1"/>
      <c r="BJ6" s="1">
        <v>1</v>
      </c>
      <c r="BK6" s="1"/>
      <c r="BL6" s="1">
        <v>1</v>
      </c>
      <c r="BM6" s="1"/>
      <c r="BN6" s="1"/>
      <c r="BO6" s="1">
        <v>1</v>
      </c>
      <c r="BP6" s="1">
        <v>1</v>
      </c>
      <c r="BQ6" s="1">
        <v>1</v>
      </c>
      <c r="BR6" s="1">
        <v>1</v>
      </c>
      <c r="BS6" s="1"/>
      <c r="BT6" s="1">
        <v>1</v>
      </c>
      <c r="BU6" s="1">
        <v>4</v>
      </c>
      <c r="BV6" s="1">
        <v>1</v>
      </c>
      <c r="BW6" s="1"/>
      <c r="BX6" s="1">
        <v>1</v>
      </c>
      <c r="BY6" s="1"/>
      <c r="BZ6" s="1">
        <v>2</v>
      </c>
      <c r="CA6" s="1">
        <v>1</v>
      </c>
      <c r="CB6" s="1">
        <v>3</v>
      </c>
      <c r="CC6" s="1"/>
      <c r="CD6" s="1">
        <v>2</v>
      </c>
      <c r="CE6" s="1">
        <v>1</v>
      </c>
      <c r="CF6" s="1">
        <v>2</v>
      </c>
      <c r="CG6" s="1">
        <v>2</v>
      </c>
      <c r="CH6" s="1">
        <v>3</v>
      </c>
      <c r="CI6" s="1">
        <v>2</v>
      </c>
      <c r="CJ6" s="1">
        <v>4</v>
      </c>
      <c r="CK6" s="1"/>
      <c r="CL6" s="1"/>
      <c r="CM6" s="1"/>
      <c r="CN6" s="1">
        <v>1</v>
      </c>
      <c r="CO6" s="1"/>
      <c r="CP6" s="1">
        <v>1</v>
      </c>
      <c r="CQ6" s="1"/>
      <c r="CR6" s="1">
        <v>1</v>
      </c>
      <c r="CS6" s="1">
        <v>1</v>
      </c>
      <c r="CT6" s="1"/>
      <c r="CU6" s="1">
        <v>106</v>
      </c>
    </row>
    <row r="7" spans="1:99" x14ac:dyDescent="0.35">
      <c r="A7" s="1" t="s">
        <v>2</v>
      </c>
      <c r="B7" s="1"/>
      <c r="C7" s="1"/>
      <c r="D7" s="1"/>
      <c r="E7" s="1">
        <v>2</v>
      </c>
      <c r="F7" s="1">
        <v>2</v>
      </c>
      <c r="G7" s="1"/>
      <c r="H7" s="1"/>
      <c r="I7" s="1">
        <v>1</v>
      </c>
      <c r="J7" s="1"/>
      <c r="K7" s="1"/>
      <c r="L7" s="1"/>
      <c r="M7" s="1">
        <v>1</v>
      </c>
      <c r="N7" s="1"/>
      <c r="O7" s="1"/>
      <c r="P7" s="1"/>
      <c r="Q7" s="1"/>
      <c r="R7" s="1">
        <v>1</v>
      </c>
      <c r="S7" s="1">
        <v>1</v>
      </c>
      <c r="T7" s="1"/>
      <c r="U7" s="1">
        <v>2</v>
      </c>
      <c r="V7" s="1">
        <v>1</v>
      </c>
      <c r="W7" s="1"/>
      <c r="X7" s="1"/>
      <c r="Y7" s="1"/>
      <c r="Z7" s="1">
        <v>2</v>
      </c>
      <c r="AA7" s="1"/>
      <c r="AB7" s="1">
        <v>1</v>
      </c>
      <c r="AC7" s="1">
        <v>1</v>
      </c>
      <c r="AD7" s="1"/>
      <c r="AE7" s="1"/>
      <c r="AF7" s="1">
        <v>1</v>
      </c>
      <c r="AG7" s="1">
        <v>2</v>
      </c>
      <c r="AH7" s="1"/>
      <c r="AI7" s="1"/>
      <c r="AJ7" s="1">
        <v>1</v>
      </c>
      <c r="AK7" s="1">
        <v>2</v>
      </c>
      <c r="AL7" s="1">
        <v>1</v>
      </c>
      <c r="AM7" s="1"/>
      <c r="AN7" s="1"/>
      <c r="AO7" s="1">
        <v>2</v>
      </c>
      <c r="AP7" s="1"/>
      <c r="AQ7" s="1">
        <v>1</v>
      </c>
      <c r="AR7" s="1"/>
      <c r="AS7" s="1">
        <v>1</v>
      </c>
      <c r="AT7" s="1">
        <v>1</v>
      </c>
      <c r="AU7" s="1">
        <v>1</v>
      </c>
      <c r="AV7" s="1">
        <v>1</v>
      </c>
      <c r="AW7" s="1"/>
      <c r="AX7" s="1">
        <v>3</v>
      </c>
      <c r="AY7" s="1"/>
      <c r="AZ7" s="1"/>
      <c r="BA7" s="1"/>
      <c r="BB7" s="1"/>
      <c r="BC7" s="1"/>
      <c r="BD7" s="1"/>
      <c r="BE7" s="1">
        <v>1</v>
      </c>
      <c r="BF7" s="1"/>
      <c r="BG7" s="1"/>
      <c r="BH7" s="1"/>
      <c r="BI7" s="1"/>
      <c r="BJ7" s="1">
        <v>1</v>
      </c>
      <c r="BK7" s="1"/>
      <c r="BL7" s="1"/>
      <c r="BM7" s="1"/>
      <c r="BN7" s="1"/>
      <c r="BO7" s="1">
        <v>1</v>
      </c>
      <c r="BP7" s="1">
        <v>4</v>
      </c>
      <c r="BQ7" s="1"/>
      <c r="BR7" s="1">
        <v>1</v>
      </c>
      <c r="BS7" s="1"/>
      <c r="BT7" s="1">
        <v>1</v>
      </c>
      <c r="BU7" s="1"/>
      <c r="BV7" s="1">
        <v>1</v>
      </c>
      <c r="BW7" s="1"/>
      <c r="BX7" s="1">
        <v>1</v>
      </c>
      <c r="BY7" s="1">
        <v>1</v>
      </c>
      <c r="BZ7" s="1">
        <v>3</v>
      </c>
      <c r="CA7" s="1"/>
      <c r="CB7" s="1">
        <v>1</v>
      </c>
      <c r="CC7" s="1"/>
      <c r="CD7" s="1"/>
      <c r="CE7" s="1"/>
      <c r="CF7" s="1"/>
      <c r="CG7" s="1">
        <v>1</v>
      </c>
      <c r="CH7" s="1">
        <v>2</v>
      </c>
      <c r="CI7" s="1">
        <v>1</v>
      </c>
      <c r="CJ7" s="1"/>
      <c r="CK7" s="1"/>
      <c r="CL7" s="1">
        <v>1</v>
      </c>
      <c r="CM7" s="1"/>
      <c r="CN7" s="1">
        <v>1</v>
      </c>
      <c r="CO7" s="1">
        <v>1</v>
      </c>
      <c r="CP7" s="1"/>
      <c r="CQ7" s="1"/>
      <c r="CR7" s="1">
        <v>1</v>
      </c>
      <c r="CS7" s="1"/>
      <c r="CT7" s="1">
        <v>2</v>
      </c>
      <c r="CU7" s="1">
        <v>58</v>
      </c>
    </row>
    <row r="8" spans="1:99" x14ac:dyDescent="0.35">
      <c r="A8" s="1" t="s">
        <v>4</v>
      </c>
      <c r="B8" s="1">
        <v>1</v>
      </c>
      <c r="C8" s="1"/>
      <c r="D8" s="1">
        <v>1</v>
      </c>
      <c r="E8" s="1"/>
      <c r="F8" s="1">
        <v>2</v>
      </c>
      <c r="G8" s="1"/>
      <c r="H8" s="1"/>
      <c r="I8" s="1">
        <v>1</v>
      </c>
      <c r="J8" s="1"/>
      <c r="K8" s="1"/>
      <c r="L8" s="1"/>
      <c r="M8" s="1"/>
      <c r="N8" s="1"/>
      <c r="O8" s="1">
        <v>1</v>
      </c>
      <c r="P8" s="1"/>
      <c r="Q8" s="1"/>
      <c r="R8" s="1">
        <v>2</v>
      </c>
      <c r="S8" s="1"/>
      <c r="T8" s="1">
        <v>1</v>
      </c>
      <c r="U8" s="1">
        <v>2</v>
      </c>
      <c r="V8" s="1"/>
      <c r="W8" s="1">
        <v>1</v>
      </c>
      <c r="X8" s="1"/>
      <c r="Y8" s="1"/>
      <c r="Z8" s="1"/>
      <c r="AA8" s="1"/>
      <c r="AB8" s="1">
        <v>1</v>
      </c>
      <c r="AC8" s="1">
        <v>1</v>
      </c>
      <c r="AD8" s="1"/>
      <c r="AE8" s="1"/>
      <c r="AF8" s="1"/>
      <c r="AG8" s="1"/>
      <c r="AH8" s="1">
        <v>1</v>
      </c>
      <c r="AI8" s="1"/>
      <c r="AJ8" s="1">
        <v>1</v>
      </c>
      <c r="AK8" s="1"/>
      <c r="AL8" s="1"/>
      <c r="AM8" s="1">
        <v>1</v>
      </c>
      <c r="AN8" s="1">
        <v>1</v>
      </c>
      <c r="AO8" s="1">
        <v>1</v>
      </c>
      <c r="AP8" s="1"/>
      <c r="AQ8" s="1"/>
      <c r="AR8" s="1"/>
      <c r="AS8" s="1"/>
      <c r="AT8" s="1">
        <v>1</v>
      </c>
      <c r="AU8" s="1">
        <v>1</v>
      </c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>
        <v>1</v>
      </c>
      <c r="BH8" s="1"/>
      <c r="BI8" s="1">
        <v>1</v>
      </c>
      <c r="BJ8" s="1">
        <v>1</v>
      </c>
      <c r="BK8" s="1"/>
      <c r="BL8" s="1"/>
      <c r="BM8" s="1"/>
      <c r="BN8" s="1"/>
      <c r="BO8" s="1"/>
      <c r="BP8" s="1">
        <v>1</v>
      </c>
      <c r="BQ8" s="1">
        <v>2</v>
      </c>
      <c r="BR8" s="1"/>
      <c r="BS8" s="1">
        <v>4</v>
      </c>
      <c r="BT8" s="1"/>
      <c r="BU8" s="1"/>
      <c r="BV8" s="1"/>
      <c r="BW8" s="1"/>
      <c r="BX8" s="1"/>
      <c r="BY8" s="1">
        <v>1</v>
      </c>
      <c r="BZ8" s="1"/>
      <c r="CA8" s="1"/>
      <c r="CB8" s="1">
        <v>1</v>
      </c>
      <c r="CC8" s="1">
        <v>1</v>
      </c>
      <c r="CD8" s="1"/>
      <c r="CE8" s="1"/>
      <c r="CF8" s="1">
        <v>1</v>
      </c>
      <c r="CG8" s="1">
        <v>1</v>
      </c>
      <c r="CH8" s="1">
        <v>1</v>
      </c>
      <c r="CI8" s="1"/>
      <c r="CJ8" s="1"/>
      <c r="CK8" s="1">
        <v>1</v>
      </c>
      <c r="CL8" s="1"/>
      <c r="CM8" s="1"/>
      <c r="CN8" s="1"/>
      <c r="CO8" s="1"/>
      <c r="CP8" s="1">
        <v>2</v>
      </c>
      <c r="CQ8" s="1"/>
      <c r="CR8" s="1"/>
      <c r="CS8" s="1"/>
      <c r="CT8" s="1">
        <v>1</v>
      </c>
      <c r="CU8" s="1">
        <v>41</v>
      </c>
    </row>
    <row r="9" spans="1:99" x14ac:dyDescent="0.35">
      <c r="A9" s="1" t="s">
        <v>11</v>
      </c>
      <c r="B9" s="1"/>
      <c r="C9" s="1"/>
      <c r="D9" s="1"/>
      <c r="E9" s="1"/>
      <c r="F9" s="1"/>
      <c r="G9" s="1"/>
      <c r="H9" s="1"/>
      <c r="I9" s="1"/>
      <c r="J9" s="1">
        <v>1</v>
      </c>
      <c r="K9" s="1"/>
      <c r="L9" s="1"/>
      <c r="M9" s="1"/>
      <c r="N9" s="1"/>
      <c r="O9" s="1"/>
      <c r="P9" s="1"/>
      <c r="Q9" s="1"/>
      <c r="R9" s="1"/>
      <c r="S9" s="1">
        <v>1</v>
      </c>
      <c r="T9" s="1"/>
      <c r="U9" s="1"/>
      <c r="V9" s="1"/>
      <c r="W9" s="1"/>
      <c r="X9" s="1">
        <v>1</v>
      </c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>
        <v>1</v>
      </c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>
        <v>1</v>
      </c>
      <c r="BI9" s="1"/>
      <c r="BJ9" s="1"/>
      <c r="BK9" s="1"/>
      <c r="BL9" s="1"/>
      <c r="BM9" s="1"/>
      <c r="BN9" s="1"/>
      <c r="BO9" s="1"/>
      <c r="BP9" s="1"/>
      <c r="BQ9" s="1"/>
      <c r="BR9" s="1">
        <v>1</v>
      </c>
      <c r="BS9" s="1">
        <v>1</v>
      </c>
      <c r="BT9" s="1">
        <v>1</v>
      </c>
      <c r="BU9" s="1"/>
      <c r="BV9" s="1"/>
      <c r="BW9" s="1"/>
      <c r="BX9" s="1"/>
      <c r="BY9" s="1">
        <v>1</v>
      </c>
      <c r="BZ9" s="1"/>
      <c r="CA9" s="1"/>
      <c r="CB9" s="1">
        <v>1</v>
      </c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>
        <v>1</v>
      </c>
      <c r="CS9" s="1"/>
      <c r="CT9" s="1"/>
      <c r="CU9" s="1">
        <v>11</v>
      </c>
    </row>
    <row r="10" spans="1:99" x14ac:dyDescent="0.35">
      <c r="A10" s="1" t="s">
        <v>6</v>
      </c>
      <c r="B10" s="1">
        <v>1</v>
      </c>
      <c r="C10" s="1">
        <v>1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>
        <v>1</v>
      </c>
      <c r="P10" s="1">
        <v>1</v>
      </c>
      <c r="Q10" s="1">
        <v>1</v>
      </c>
      <c r="R10" s="1"/>
      <c r="S10" s="1"/>
      <c r="T10" s="1"/>
      <c r="U10" s="1">
        <v>1</v>
      </c>
      <c r="V10" s="1"/>
      <c r="W10" s="1"/>
      <c r="X10" s="1"/>
      <c r="Y10" s="1"/>
      <c r="Z10" s="1"/>
      <c r="AA10" s="1"/>
      <c r="AB10" s="1"/>
      <c r="AC10" s="1">
        <v>1</v>
      </c>
      <c r="AD10" s="1"/>
      <c r="AE10" s="1"/>
      <c r="AF10" s="1"/>
      <c r="AG10" s="1"/>
      <c r="AH10" s="1">
        <v>1</v>
      </c>
      <c r="AI10" s="1">
        <v>1</v>
      </c>
      <c r="AJ10" s="1">
        <v>1</v>
      </c>
      <c r="AK10" s="1"/>
      <c r="AL10" s="1"/>
      <c r="AM10" s="1"/>
      <c r="AN10" s="1"/>
      <c r="AO10" s="1">
        <v>1</v>
      </c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>
        <v>1</v>
      </c>
      <c r="BA10" s="1">
        <v>1</v>
      </c>
      <c r="BB10" s="1"/>
      <c r="BC10" s="1">
        <v>1</v>
      </c>
      <c r="BD10" s="1"/>
      <c r="BE10" s="1"/>
      <c r="BF10" s="1"/>
      <c r="BG10" s="1"/>
      <c r="BH10" s="1"/>
      <c r="BI10" s="1"/>
      <c r="BJ10" s="1">
        <v>1</v>
      </c>
      <c r="BK10" s="1"/>
      <c r="BL10" s="1"/>
      <c r="BM10" s="1"/>
      <c r="BN10" s="1">
        <v>1</v>
      </c>
      <c r="BO10" s="1"/>
      <c r="BP10" s="1"/>
      <c r="BQ10" s="1"/>
      <c r="BR10" s="1">
        <v>1</v>
      </c>
      <c r="BS10" s="1"/>
      <c r="BT10" s="1"/>
      <c r="BU10" s="1">
        <v>1</v>
      </c>
      <c r="BV10" s="1"/>
      <c r="BW10" s="1">
        <v>1</v>
      </c>
      <c r="BX10" s="1"/>
      <c r="BY10" s="1">
        <v>1</v>
      </c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>
        <v>1</v>
      </c>
      <c r="CR10" s="1"/>
      <c r="CS10" s="1">
        <v>2</v>
      </c>
      <c r="CT10" s="1"/>
      <c r="CU10" s="1">
        <v>23</v>
      </c>
    </row>
    <row r="11" spans="1:99" x14ac:dyDescent="0.35">
      <c r="A11" s="1" t="s">
        <v>8</v>
      </c>
      <c r="B11" s="1"/>
      <c r="C11" s="1"/>
      <c r="D11" s="1">
        <v>1</v>
      </c>
      <c r="E11" s="1">
        <v>1</v>
      </c>
      <c r="F11" s="1"/>
      <c r="G11" s="1">
        <v>1</v>
      </c>
      <c r="H11" s="1"/>
      <c r="I11" s="1">
        <v>2</v>
      </c>
      <c r="J11" s="1">
        <v>1</v>
      </c>
      <c r="K11" s="1">
        <v>2</v>
      </c>
      <c r="L11" s="1"/>
      <c r="M11" s="1"/>
      <c r="N11" s="1">
        <v>1</v>
      </c>
      <c r="O11" s="1">
        <v>2</v>
      </c>
      <c r="P11" s="1">
        <v>1</v>
      </c>
      <c r="Q11" s="1">
        <v>1</v>
      </c>
      <c r="R11" s="1"/>
      <c r="S11" s="1">
        <v>1</v>
      </c>
      <c r="T11" s="1">
        <v>2</v>
      </c>
      <c r="U11" s="1">
        <v>1</v>
      </c>
      <c r="V11" s="1"/>
      <c r="W11" s="1"/>
      <c r="X11" s="1"/>
      <c r="Y11" s="1">
        <v>1</v>
      </c>
      <c r="Z11" s="1"/>
      <c r="AA11" s="1">
        <v>1</v>
      </c>
      <c r="AB11" s="1">
        <v>2</v>
      </c>
      <c r="AC11" s="1"/>
      <c r="AD11" s="1">
        <v>1</v>
      </c>
      <c r="AE11" s="1"/>
      <c r="AF11" s="1"/>
      <c r="AG11" s="1"/>
      <c r="AH11" s="1"/>
      <c r="AI11" s="1"/>
      <c r="AJ11" s="1">
        <v>1</v>
      </c>
      <c r="AK11" s="1"/>
      <c r="AL11" s="1"/>
      <c r="AM11" s="1">
        <v>1</v>
      </c>
      <c r="AN11" s="1">
        <v>1</v>
      </c>
      <c r="AO11" s="1">
        <v>2</v>
      </c>
      <c r="AP11" s="1"/>
      <c r="AQ11" s="1"/>
      <c r="AR11" s="1"/>
      <c r="AS11" s="1"/>
      <c r="AT11" s="1">
        <v>1</v>
      </c>
      <c r="AU11" s="1"/>
      <c r="AV11" s="1"/>
      <c r="AW11" s="1">
        <v>2</v>
      </c>
      <c r="AX11" s="1"/>
      <c r="AY11" s="1"/>
      <c r="AZ11" s="1"/>
      <c r="BA11" s="1">
        <v>2</v>
      </c>
      <c r="BB11" s="1">
        <v>1</v>
      </c>
      <c r="BC11" s="1">
        <v>1</v>
      </c>
      <c r="BD11" s="1"/>
      <c r="BE11" s="1"/>
      <c r="BF11" s="1"/>
      <c r="BG11" s="1"/>
      <c r="BH11" s="1">
        <v>1</v>
      </c>
      <c r="BI11" s="1">
        <v>1</v>
      </c>
      <c r="BJ11" s="1">
        <v>1</v>
      </c>
      <c r="BK11" s="1"/>
      <c r="BL11" s="1"/>
      <c r="BM11" s="1"/>
      <c r="BN11" s="1"/>
      <c r="BO11" s="1">
        <v>1</v>
      </c>
      <c r="BP11" s="1"/>
      <c r="BQ11" s="1"/>
      <c r="BR11" s="1">
        <v>2</v>
      </c>
      <c r="BS11" s="1"/>
      <c r="BT11" s="1">
        <v>2</v>
      </c>
      <c r="BU11" s="1">
        <v>1</v>
      </c>
      <c r="BV11" s="1">
        <v>2</v>
      </c>
      <c r="BW11" s="1"/>
      <c r="BX11" s="1">
        <v>1</v>
      </c>
      <c r="BY11" s="1"/>
      <c r="BZ11" s="1"/>
      <c r="CA11" s="1"/>
      <c r="CB11" s="1">
        <v>1</v>
      </c>
      <c r="CC11" s="1"/>
      <c r="CD11" s="1">
        <v>1</v>
      </c>
      <c r="CE11" s="1"/>
      <c r="CF11" s="1"/>
      <c r="CG11" s="1"/>
      <c r="CH11" s="1">
        <v>1</v>
      </c>
      <c r="CI11" s="1"/>
      <c r="CJ11" s="1"/>
      <c r="CK11" s="1"/>
      <c r="CL11" s="1"/>
      <c r="CM11" s="1"/>
      <c r="CN11" s="1">
        <v>1</v>
      </c>
      <c r="CO11" s="1"/>
      <c r="CP11" s="1"/>
      <c r="CQ11" s="1">
        <v>2</v>
      </c>
      <c r="CR11" s="1"/>
      <c r="CS11" s="1">
        <v>1</v>
      </c>
      <c r="CT11" s="1"/>
      <c r="CU11" s="1">
        <v>53</v>
      </c>
    </row>
    <row r="12" spans="1:99" x14ac:dyDescent="0.35">
      <c r="A12" s="1" t="s">
        <v>9</v>
      </c>
      <c r="B12" s="1"/>
      <c r="C12" s="1">
        <v>2</v>
      </c>
      <c r="D12" s="1"/>
      <c r="E12" s="1">
        <v>3</v>
      </c>
      <c r="F12" s="1">
        <v>1</v>
      </c>
      <c r="G12" s="1"/>
      <c r="H12" s="1"/>
      <c r="I12" s="1"/>
      <c r="J12" s="1"/>
      <c r="K12" s="1">
        <v>1</v>
      </c>
      <c r="L12" s="1"/>
      <c r="M12" s="1"/>
      <c r="N12" s="1">
        <v>1</v>
      </c>
      <c r="O12" s="1"/>
      <c r="P12" s="1">
        <v>2</v>
      </c>
      <c r="Q12" s="1"/>
      <c r="R12" s="1"/>
      <c r="S12" s="1"/>
      <c r="T12" s="1"/>
      <c r="U12" s="1"/>
      <c r="V12" s="1"/>
      <c r="W12" s="1"/>
      <c r="X12" s="1"/>
      <c r="Y12" s="1"/>
      <c r="Z12" s="1">
        <v>1</v>
      </c>
      <c r="AA12" s="1">
        <v>1</v>
      </c>
      <c r="AB12" s="1"/>
      <c r="AC12" s="1"/>
      <c r="AD12" s="1"/>
      <c r="AE12" s="1"/>
      <c r="AF12" s="1">
        <v>1</v>
      </c>
      <c r="AG12" s="1"/>
      <c r="AH12" s="1">
        <v>1</v>
      </c>
      <c r="AI12" s="1"/>
      <c r="AJ12" s="1"/>
      <c r="AK12" s="1"/>
      <c r="AL12" s="1"/>
      <c r="AM12" s="1"/>
      <c r="AN12" s="1"/>
      <c r="AO12" s="1"/>
      <c r="AP12" s="1">
        <v>1</v>
      </c>
      <c r="AQ12" s="1"/>
      <c r="AR12" s="1"/>
      <c r="AS12" s="1">
        <v>1</v>
      </c>
      <c r="AT12" s="1">
        <v>1</v>
      </c>
      <c r="AU12" s="1"/>
      <c r="AV12" s="1"/>
      <c r="AW12" s="1"/>
      <c r="AX12" s="1"/>
      <c r="AY12" s="1">
        <v>1</v>
      </c>
      <c r="AZ12" s="1"/>
      <c r="BA12" s="1">
        <v>1</v>
      </c>
      <c r="BB12" s="1"/>
      <c r="BC12" s="1"/>
      <c r="BD12" s="1"/>
      <c r="BE12" s="1"/>
      <c r="BF12" s="1">
        <v>1</v>
      </c>
      <c r="BG12" s="1">
        <v>1</v>
      </c>
      <c r="BH12" s="1"/>
      <c r="BI12" s="1">
        <v>1</v>
      </c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>
        <v>1</v>
      </c>
      <c r="CM12" s="1">
        <v>1</v>
      </c>
      <c r="CN12" s="1"/>
      <c r="CO12" s="1"/>
      <c r="CP12" s="1"/>
      <c r="CQ12" s="1">
        <v>1</v>
      </c>
      <c r="CR12" s="1">
        <v>1</v>
      </c>
      <c r="CS12" s="1"/>
      <c r="CT12" s="1"/>
      <c r="CU12" s="1">
        <v>26</v>
      </c>
    </row>
    <row r="13" spans="1:99" x14ac:dyDescent="0.35">
      <c r="A13" s="1" t="s">
        <v>12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>
        <v>2</v>
      </c>
      <c r="T13" s="1"/>
      <c r="U13" s="1"/>
      <c r="V13" s="1"/>
      <c r="W13" s="1"/>
      <c r="X13" s="1"/>
      <c r="Y13" s="1"/>
      <c r="Z13" s="1"/>
      <c r="AA13" s="1">
        <v>1</v>
      </c>
      <c r="AB13" s="1">
        <v>1</v>
      </c>
      <c r="AC13" s="1"/>
      <c r="AD13" s="1"/>
      <c r="AE13" s="1"/>
      <c r="AF13" s="1"/>
      <c r="AG13" s="1">
        <v>3</v>
      </c>
      <c r="AH13" s="1"/>
      <c r="AI13" s="1"/>
      <c r="AJ13" s="1">
        <v>1</v>
      </c>
      <c r="AK13" s="1"/>
      <c r="AL13" s="1"/>
      <c r="AM13" s="1">
        <v>1</v>
      </c>
      <c r="AN13" s="1"/>
      <c r="AO13" s="1"/>
      <c r="AP13" s="1"/>
      <c r="AQ13" s="1"/>
      <c r="AR13" s="1"/>
      <c r="AS13" s="1"/>
      <c r="AT13" s="1">
        <v>1</v>
      </c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>
        <v>1</v>
      </c>
      <c r="BH13" s="1">
        <v>1</v>
      </c>
      <c r="BI13" s="1">
        <v>1</v>
      </c>
      <c r="BJ13" s="1"/>
      <c r="BK13" s="1"/>
      <c r="BL13" s="1"/>
      <c r="BM13" s="1"/>
      <c r="BN13" s="1"/>
      <c r="BO13" s="1"/>
      <c r="BP13" s="1"/>
      <c r="BQ13" s="1">
        <v>1</v>
      </c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>
        <v>2</v>
      </c>
      <c r="CM13" s="1"/>
      <c r="CN13" s="1"/>
      <c r="CO13" s="1"/>
      <c r="CP13" s="1"/>
      <c r="CQ13" s="1"/>
      <c r="CR13" s="1">
        <v>1</v>
      </c>
      <c r="CS13" s="1"/>
      <c r="CT13" s="1">
        <v>1</v>
      </c>
      <c r="CU13" s="1">
        <v>18</v>
      </c>
    </row>
    <row r="14" spans="1:99" x14ac:dyDescent="0.35">
      <c r="A14" s="1" t="s">
        <v>5</v>
      </c>
      <c r="B14" s="1"/>
      <c r="C14" s="1">
        <v>1</v>
      </c>
      <c r="D14" s="1"/>
      <c r="E14" s="1">
        <v>1</v>
      </c>
      <c r="F14" s="1"/>
      <c r="G14" s="1"/>
      <c r="H14" s="1">
        <v>1</v>
      </c>
      <c r="I14" s="1"/>
      <c r="J14" s="1"/>
      <c r="K14" s="1">
        <v>1</v>
      </c>
      <c r="L14" s="1">
        <v>1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>
        <v>2</v>
      </c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>
        <v>1</v>
      </c>
      <c r="BD14" s="1"/>
      <c r="BE14" s="1">
        <v>1</v>
      </c>
      <c r="BF14" s="1">
        <v>1</v>
      </c>
      <c r="BG14" s="1"/>
      <c r="BH14" s="1"/>
      <c r="BI14" s="1">
        <v>1</v>
      </c>
      <c r="BJ14" s="1"/>
      <c r="BK14" s="1"/>
      <c r="BL14" s="1"/>
      <c r="BM14" s="1"/>
      <c r="BN14" s="1">
        <v>1</v>
      </c>
      <c r="BO14" s="1"/>
      <c r="BP14" s="1"/>
      <c r="BQ14" s="1"/>
      <c r="BR14" s="1"/>
      <c r="BS14" s="1"/>
      <c r="BT14" s="1">
        <v>1</v>
      </c>
      <c r="BU14" s="1">
        <v>1</v>
      </c>
      <c r="BV14" s="1"/>
      <c r="BW14" s="1"/>
      <c r="BX14" s="1"/>
      <c r="BY14" s="1"/>
      <c r="BZ14" s="1"/>
      <c r="CA14" s="1"/>
      <c r="CB14" s="1"/>
      <c r="CC14" s="1">
        <v>1</v>
      </c>
      <c r="CD14" s="1"/>
      <c r="CE14" s="1"/>
      <c r="CF14" s="1"/>
      <c r="CG14" s="1"/>
      <c r="CH14" s="1"/>
      <c r="CI14" s="1"/>
      <c r="CJ14" s="1">
        <v>2</v>
      </c>
      <c r="CK14" s="1"/>
      <c r="CL14" s="1">
        <v>1</v>
      </c>
      <c r="CM14" s="1">
        <v>1</v>
      </c>
      <c r="CN14" s="1"/>
      <c r="CO14" s="1"/>
      <c r="CP14" s="1"/>
      <c r="CQ14" s="1"/>
      <c r="CR14" s="1">
        <v>2</v>
      </c>
      <c r="CS14" s="1"/>
      <c r="CT14" s="1"/>
      <c r="CU14" s="1">
        <v>21</v>
      </c>
    </row>
    <row r="15" spans="1:99" x14ac:dyDescent="0.35">
      <c r="A15" s="1" t="s">
        <v>7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>
        <v>1</v>
      </c>
      <c r="S15" s="1">
        <v>1</v>
      </c>
      <c r="T15" s="1"/>
      <c r="U15" s="1"/>
      <c r="V15" s="1">
        <v>1</v>
      </c>
      <c r="W15" s="1"/>
      <c r="X15" s="1"/>
      <c r="Y15" s="1"/>
      <c r="Z15" s="1"/>
      <c r="AA15" s="1">
        <v>1</v>
      </c>
      <c r="AB15" s="1"/>
      <c r="AC15" s="1"/>
      <c r="AD15" s="1"/>
      <c r="AE15" s="1">
        <v>1</v>
      </c>
      <c r="AF15" s="1"/>
      <c r="AG15" s="1"/>
      <c r="AH15" s="1">
        <v>1</v>
      </c>
      <c r="AI15" s="1"/>
      <c r="AJ15" s="1"/>
      <c r="AK15" s="1"/>
      <c r="AL15" s="1"/>
      <c r="AM15" s="1"/>
      <c r="AN15" s="1">
        <v>1</v>
      </c>
      <c r="AO15" s="1"/>
      <c r="AP15" s="1"/>
      <c r="AQ15" s="1"/>
      <c r="AR15" s="1"/>
      <c r="AS15" s="1"/>
      <c r="AT15" s="1">
        <v>1</v>
      </c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>
        <v>1</v>
      </c>
      <c r="BH15" s="1"/>
      <c r="BI15" s="1"/>
      <c r="BJ15" s="1">
        <v>1</v>
      </c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>
        <v>1</v>
      </c>
      <c r="CD15" s="1"/>
      <c r="CE15" s="1"/>
      <c r="CF15" s="1"/>
      <c r="CG15" s="1"/>
      <c r="CH15" s="1">
        <v>1</v>
      </c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>
        <v>12</v>
      </c>
    </row>
    <row r="16" spans="1:99" x14ac:dyDescent="0.35">
      <c r="A16" s="1" t="s">
        <v>10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>
        <v>1</v>
      </c>
      <c r="O16" s="1"/>
      <c r="P16" s="1"/>
      <c r="Q16" s="1">
        <v>1</v>
      </c>
      <c r="R16" s="1">
        <v>1</v>
      </c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>
        <v>1</v>
      </c>
      <c r="AE16" s="1"/>
      <c r="AF16" s="1"/>
      <c r="AG16" s="1"/>
      <c r="AH16" s="1"/>
      <c r="AI16" s="1">
        <v>1</v>
      </c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>
        <v>1</v>
      </c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>
        <v>1</v>
      </c>
      <c r="BN16" s="1"/>
      <c r="BO16" s="1">
        <v>1</v>
      </c>
      <c r="BP16" s="1"/>
      <c r="BQ16" s="1"/>
      <c r="BR16" s="1"/>
      <c r="BS16" s="1"/>
      <c r="BT16" s="1"/>
      <c r="BU16" s="1"/>
      <c r="BV16" s="1"/>
      <c r="BW16" s="1"/>
      <c r="BX16" s="1"/>
      <c r="BY16" s="1">
        <v>1</v>
      </c>
      <c r="BZ16" s="1"/>
      <c r="CA16" s="1"/>
      <c r="CB16" s="1"/>
      <c r="CC16" s="1">
        <v>1</v>
      </c>
      <c r="CD16" s="1">
        <v>1</v>
      </c>
      <c r="CE16" s="1"/>
      <c r="CF16" s="1"/>
      <c r="CG16" s="1"/>
      <c r="CH16" s="1"/>
      <c r="CI16" s="1"/>
      <c r="CJ16" s="1">
        <v>1</v>
      </c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>
        <v>12</v>
      </c>
    </row>
    <row r="17" spans="1:99" x14ac:dyDescent="0.35">
      <c r="A17" s="1" t="s">
        <v>663</v>
      </c>
      <c r="B17" s="1">
        <v>2</v>
      </c>
      <c r="C17" s="1">
        <v>9</v>
      </c>
      <c r="D17" s="1">
        <v>4</v>
      </c>
      <c r="E17" s="1">
        <v>7</v>
      </c>
      <c r="F17" s="1">
        <v>5</v>
      </c>
      <c r="G17" s="1">
        <v>4</v>
      </c>
      <c r="H17" s="1">
        <v>1</v>
      </c>
      <c r="I17" s="1">
        <v>5</v>
      </c>
      <c r="J17" s="1">
        <v>5</v>
      </c>
      <c r="K17" s="1">
        <v>7</v>
      </c>
      <c r="L17" s="1">
        <v>2</v>
      </c>
      <c r="M17" s="1">
        <v>2</v>
      </c>
      <c r="N17" s="1">
        <v>3</v>
      </c>
      <c r="O17" s="1">
        <v>6</v>
      </c>
      <c r="P17" s="1">
        <v>5</v>
      </c>
      <c r="Q17" s="1">
        <v>4</v>
      </c>
      <c r="R17" s="1">
        <v>5</v>
      </c>
      <c r="S17" s="1">
        <v>8</v>
      </c>
      <c r="T17" s="1">
        <v>3</v>
      </c>
      <c r="U17" s="1">
        <v>6</v>
      </c>
      <c r="V17" s="1">
        <v>2</v>
      </c>
      <c r="W17" s="1">
        <v>4</v>
      </c>
      <c r="X17" s="1">
        <v>1</v>
      </c>
      <c r="Y17" s="1">
        <v>2</v>
      </c>
      <c r="Z17" s="1">
        <v>3</v>
      </c>
      <c r="AA17" s="1">
        <v>5</v>
      </c>
      <c r="AB17" s="1">
        <v>7</v>
      </c>
      <c r="AC17" s="1">
        <v>5</v>
      </c>
      <c r="AD17" s="1">
        <v>3</v>
      </c>
      <c r="AE17" s="1">
        <v>2</v>
      </c>
      <c r="AF17" s="1">
        <v>5</v>
      </c>
      <c r="AG17" s="1">
        <v>7</v>
      </c>
      <c r="AH17" s="1">
        <v>4</v>
      </c>
      <c r="AI17" s="1">
        <v>3</v>
      </c>
      <c r="AJ17" s="1">
        <v>6</v>
      </c>
      <c r="AK17" s="1">
        <v>4</v>
      </c>
      <c r="AL17" s="1">
        <v>3</v>
      </c>
      <c r="AM17" s="1">
        <v>4</v>
      </c>
      <c r="AN17" s="1">
        <v>4</v>
      </c>
      <c r="AO17" s="1">
        <v>6</v>
      </c>
      <c r="AP17" s="1">
        <v>1</v>
      </c>
      <c r="AQ17" s="1">
        <v>4</v>
      </c>
      <c r="AR17" s="1">
        <v>1</v>
      </c>
      <c r="AS17" s="1">
        <v>3</v>
      </c>
      <c r="AT17" s="1">
        <v>6</v>
      </c>
      <c r="AU17" s="1">
        <v>3</v>
      </c>
      <c r="AV17" s="1">
        <v>3</v>
      </c>
      <c r="AW17" s="1">
        <v>4</v>
      </c>
      <c r="AX17" s="1">
        <v>5</v>
      </c>
      <c r="AY17" s="1">
        <v>1</v>
      </c>
      <c r="AZ17" s="1">
        <v>3</v>
      </c>
      <c r="BA17" s="1">
        <v>4</v>
      </c>
      <c r="BB17" s="1">
        <v>3</v>
      </c>
      <c r="BC17" s="1">
        <v>7</v>
      </c>
      <c r="BD17" s="1">
        <v>1</v>
      </c>
      <c r="BE17" s="1">
        <v>2</v>
      </c>
      <c r="BF17" s="1">
        <v>2</v>
      </c>
      <c r="BG17" s="1">
        <v>5</v>
      </c>
      <c r="BH17" s="1">
        <v>5</v>
      </c>
      <c r="BI17" s="1">
        <v>5</v>
      </c>
      <c r="BJ17" s="1">
        <v>6</v>
      </c>
      <c r="BK17" s="1">
        <v>1</v>
      </c>
      <c r="BL17" s="1">
        <v>1</v>
      </c>
      <c r="BM17" s="1">
        <v>1</v>
      </c>
      <c r="BN17" s="1">
        <v>2</v>
      </c>
      <c r="BO17" s="1">
        <v>4</v>
      </c>
      <c r="BP17" s="1">
        <v>6</v>
      </c>
      <c r="BQ17" s="1">
        <v>4</v>
      </c>
      <c r="BR17" s="1">
        <v>6</v>
      </c>
      <c r="BS17" s="1">
        <v>5</v>
      </c>
      <c r="BT17" s="1">
        <v>6</v>
      </c>
      <c r="BU17" s="1">
        <v>7</v>
      </c>
      <c r="BV17" s="1">
        <v>4</v>
      </c>
      <c r="BW17" s="1">
        <v>1</v>
      </c>
      <c r="BX17" s="1">
        <v>3</v>
      </c>
      <c r="BY17" s="1">
        <v>5</v>
      </c>
      <c r="BZ17" s="1">
        <v>5</v>
      </c>
      <c r="CA17" s="1">
        <v>1</v>
      </c>
      <c r="CB17" s="1">
        <v>7</v>
      </c>
      <c r="CC17" s="1">
        <v>4</v>
      </c>
      <c r="CD17" s="1">
        <v>4</v>
      </c>
      <c r="CE17" s="1">
        <v>1</v>
      </c>
      <c r="CF17" s="1">
        <v>3</v>
      </c>
      <c r="CG17" s="1">
        <v>4</v>
      </c>
      <c r="CH17" s="1">
        <v>8</v>
      </c>
      <c r="CI17" s="1">
        <v>3</v>
      </c>
      <c r="CJ17" s="1">
        <v>7</v>
      </c>
      <c r="CK17" s="1">
        <v>1</v>
      </c>
      <c r="CL17" s="1">
        <v>5</v>
      </c>
      <c r="CM17" s="1">
        <v>2</v>
      </c>
      <c r="CN17" s="1">
        <v>3</v>
      </c>
      <c r="CO17" s="1">
        <v>1</v>
      </c>
      <c r="CP17" s="1">
        <v>3</v>
      </c>
      <c r="CQ17" s="1">
        <v>4</v>
      </c>
      <c r="CR17" s="1">
        <v>7</v>
      </c>
      <c r="CS17" s="1">
        <v>4</v>
      </c>
      <c r="CT17" s="1">
        <v>4</v>
      </c>
      <c r="CU17" s="1">
        <v>384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46BB27-DBD5-4146-B8DC-CC49D1BDA245}">
  <sheetPr>
    <tabColor theme="3" tint="0.59999389629810485"/>
  </sheetPr>
  <dimension ref="B9:G13"/>
  <sheetViews>
    <sheetView showGridLines="0" showRowColHeaders="0" workbookViewId="0">
      <selection activeCell="J3" sqref="J3"/>
    </sheetView>
  </sheetViews>
  <sheetFormatPr defaultRowHeight="14.5" x14ac:dyDescent="0.35"/>
  <sheetData>
    <row r="9" spans="2:7" x14ac:dyDescent="0.35">
      <c r="B9" t="s">
        <v>673</v>
      </c>
      <c r="G9" t="s">
        <v>685</v>
      </c>
    </row>
    <row r="10" spans="2:7" x14ac:dyDescent="0.35">
      <c r="B10" t="s">
        <v>674</v>
      </c>
    </row>
    <row r="11" spans="2:7" x14ac:dyDescent="0.35">
      <c r="B11" t="s">
        <v>675</v>
      </c>
    </row>
    <row r="12" spans="2:7" x14ac:dyDescent="0.35">
      <c r="B12" t="s">
        <v>690</v>
      </c>
    </row>
    <row r="13" spans="2:7" x14ac:dyDescent="0.35">
      <c r="B13" s="2" t="s">
        <v>676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A229B-A410-43A8-B9C0-5BD117729780}">
  <dimension ref="B3:D11"/>
  <sheetViews>
    <sheetView workbookViewId="0">
      <selection activeCell="I5" sqref="I5"/>
    </sheetView>
  </sheetViews>
  <sheetFormatPr defaultRowHeight="14.5" x14ac:dyDescent="0.35"/>
  <cols>
    <col min="2" max="3" width="10" customWidth="1"/>
    <col min="4" max="4" width="15" customWidth="1"/>
  </cols>
  <sheetData>
    <row r="3" spans="2:4" x14ac:dyDescent="0.35">
      <c r="B3" t="s">
        <v>0</v>
      </c>
      <c r="C3" t="s">
        <v>692</v>
      </c>
      <c r="D3" t="s">
        <v>691</v>
      </c>
    </row>
    <row r="4" spans="2:4" ht="40" customHeight="1" x14ac:dyDescent="0.35">
      <c r="B4" s="128">
        <v>1</v>
      </c>
      <c r="C4" s="128" t="s">
        <v>2</v>
      </c>
      <c r="D4" s="127"/>
    </row>
    <row r="5" spans="2:4" ht="40" customHeight="1" x14ac:dyDescent="0.35">
      <c r="B5" s="128">
        <v>2</v>
      </c>
      <c r="C5" s="128" t="s">
        <v>9</v>
      </c>
      <c r="D5" s="127"/>
    </row>
    <row r="6" spans="2:4" ht="40" customHeight="1" x14ac:dyDescent="0.35">
      <c r="B6" s="128">
        <v>3</v>
      </c>
      <c r="C6" s="128" t="s">
        <v>9</v>
      </c>
      <c r="D6" s="127"/>
    </row>
    <row r="7" spans="2:4" ht="40" customHeight="1" x14ac:dyDescent="0.35">
      <c r="B7" s="128">
        <v>4</v>
      </c>
      <c r="C7" s="128" t="s">
        <v>8</v>
      </c>
      <c r="D7" s="127"/>
    </row>
    <row r="8" spans="2:4" ht="40" customHeight="1" x14ac:dyDescent="0.35">
      <c r="B8" s="128">
        <v>5</v>
      </c>
      <c r="C8" s="128" t="s">
        <v>2</v>
      </c>
      <c r="D8" s="127"/>
    </row>
    <row r="9" spans="2:4" ht="40" customHeight="1" x14ac:dyDescent="0.35">
      <c r="B9" s="128">
        <v>6</v>
      </c>
      <c r="C9" s="128" t="s">
        <v>2</v>
      </c>
      <c r="D9" s="127"/>
    </row>
    <row r="10" spans="2:4" ht="40" customHeight="1" x14ac:dyDescent="0.35">
      <c r="B10" s="128">
        <v>7</v>
      </c>
      <c r="C10" s="128" t="s">
        <v>2</v>
      </c>
      <c r="D10" s="127"/>
    </row>
    <row r="11" spans="2:4" ht="40" customHeight="1" x14ac:dyDescent="0.35">
      <c r="B11" s="128">
        <v>8</v>
      </c>
      <c r="C11" s="128" t="s">
        <v>8</v>
      </c>
      <c r="D11" s="127"/>
    </row>
  </sheetData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1AFC2-264A-44E8-934E-E758FE6C0830}">
  <sheetPr>
    <tabColor theme="9" tint="0.39997558519241921"/>
  </sheetPr>
  <dimension ref="B7:H7"/>
  <sheetViews>
    <sheetView showGridLines="0" showRowColHeaders="0" workbookViewId="0">
      <selection activeCell="E16" sqref="E16"/>
    </sheetView>
  </sheetViews>
  <sheetFormatPr defaultRowHeight="14.5" x14ac:dyDescent="0.35"/>
  <sheetData>
    <row r="7" spans="2:8" x14ac:dyDescent="0.35">
      <c r="B7" t="s">
        <v>683</v>
      </c>
      <c r="H7" t="s">
        <v>684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E4D4E-6942-4CF5-9918-F3B48E3DE202}">
  <sheetPr>
    <tabColor theme="9" tint="0.39997558519241921"/>
  </sheetPr>
  <dimension ref="A3:GO18"/>
  <sheetViews>
    <sheetView workbookViewId="0">
      <selection activeCell="O23" sqref="O23"/>
    </sheetView>
  </sheetViews>
  <sheetFormatPr defaultRowHeight="14.5" x14ac:dyDescent="0.35"/>
  <cols>
    <col min="1" max="1" width="18" bestFit="1" customWidth="1"/>
    <col min="2" max="2" width="13.54296875" bestFit="1" customWidth="1"/>
    <col min="3" max="9" width="2" bestFit="1" customWidth="1"/>
    <col min="10" max="97" width="3" bestFit="1" customWidth="1"/>
    <col min="98" max="98" width="4" bestFit="1" customWidth="1"/>
    <col min="99" max="99" width="13.7265625" bestFit="1" customWidth="1"/>
    <col min="100" max="100" width="6" bestFit="1" customWidth="1"/>
    <col min="101" max="102" width="12" bestFit="1" customWidth="1"/>
    <col min="103" max="103" width="6" bestFit="1" customWidth="1"/>
    <col min="104" max="104" width="12" bestFit="1" customWidth="1"/>
    <col min="105" max="105" width="4" bestFit="1" customWidth="1"/>
    <col min="106" max="108" width="12" bestFit="1" customWidth="1"/>
    <col min="109" max="109" width="4" bestFit="1" customWidth="1"/>
    <col min="110" max="110" width="5" bestFit="1" customWidth="1"/>
    <col min="111" max="114" width="12" bestFit="1" customWidth="1"/>
    <col min="115" max="115" width="6" bestFit="1" customWidth="1"/>
    <col min="116" max="118" width="12" bestFit="1" customWidth="1"/>
    <col min="119" max="119" width="6" bestFit="1" customWidth="1"/>
    <col min="120" max="121" width="5" bestFit="1" customWidth="1"/>
    <col min="122" max="122" width="12" bestFit="1" customWidth="1"/>
    <col min="123" max="123" width="6" bestFit="1" customWidth="1"/>
    <col min="124" max="125" width="12" bestFit="1" customWidth="1"/>
    <col min="126" max="126" width="7" bestFit="1" customWidth="1"/>
    <col min="127" max="127" width="12" bestFit="1" customWidth="1"/>
    <col min="128" max="128" width="5" bestFit="1" customWidth="1"/>
    <col min="129" max="129" width="6" bestFit="1" customWidth="1"/>
    <col min="130" max="130" width="12" bestFit="1" customWidth="1"/>
    <col min="131" max="132" width="7" bestFit="1" customWidth="1"/>
    <col min="133" max="133" width="12" bestFit="1" customWidth="1"/>
    <col min="134" max="135" width="5" bestFit="1" customWidth="1"/>
    <col min="136" max="138" width="12" bestFit="1" customWidth="1"/>
    <col min="139" max="140" width="5" bestFit="1" customWidth="1"/>
    <col min="141" max="141" width="4" bestFit="1" customWidth="1"/>
    <col min="142" max="142" width="6" bestFit="1" customWidth="1"/>
    <col min="143" max="143" width="12" bestFit="1" customWidth="1"/>
    <col min="144" max="145" width="5" bestFit="1" customWidth="1"/>
    <col min="146" max="146" width="12" bestFit="1" customWidth="1"/>
    <col min="147" max="148" width="5" bestFit="1" customWidth="1"/>
    <col min="149" max="149" width="6" bestFit="1" customWidth="1"/>
    <col min="150" max="152" width="12" bestFit="1" customWidth="1"/>
    <col min="153" max="153" width="4" bestFit="1" customWidth="1"/>
    <col min="154" max="155" width="5" bestFit="1" customWidth="1"/>
    <col min="156" max="159" width="12" bestFit="1" customWidth="1"/>
    <col min="160" max="160" width="3" bestFit="1" customWidth="1"/>
    <col min="161" max="161" width="4" bestFit="1" customWidth="1"/>
    <col min="162" max="162" width="3" bestFit="1" customWidth="1"/>
    <col min="163" max="163" width="6" bestFit="1" customWidth="1"/>
    <col min="164" max="164" width="12" bestFit="1" customWidth="1"/>
    <col min="165" max="165" width="6" bestFit="1" customWidth="1"/>
    <col min="166" max="167" width="12" bestFit="1" customWidth="1"/>
    <col min="168" max="168" width="6" bestFit="1" customWidth="1"/>
    <col min="169" max="171" width="12" bestFit="1" customWidth="1"/>
    <col min="172" max="172" width="6" bestFit="1" customWidth="1"/>
    <col min="173" max="173" width="12" bestFit="1" customWidth="1"/>
    <col min="174" max="174" width="7" bestFit="1" customWidth="1"/>
    <col min="175" max="175" width="5" bestFit="1" customWidth="1"/>
    <col min="176" max="176" width="4" bestFit="1" customWidth="1"/>
    <col min="177" max="177" width="12" bestFit="1" customWidth="1"/>
    <col min="178" max="178" width="6" bestFit="1" customWidth="1"/>
    <col min="179" max="179" width="12" bestFit="1" customWidth="1"/>
    <col min="180" max="180" width="4" bestFit="1" customWidth="1"/>
    <col min="181" max="182" width="5" bestFit="1" customWidth="1"/>
    <col min="183" max="183" width="12" bestFit="1" customWidth="1"/>
    <col min="184" max="185" width="5" bestFit="1" customWidth="1"/>
    <col min="186" max="186" width="3" bestFit="1" customWidth="1"/>
    <col min="187" max="187" width="12" bestFit="1" customWidth="1"/>
    <col min="188" max="188" width="5" bestFit="1" customWidth="1"/>
    <col min="189" max="189" width="12" bestFit="1" customWidth="1"/>
    <col min="190" max="190" width="3" bestFit="1" customWidth="1"/>
    <col min="191" max="191" width="5" bestFit="1" customWidth="1"/>
    <col min="192" max="195" width="12" bestFit="1" customWidth="1"/>
    <col min="196" max="196" width="18.54296875" bestFit="1" customWidth="1"/>
    <col min="197" max="197" width="18.7265625" bestFit="1" customWidth="1"/>
  </cols>
  <sheetData>
    <row r="3" spans="1:197" x14ac:dyDescent="0.35">
      <c r="B3" s="78" t="s">
        <v>671</v>
      </c>
    </row>
    <row r="4" spans="1:197" ht="15" thickBot="1" x14ac:dyDescent="0.4">
      <c r="B4" t="s">
        <v>660</v>
      </c>
      <c r="CU4" t="s">
        <v>668</v>
      </c>
      <c r="GN4" t="s">
        <v>669</v>
      </c>
      <c r="GO4" t="s">
        <v>670</v>
      </c>
    </row>
    <row r="5" spans="1:197" ht="15" thickBot="1" x14ac:dyDescent="0.4">
      <c r="A5" s="94" t="s">
        <v>658</v>
      </c>
      <c r="B5" s="105">
        <v>1</v>
      </c>
      <c r="C5" s="106">
        <v>2</v>
      </c>
      <c r="D5" s="106">
        <v>3</v>
      </c>
      <c r="E5" s="106">
        <v>4</v>
      </c>
      <c r="F5" s="106">
        <v>6</v>
      </c>
      <c r="G5" s="106">
        <v>7</v>
      </c>
      <c r="H5" s="106">
        <v>8</v>
      </c>
      <c r="I5" s="106">
        <v>9</v>
      </c>
      <c r="J5" s="106">
        <v>10</v>
      </c>
      <c r="K5" s="106">
        <v>11</v>
      </c>
      <c r="L5" s="106">
        <v>13</v>
      </c>
      <c r="M5" s="106">
        <v>14</v>
      </c>
      <c r="N5" s="106">
        <v>15</v>
      </c>
      <c r="O5" s="106">
        <v>16</v>
      </c>
      <c r="P5" s="106">
        <v>17</v>
      </c>
      <c r="Q5" s="106">
        <v>18</v>
      </c>
      <c r="R5" s="106">
        <v>19</v>
      </c>
      <c r="S5" s="106">
        <v>20</v>
      </c>
      <c r="T5" s="106">
        <v>21</v>
      </c>
      <c r="U5" s="106">
        <v>22</v>
      </c>
      <c r="V5" s="106">
        <v>23</v>
      </c>
      <c r="W5" s="106">
        <v>24</v>
      </c>
      <c r="X5" s="106">
        <v>25</v>
      </c>
      <c r="Y5" s="106">
        <v>26</v>
      </c>
      <c r="Z5" s="106">
        <v>27</v>
      </c>
      <c r="AA5" s="106">
        <v>28</v>
      </c>
      <c r="AB5" s="106">
        <v>29</v>
      </c>
      <c r="AC5" s="106">
        <v>30</v>
      </c>
      <c r="AD5" s="106">
        <v>31</v>
      </c>
      <c r="AE5" s="106">
        <v>32</v>
      </c>
      <c r="AF5" s="106">
        <v>33</v>
      </c>
      <c r="AG5" s="106">
        <v>34</v>
      </c>
      <c r="AH5" s="106">
        <v>35</v>
      </c>
      <c r="AI5" s="106">
        <v>36</v>
      </c>
      <c r="AJ5" s="106">
        <v>37</v>
      </c>
      <c r="AK5" s="106">
        <v>38</v>
      </c>
      <c r="AL5" s="106">
        <v>39</v>
      </c>
      <c r="AM5" s="106">
        <v>40</v>
      </c>
      <c r="AN5" s="106">
        <v>41</v>
      </c>
      <c r="AO5" s="106">
        <v>42</v>
      </c>
      <c r="AP5" s="106">
        <v>43</v>
      </c>
      <c r="AQ5" s="106">
        <v>44</v>
      </c>
      <c r="AR5" s="106">
        <v>45</v>
      </c>
      <c r="AS5" s="106">
        <v>46</v>
      </c>
      <c r="AT5" s="106">
        <v>47</v>
      </c>
      <c r="AU5" s="106">
        <v>48</v>
      </c>
      <c r="AV5" s="106">
        <v>49</v>
      </c>
      <c r="AW5" s="106">
        <v>50</v>
      </c>
      <c r="AX5" s="106">
        <v>51</v>
      </c>
      <c r="AY5" s="107">
        <v>52</v>
      </c>
      <c r="AZ5" s="105">
        <v>53</v>
      </c>
      <c r="BA5" s="106">
        <v>54</v>
      </c>
      <c r="BB5" s="106">
        <v>55</v>
      </c>
      <c r="BC5" s="106">
        <v>56</v>
      </c>
      <c r="BD5" s="106">
        <v>57</v>
      </c>
      <c r="BE5" s="106">
        <v>58</v>
      </c>
      <c r="BF5" s="106">
        <v>59</v>
      </c>
      <c r="BG5" s="106">
        <v>60</v>
      </c>
      <c r="BH5" s="106">
        <v>61</v>
      </c>
      <c r="BI5" s="106">
        <v>62</v>
      </c>
      <c r="BJ5" s="106">
        <v>63</v>
      </c>
      <c r="BK5" s="106">
        <v>65</v>
      </c>
      <c r="BL5" s="106">
        <v>66</v>
      </c>
      <c r="BM5" s="106">
        <v>67</v>
      </c>
      <c r="BN5" s="106">
        <v>68</v>
      </c>
      <c r="BO5" s="106">
        <v>69</v>
      </c>
      <c r="BP5" s="106">
        <v>70</v>
      </c>
      <c r="BQ5" s="106">
        <v>71</v>
      </c>
      <c r="BR5" s="106">
        <v>72</v>
      </c>
      <c r="BS5" s="106">
        <v>73</v>
      </c>
      <c r="BT5" s="106">
        <v>74</v>
      </c>
      <c r="BU5" s="106">
        <v>75</v>
      </c>
      <c r="BV5" s="106">
        <v>76</v>
      </c>
      <c r="BW5" s="106">
        <v>77</v>
      </c>
      <c r="BX5" s="106">
        <v>78</v>
      </c>
      <c r="BY5" s="106">
        <v>79</v>
      </c>
      <c r="BZ5" s="106">
        <v>80</v>
      </c>
      <c r="CA5" s="106">
        <v>81</v>
      </c>
      <c r="CB5" s="106">
        <v>82</v>
      </c>
      <c r="CC5" s="106">
        <v>83</v>
      </c>
      <c r="CD5" s="106">
        <v>84</v>
      </c>
      <c r="CE5" s="106">
        <v>85</v>
      </c>
      <c r="CF5" s="106">
        <v>86</v>
      </c>
      <c r="CG5" s="106">
        <v>87</v>
      </c>
      <c r="CH5" s="106">
        <v>88</v>
      </c>
      <c r="CI5" s="106">
        <v>89</v>
      </c>
      <c r="CJ5" s="106">
        <v>90</v>
      </c>
      <c r="CK5" s="106">
        <v>91</v>
      </c>
      <c r="CL5" s="106">
        <v>92</v>
      </c>
      <c r="CM5" s="106">
        <v>93</v>
      </c>
      <c r="CN5" s="106">
        <v>94</v>
      </c>
      <c r="CO5" s="106">
        <v>95</v>
      </c>
      <c r="CP5" s="106">
        <v>96</v>
      </c>
      <c r="CQ5" s="106">
        <v>97</v>
      </c>
      <c r="CR5" s="106">
        <v>98</v>
      </c>
      <c r="CS5" s="106">
        <v>99</v>
      </c>
      <c r="CT5" s="107">
        <v>100</v>
      </c>
      <c r="CU5" s="101">
        <v>1</v>
      </c>
      <c r="CV5" s="102">
        <v>2</v>
      </c>
      <c r="CW5" s="102">
        <v>3</v>
      </c>
      <c r="CX5" s="102">
        <v>4</v>
      </c>
      <c r="CY5" s="102">
        <v>6</v>
      </c>
      <c r="CZ5" s="102">
        <v>7</v>
      </c>
      <c r="DA5" s="102">
        <v>8</v>
      </c>
      <c r="DB5" s="102">
        <v>9</v>
      </c>
      <c r="DC5" s="102">
        <v>10</v>
      </c>
      <c r="DD5" s="102">
        <v>11</v>
      </c>
      <c r="DE5" s="102">
        <v>13</v>
      </c>
      <c r="DF5" s="102">
        <v>14</v>
      </c>
      <c r="DG5" s="102">
        <v>15</v>
      </c>
      <c r="DH5" s="102">
        <v>16</v>
      </c>
      <c r="DI5" s="102">
        <v>17</v>
      </c>
      <c r="DJ5" s="102">
        <v>18</v>
      </c>
      <c r="DK5" s="102">
        <v>19</v>
      </c>
      <c r="DL5" s="102">
        <v>20</v>
      </c>
      <c r="DM5" s="102">
        <v>21</v>
      </c>
      <c r="DN5" s="102">
        <v>22</v>
      </c>
      <c r="DO5" s="102">
        <v>23</v>
      </c>
      <c r="DP5" s="102">
        <v>24</v>
      </c>
      <c r="DQ5" s="102">
        <v>25</v>
      </c>
      <c r="DR5" s="102">
        <v>26</v>
      </c>
      <c r="DS5" s="102">
        <v>27</v>
      </c>
      <c r="DT5" s="102">
        <v>28</v>
      </c>
      <c r="DU5" s="102">
        <v>29</v>
      </c>
      <c r="DV5" s="102">
        <v>30</v>
      </c>
      <c r="DW5" s="102">
        <v>31</v>
      </c>
      <c r="DX5" s="102">
        <v>32</v>
      </c>
      <c r="DY5" s="102">
        <v>33</v>
      </c>
      <c r="DZ5" s="102">
        <v>34</v>
      </c>
      <c r="EA5" s="102">
        <v>35</v>
      </c>
      <c r="EB5" s="102">
        <v>36</v>
      </c>
      <c r="EC5" s="102">
        <v>37</v>
      </c>
      <c r="ED5" s="102">
        <v>38</v>
      </c>
      <c r="EE5" s="102">
        <v>39</v>
      </c>
      <c r="EF5" s="102">
        <v>40</v>
      </c>
      <c r="EG5" s="102">
        <v>41</v>
      </c>
      <c r="EH5" s="102">
        <v>42</v>
      </c>
      <c r="EI5" s="102">
        <v>43</v>
      </c>
      <c r="EJ5" s="102">
        <v>44</v>
      </c>
      <c r="EK5" s="102">
        <v>45</v>
      </c>
      <c r="EL5" s="102">
        <v>46</v>
      </c>
      <c r="EM5" s="102">
        <v>47</v>
      </c>
      <c r="EN5" s="102">
        <v>48</v>
      </c>
      <c r="EO5" s="102">
        <v>49</v>
      </c>
      <c r="EP5" s="102">
        <v>50</v>
      </c>
      <c r="EQ5" s="102">
        <v>51</v>
      </c>
      <c r="ER5" s="103">
        <v>52</v>
      </c>
      <c r="ES5" s="101">
        <v>53</v>
      </c>
      <c r="ET5" s="102">
        <v>54</v>
      </c>
      <c r="EU5" s="102">
        <v>55</v>
      </c>
      <c r="EV5" s="102">
        <v>56</v>
      </c>
      <c r="EW5" s="102">
        <v>57</v>
      </c>
      <c r="EX5" s="102">
        <v>58</v>
      </c>
      <c r="EY5" s="102">
        <v>59</v>
      </c>
      <c r="EZ5" s="102">
        <v>60</v>
      </c>
      <c r="FA5" s="102">
        <v>61</v>
      </c>
      <c r="FB5" s="102">
        <v>62</v>
      </c>
      <c r="FC5" s="102">
        <v>63</v>
      </c>
      <c r="FD5" s="102">
        <v>65</v>
      </c>
      <c r="FE5" s="102">
        <v>66</v>
      </c>
      <c r="FF5" s="102">
        <v>67</v>
      </c>
      <c r="FG5" s="102">
        <v>68</v>
      </c>
      <c r="FH5" s="102">
        <v>69</v>
      </c>
      <c r="FI5" s="102">
        <v>70</v>
      </c>
      <c r="FJ5" s="102">
        <v>71</v>
      </c>
      <c r="FK5" s="102">
        <v>72</v>
      </c>
      <c r="FL5" s="102">
        <v>73</v>
      </c>
      <c r="FM5" s="102">
        <v>74</v>
      </c>
      <c r="FN5" s="102">
        <v>75</v>
      </c>
      <c r="FO5" s="102">
        <v>76</v>
      </c>
      <c r="FP5" s="102">
        <v>77</v>
      </c>
      <c r="FQ5" s="102">
        <v>78</v>
      </c>
      <c r="FR5" s="102">
        <v>79</v>
      </c>
      <c r="FS5" s="102">
        <v>80</v>
      </c>
      <c r="FT5" s="102">
        <v>81</v>
      </c>
      <c r="FU5" s="102">
        <v>82</v>
      </c>
      <c r="FV5" s="102">
        <v>83</v>
      </c>
      <c r="FW5" s="102">
        <v>84</v>
      </c>
      <c r="FX5" s="102">
        <v>85</v>
      </c>
      <c r="FY5" s="102">
        <v>86</v>
      </c>
      <c r="FZ5" s="102">
        <v>87</v>
      </c>
      <c r="GA5" s="102">
        <v>88</v>
      </c>
      <c r="GB5" s="102">
        <v>89</v>
      </c>
      <c r="GC5" s="102">
        <v>90</v>
      </c>
      <c r="GD5" s="102">
        <v>91</v>
      </c>
      <c r="GE5" s="102">
        <v>92</v>
      </c>
      <c r="GF5" s="102">
        <v>93</v>
      </c>
      <c r="GG5" s="102">
        <v>94</v>
      </c>
      <c r="GH5" s="102">
        <v>95</v>
      </c>
      <c r="GI5" s="102">
        <v>96</v>
      </c>
      <c r="GJ5" s="102">
        <v>97</v>
      </c>
      <c r="GK5" s="102">
        <v>98</v>
      </c>
      <c r="GL5" s="102">
        <v>99</v>
      </c>
      <c r="GM5" s="103">
        <v>100</v>
      </c>
      <c r="GN5" s="88"/>
      <c r="GO5" s="88"/>
    </row>
    <row r="6" spans="1:197" x14ac:dyDescent="0.35">
      <c r="A6" s="95" t="s">
        <v>13</v>
      </c>
      <c r="B6" s="39"/>
      <c r="C6" s="40">
        <v>1</v>
      </c>
      <c r="D6" s="40"/>
      <c r="E6" s="40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  <c r="AA6" s="40"/>
      <c r="AB6" s="40"/>
      <c r="AC6" s="40"/>
      <c r="AD6" s="40"/>
      <c r="AE6" s="40"/>
      <c r="AF6" s="40"/>
      <c r="AG6" s="40"/>
      <c r="AH6" s="40"/>
      <c r="AI6" s="40"/>
      <c r="AJ6" s="40"/>
      <c r="AK6" s="40"/>
      <c r="AL6" s="40"/>
      <c r="AM6" s="40"/>
      <c r="AN6" s="40">
        <v>1</v>
      </c>
      <c r="AO6" s="40"/>
      <c r="AP6" s="40"/>
      <c r="AQ6" s="40"/>
      <c r="AR6" s="40"/>
      <c r="AS6" s="40"/>
      <c r="AT6" s="40"/>
      <c r="AU6" s="40"/>
      <c r="AV6" s="40"/>
      <c r="AW6" s="40"/>
      <c r="AX6" s="40"/>
      <c r="AY6" s="40"/>
      <c r="AZ6" s="40"/>
      <c r="BA6" s="40"/>
      <c r="BB6" s="40"/>
      <c r="BC6" s="40"/>
      <c r="BD6" s="40"/>
      <c r="BE6" s="40"/>
      <c r="BF6" s="40"/>
      <c r="BG6" s="40"/>
      <c r="BH6" s="40"/>
      <c r="BI6" s="40"/>
      <c r="BJ6" s="40"/>
      <c r="BK6" s="40">
        <v>1</v>
      </c>
      <c r="BL6" s="40"/>
      <c r="BM6" s="40"/>
      <c r="BN6" s="40"/>
      <c r="BO6" s="40"/>
      <c r="BP6" s="40"/>
      <c r="BQ6" s="40"/>
      <c r="BR6" s="40"/>
      <c r="BS6" s="40"/>
      <c r="BT6" s="40"/>
      <c r="BU6" s="40"/>
      <c r="BV6" s="40"/>
      <c r="BW6" s="40"/>
      <c r="BX6" s="40"/>
      <c r="BY6" s="40"/>
      <c r="BZ6" s="40"/>
      <c r="CA6" s="40"/>
      <c r="CB6" s="40"/>
      <c r="CC6" s="40"/>
      <c r="CD6" s="40"/>
      <c r="CE6" s="40"/>
      <c r="CF6" s="40"/>
      <c r="CG6" s="40"/>
      <c r="CH6" s="40"/>
      <c r="CI6" s="40"/>
      <c r="CJ6" s="40"/>
      <c r="CK6" s="40"/>
      <c r="CL6" s="40"/>
      <c r="CM6" s="40"/>
      <c r="CN6" s="40"/>
      <c r="CO6" s="40"/>
      <c r="CP6" s="40"/>
      <c r="CQ6" s="40"/>
      <c r="CR6" s="40"/>
      <c r="CS6" s="40"/>
      <c r="CT6" s="41"/>
      <c r="CU6" s="98"/>
      <c r="CV6" s="99">
        <v>1</v>
      </c>
      <c r="CW6" s="99"/>
      <c r="CX6" s="99"/>
      <c r="CY6" s="99"/>
      <c r="CZ6" s="99"/>
      <c r="DA6" s="99"/>
      <c r="DB6" s="99"/>
      <c r="DC6" s="99"/>
      <c r="DD6" s="99"/>
      <c r="DE6" s="99"/>
      <c r="DF6" s="99"/>
      <c r="DG6" s="99"/>
      <c r="DH6" s="99"/>
      <c r="DI6" s="99"/>
      <c r="DJ6" s="99"/>
      <c r="DK6" s="99"/>
      <c r="DL6" s="99"/>
      <c r="DM6" s="99"/>
      <c r="DN6" s="99"/>
      <c r="DO6" s="99"/>
      <c r="DP6" s="99"/>
      <c r="DQ6" s="99"/>
      <c r="DR6" s="99"/>
      <c r="DS6" s="99"/>
      <c r="DT6" s="99"/>
      <c r="DU6" s="99"/>
      <c r="DV6" s="99"/>
      <c r="DW6" s="99"/>
      <c r="DX6" s="99"/>
      <c r="DY6" s="99"/>
      <c r="DZ6" s="99"/>
      <c r="EA6" s="99"/>
      <c r="EB6" s="99"/>
      <c r="EC6" s="99"/>
      <c r="ED6" s="99"/>
      <c r="EE6" s="99"/>
      <c r="EF6" s="99"/>
      <c r="EG6" s="99">
        <v>1</v>
      </c>
      <c r="EH6" s="99"/>
      <c r="EI6" s="99"/>
      <c r="EJ6" s="99"/>
      <c r="EK6" s="99"/>
      <c r="EL6" s="99"/>
      <c r="EM6" s="99"/>
      <c r="EN6" s="99"/>
      <c r="EO6" s="99"/>
      <c r="EP6" s="99"/>
      <c r="EQ6" s="99"/>
      <c r="ER6" s="99"/>
      <c r="ES6" s="99"/>
      <c r="ET6" s="99"/>
      <c r="EU6" s="99"/>
      <c r="EV6" s="99"/>
      <c r="EW6" s="99"/>
      <c r="EX6" s="99"/>
      <c r="EY6" s="99"/>
      <c r="EZ6" s="99"/>
      <c r="FA6" s="99"/>
      <c r="FB6" s="99"/>
      <c r="FC6" s="99"/>
      <c r="FD6" s="99">
        <v>1</v>
      </c>
      <c r="FE6" s="99"/>
      <c r="FF6" s="99"/>
      <c r="FG6" s="99"/>
      <c r="FH6" s="99"/>
      <c r="FI6" s="99"/>
      <c r="FJ6" s="99"/>
      <c r="FK6" s="99"/>
      <c r="FL6" s="99"/>
      <c r="FM6" s="99"/>
      <c r="FN6" s="99"/>
      <c r="FO6" s="99"/>
      <c r="FP6" s="99"/>
      <c r="FQ6" s="99"/>
      <c r="FR6" s="99"/>
      <c r="FS6" s="99"/>
      <c r="FT6" s="99"/>
      <c r="FU6" s="99"/>
      <c r="FV6" s="99"/>
      <c r="FW6" s="99"/>
      <c r="FX6" s="99"/>
      <c r="FY6" s="99"/>
      <c r="FZ6" s="99"/>
      <c r="GA6" s="99"/>
      <c r="GB6" s="99"/>
      <c r="GC6" s="99"/>
      <c r="GD6" s="99"/>
      <c r="GE6" s="99"/>
      <c r="GF6" s="99"/>
      <c r="GG6" s="99"/>
      <c r="GH6" s="99"/>
      <c r="GI6" s="99"/>
      <c r="GJ6" s="99"/>
      <c r="GK6" s="99"/>
      <c r="GL6" s="99"/>
      <c r="GM6" s="100"/>
      <c r="GN6">
        <v>3</v>
      </c>
      <c r="GO6" s="88">
        <v>3</v>
      </c>
    </row>
    <row r="7" spans="1:197" x14ac:dyDescent="0.35">
      <c r="A7" s="104" t="s">
        <v>3</v>
      </c>
      <c r="B7" s="42"/>
      <c r="C7">
        <v>4</v>
      </c>
      <c r="D7">
        <v>2</v>
      </c>
      <c r="G7">
        <v>3</v>
      </c>
      <c r="I7">
        <v>1</v>
      </c>
      <c r="J7">
        <v>3</v>
      </c>
      <c r="K7">
        <v>3</v>
      </c>
      <c r="L7">
        <v>1</v>
      </c>
      <c r="M7">
        <v>1</v>
      </c>
      <c r="O7">
        <v>2</v>
      </c>
      <c r="P7">
        <v>1</v>
      </c>
      <c r="Q7">
        <v>1</v>
      </c>
      <c r="S7">
        <v>2</v>
      </c>
      <c r="W7">
        <v>1</v>
      </c>
      <c r="Y7">
        <v>1</v>
      </c>
      <c r="AA7">
        <v>1</v>
      </c>
      <c r="AB7">
        <v>2</v>
      </c>
      <c r="AC7">
        <v>2</v>
      </c>
      <c r="AD7">
        <v>1</v>
      </c>
      <c r="AE7">
        <v>1</v>
      </c>
      <c r="AF7">
        <v>3</v>
      </c>
      <c r="AG7">
        <v>2</v>
      </c>
      <c r="AI7">
        <v>1</v>
      </c>
      <c r="AJ7">
        <v>1</v>
      </c>
      <c r="AK7">
        <v>2</v>
      </c>
      <c r="AL7">
        <v>2</v>
      </c>
      <c r="AM7">
        <v>1</v>
      </c>
      <c r="AQ7">
        <v>3</v>
      </c>
      <c r="AR7">
        <v>1</v>
      </c>
      <c r="AU7">
        <v>1</v>
      </c>
      <c r="AV7">
        <v>1</v>
      </c>
      <c r="AW7">
        <v>2</v>
      </c>
      <c r="AX7">
        <v>2</v>
      </c>
      <c r="AZ7">
        <v>2</v>
      </c>
      <c r="BB7">
        <v>2</v>
      </c>
      <c r="BC7">
        <v>4</v>
      </c>
      <c r="BD7">
        <v>1</v>
      </c>
      <c r="BG7">
        <v>1</v>
      </c>
      <c r="BH7">
        <v>2</v>
      </c>
      <c r="BJ7">
        <v>1</v>
      </c>
      <c r="BL7">
        <v>1</v>
      </c>
      <c r="BO7">
        <v>1</v>
      </c>
      <c r="BP7">
        <v>1</v>
      </c>
      <c r="BQ7">
        <v>1</v>
      </c>
      <c r="BR7">
        <v>1</v>
      </c>
      <c r="BT7">
        <v>1</v>
      </c>
      <c r="BU7">
        <v>4</v>
      </c>
      <c r="BV7">
        <v>1</v>
      </c>
      <c r="BX7">
        <v>1</v>
      </c>
      <c r="BZ7">
        <v>2</v>
      </c>
      <c r="CA7">
        <v>1</v>
      </c>
      <c r="CB7">
        <v>3</v>
      </c>
      <c r="CD7">
        <v>2</v>
      </c>
      <c r="CE7">
        <v>1</v>
      </c>
      <c r="CF7">
        <v>2</v>
      </c>
      <c r="CG7">
        <v>2</v>
      </c>
      <c r="CH7">
        <v>3</v>
      </c>
      <c r="CI7">
        <v>2</v>
      </c>
      <c r="CJ7">
        <v>4</v>
      </c>
      <c r="CN7">
        <v>1</v>
      </c>
      <c r="CP7">
        <v>1</v>
      </c>
      <c r="CR7">
        <v>1</v>
      </c>
      <c r="CS7">
        <v>1</v>
      </c>
      <c r="CT7" s="43"/>
      <c r="CU7" s="89"/>
      <c r="CV7" s="88">
        <v>1.2</v>
      </c>
      <c r="CW7" s="88">
        <v>0.6</v>
      </c>
      <c r="CX7" s="88"/>
      <c r="CY7" s="88"/>
      <c r="CZ7" s="88">
        <v>0.89999999999999991</v>
      </c>
      <c r="DA7" s="88"/>
      <c r="DB7" s="88">
        <v>0.3</v>
      </c>
      <c r="DC7" s="88">
        <v>0.89999999999999991</v>
      </c>
      <c r="DD7" s="88">
        <v>0.89999999999999991</v>
      </c>
      <c r="DE7" s="88">
        <v>0.3</v>
      </c>
      <c r="DF7" s="88">
        <v>0.3</v>
      </c>
      <c r="DG7" s="88"/>
      <c r="DH7" s="88">
        <v>0.6</v>
      </c>
      <c r="DI7" s="88">
        <v>0.3</v>
      </c>
      <c r="DJ7" s="88">
        <v>0.3</v>
      </c>
      <c r="DK7" s="88"/>
      <c r="DL7" s="88">
        <v>0.6</v>
      </c>
      <c r="DM7" s="88"/>
      <c r="DN7" s="88"/>
      <c r="DO7" s="88"/>
      <c r="DP7" s="88">
        <v>0.3</v>
      </c>
      <c r="DQ7" s="88"/>
      <c r="DR7" s="88">
        <v>0.3</v>
      </c>
      <c r="DS7" s="88"/>
      <c r="DT7" s="88">
        <v>0.3</v>
      </c>
      <c r="DU7" s="88">
        <v>0.6</v>
      </c>
      <c r="DV7" s="88">
        <v>0.6</v>
      </c>
      <c r="DW7" s="88">
        <v>0.3</v>
      </c>
      <c r="DX7" s="88">
        <v>0.3</v>
      </c>
      <c r="DY7" s="88">
        <v>0.89999999999999991</v>
      </c>
      <c r="DZ7" s="88">
        <v>0.6</v>
      </c>
      <c r="EA7" s="88"/>
      <c r="EB7" s="88">
        <v>0.3</v>
      </c>
      <c r="EC7" s="88">
        <v>0.3</v>
      </c>
      <c r="ED7" s="88">
        <v>0.6</v>
      </c>
      <c r="EE7" s="88">
        <v>0.6</v>
      </c>
      <c r="EF7" s="88">
        <v>0.3</v>
      </c>
      <c r="EG7" s="88"/>
      <c r="EH7" s="88"/>
      <c r="EI7" s="88"/>
      <c r="EJ7" s="88">
        <v>0.89999999999999991</v>
      </c>
      <c r="EK7" s="88">
        <v>0.3</v>
      </c>
      <c r="EL7" s="88"/>
      <c r="EM7" s="88"/>
      <c r="EN7" s="88">
        <v>0.3</v>
      </c>
      <c r="EO7" s="88">
        <v>0.3</v>
      </c>
      <c r="EP7" s="88">
        <v>0.6</v>
      </c>
      <c r="EQ7" s="88">
        <v>0.6</v>
      </c>
      <c r="ER7" s="88"/>
      <c r="ES7" s="88">
        <v>0.6</v>
      </c>
      <c r="ET7" s="88"/>
      <c r="EU7" s="88">
        <v>0.6</v>
      </c>
      <c r="EV7" s="88">
        <v>1.2</v>
      </c>
      <c r="EW7" s="88">
        <v>0.3</v>
      </c>
      <c r="EX7" s="88"/>
      <c r="EY7" s="88"/>
      <c r="EZ7" s="88">
        <v>0.3</v>
      </c>
      <c r="FA7" s="88">
        <v>0.6</v>
      </c>
      <c r="FB7" s="88"/>
      <c r="FC7" s="88">
        <v>0.3</v>
      </c>
      <c r="FD7" s="88"/>
      <c r="FE7" s="88">
        <v>0.3</v>
      </c>
      <c r="FF7" s="88"/>
      <c r="FG7" s="88"/>
      <c r="FH7" s="88">
        <v>0.3</v>
      </c>
      <c r="FI7" s="88">
        <v>0.3</v>
      </c>
      <c r="FJ7" s="88">
        <v>0.3</v>
      </c>
      <c r="FK7" s="88">
        <v>0.3</v>
      </c>
      <c r="FL7" s="88"/>
      <c r="FM7" s="88">
        <v>0.3</v>
      </c>
      <c r="FN7" s="88">
        <v>1.2</v>
      </c>
      <c r="FO7" s="88">
        <v>0.3</v>
      </c>
      <c r="FP7" s="88"/>
      <c r="FQ7" s="88">
        <v>0.3</v>
      </c>
      <c r="FR7" s="88"/>
      <c r="FS7" s="88">
        <v>0.6</v>
      </c>
      <c r="FT7" s="88">
        <v>0.3</v>
      </c>
      <c r="FU7" s="88">
        <v>0.89999999999999991</v>
      </c>
      <c r="FV7" s="88"/>
      <c r="FW7" s="88">
        <v>0.6</v>
      </c>
      <c r="FX7" s="88">
        <v>0.3</v>
      </c>
      <c r="FY7" s="88">
        <v>0.6</v>
      </c>
      <c r="FZ7" s="88">
        <v>0.6</v>
      </c>
      <c r="GA7" s="88">
        <v>0.89999999999999991</v>
      </c>
      <c r="GB7" s="88">
        <v>0.6</v>
      </c>
      <c r="GC7" s="88">
        <v>1.2</v>
      </c>
      <c r="GD7" s="88"/>
      <c r="GE7" s="88"/>
      <c r="GF7" s="88"/>
      <c r="GG7" s="88">
        <v>0.3</v>
      </c>
      <c r="GH7" s="88"/>
      <c r="GI7" s="88">
        <v>0.3</v>
      </c>
      <c r="GJ7" s="88"/>
      <c r="GK7" s="88">
        <v>0.3</v>
      </c>
      <c r="GL7" s="88">
        <v>0.3</v>
      </c>
      <c r="GM7" s="90"/>
      <c r="GN7">
        <v>106</v>
      </c>
      <c r="GO7" s="88">
        <v>31.800000000000022</v>
      </c>
    </row>
    <row r="8" spans="1:197" x14ac:dyDescent="0.35">
      <c r="A8" s="104" t="s">
        <v>2</v>
      </c>
      <c r="B8" s="42"/>
      <c r="E8">
        <v>2</v>
      </c>
      <c r="F8">
        <v>2</v>
      </c>
      <c r="I8">
        <v>1</v>
      </c>
      <c r="M8">
        <v>1</v>
      </c>
      <c r="R8">
        <v>1</v>
      </c>
      <c r="S8">
        <v>1</v>
      </c>
      <c r="U8">
        <v>2</v>
      </c>
      <c r="V8">
        <v>1</v>
      </c>
      <c r="Z8">
        <v>2</v>
      </c>
      <c r="AB8">
        <v>1</v>
      </c>
      <c r="AC8">
        <v>1</v>
      </c>
      <c r="AF8">
        <v>1</v>
      </c>
      <c r="AG8">
        <v>2</v>
      </c>
      <c r="AJ8">
        <v>1</v>
      </c>
      <c r="AK8">
        <v>2</v>
      </c>
      <c r="AL8">
        <v>1</v>
      </c>
      <c r="AO8">
        <v>2</v>
      </c>
      <c r="AQ8">
        <v>1</v>
      </c>
      <c r="AS8">
        <v>1</v>
      </c>
      <c r="AT8">
        <v>1</v>
      </c>
      <c r="AU8">
        <v>1</v>
      </c>
      <c r="AV8">
        <v>1</v>
      </c>
      <c r="AX8">
        <v>3</v>
      </c>
      <c r="BE8">
        <v>1</v>
      </c>
      <c r="BJ8">
        <v>1</v>
      </c>
      <c r="BO8">
        <v>1</v>
      </c>
      <c r="BP8">
        <v>4</v>
      </c>
      <c r="BR8">
        <v>1</v>
      </c>
      <c r="BT8">
        <v>1</v>
      </c>
      <c r="BV8">
        <v>1</v>
      </c>
      <c r="BX8">
        <v>1</v>
      </c>
      <c r="BY8">
        <v>1</v>
      </c>
      <c r="BZ8">
        <v>3</v>
      </c>
      <c r="CB8">
        <v>1</v>
      </c>
      <c r="CG8">
        <v>1</v>
      </c>
      <c r="CH8">
        <v>2</v>
      </c>
      <c r="CI8">
        <v>1</v>
      </c>
      <c r="CL8">
        <v>1</v>
      </c>
      <c r="CN8">
        <v>1</v>
      </c>
      <c r="CO8">
        <v>1</v>
      </c>
      <c r="CR8">
        <v>1</v>
      </c>
      <c r="CT8" s="43">
        <v>2</v>
      </c>
      <c r="CU8" s="89"/>
      <c r="CV8" s="88"/>
      <c r="CW8" s="88"/>
      <c r="CX8" s="88">
        <v>48</v>
      </c>
      <c r="CY8" s="88">
        <v>48</v>
      </c>
      <c r="CZ8" s="88"/>
      <c r="DA8" s="88"/>
      <c r="DB8" s="88">
        <v>24</v>
      </c>
      <c r="DC8" s="88"/>
      <c r="DD8" s="88"/>
      <c r="DE8" s="88"/>
      <c r="DF8" s="88">
        <v>24</v>
      </c>
      <c r="DG8" s="88"/>
      <c r="DH8" s="88"/>
      <c r="DI8" s="88"/>
      <c r="DJ8" s="88"/>
      <c r="DK8" s="88">
        <v>24</v>
      </c>
      <c r="DL8" s="88">
        <v>24</v>
      </c>
      <c r="DM8" s="88"/>
      <c r="DN8" s="88">
        <v>48</v>
      </c>
      <c r="DO8" s="88">
        <v>24</v>
      </c>
      <c r="DP8" s="88"/>
      <c r="DQ8" s="88"/>
      <c r="DR8" s="88"/>
      <c r="DS8" s="88">
        <v>48</v>
      </c>
      <c r="DT8" s="88"/>
      <c r="DU8" s="88">
        <v>24</v>
      </c>
      <c r="DV8" s="88">
        <v>24</v>
      </c>
      <c r="DW8" s="88"/>
      <c r="DX8" s="88"/>
      <c r="DY8" s="88">
        <v>24</v>
      </c>
      <c r="DZ8" s="88">
        <v>48</v>
      </c>
      <c r="EA8" s="88"/>
      <c r="EB8" s="88"/>
      <c r="EC8" s="88">
        <v>24</v>
      </c>
      <c r="ED8" s="88">
        <v>48</v>
      </c>
      <c r="EE8" s="88">
        <v>24</v>
      </c>
      <c r="EF8" s="88"/>
      <c r="EG8" s="88"/>
      <c r="EH8" s="88">
        <v>48</v>
      </c>
      <c r="EI8" s="88"/>
      <c r="EJ8" s="88">
        <v>24</v>
      </c>
      <c r="EK8" s="88"/>
      <c r="EL8" s="88">
        <v>24</v>
      </c>
      <c r="EM8" s="88">
        <v>24</v>
      </c>
      <c r="EN8" s="88">
        <v>24</v>
      </c>
      <c r="EO8" s="88">
        <v>24</v>
      </c>
      <c r="EP8" s="88"/>
      <c r="EQ8" s="88">
        <v>72</v>
      </c>
      <c r="ER8" s="88"/>
      <c r="ES8" s="88"/>
      <c r="ET8" s="88"/>
      <c r="EU8" s="88"/>
      <c r="EV8" s="88"/>
      <c r="EW8" s="88"/>
      <c r="EX8" s="88">
        <v>24</v>
      </c>
      <c r="EY8" s="88"/>
      <c r="EZ8" s="88"/>
      <c r="FA8" s="88"/>
      <c r="FB8" s="88"/>
      <c r="FC8" s="88">
        <v>24</v>
      </c>
      <c r="FD8" s="88"/>
      <c r="FE8" s="88"/>
      <c r="FF8" s="88"/>
      <c r="FG8" s="88"/>
      <c r="FH8" s="88">
        <v>24</v>
      </c>
      <c r="FI8" s="88">
        <v>96</v>
      </c>
      <c r="FJ8" s="88"/>
      <c r="FK8" s="88">
        <v>24</v>
      </c>
      <c r="FL8" s="88"/>
      <c r="FM8" s="88">
        <v>24</v>
      </c>
      <c r="FN8" s="88"/>
      <c r="FO8" s="88">
        <v>24</v>
      </c>
      <c r="FP8" s="88"/>
      <c r="FQ8" s="88">
        <v>24</v>
      </c>
      <c r="FR8" s="88">
        <v>24</v>
      </c>
      <c r="FS8" s="88">
        <v>72</v>
      </c>
      <c r="FT8" s="88"/>
      <c r="FU8" s="88">
        <v>24</v>
      </c>
      <c r="FV8" s="88"/>
      <c r="FW8" s="88"/>
      <c r="FX8" s="88"/>
      <c r="FY8" s="88"/>
      <c r="FZ8" s="88">
        <v>24</v>
      </c>
      <c r="GA8" s="88">
        <v>48</v>
      </c>
      <c r="GB8" s="88">
        <v>24</v>
      </c>
      <c r="GC8" s="88"/>
      <c r="GD8" s="88"/>
      <c r="GE8" s="88">
        <v>24</v>
      </c>
      <c r="GF8" s="88"/>
      <c r="GG8" s="88">
        <v>24</v>
      </c>
      <c r="GH8" s="88">
        <v>24</v>
      </c>
      <c r="GI8" s="88"/>
      <c r="GJ8" s="88"/>
      <c r="GK8" s="88">
        <v>24</v>
      </c>
      <c r="GL8" s="88"/>
      <c r="GM8" s="90">
        <v>48</v>
      </c>
      <c r="GN8">
        <v>58</v>
      </c>
      <c r="GO8" s="88">
        <v>1392</v>
      </c>
    </row>
    <row r="9" spans="1:197" x14ac:dyDescent="0.35">
      <c r="A9" s="104" t="s">
        <v>4</v>
      </c>
      <c r="B9" s="42">
        <v>1</v>
      </c>
      <c r="D9">
        <v>1</v>
      </c>
      <c r="F9">
        <v>2</v>
      </c>
      <c r="I9">
        <v>1</v>
      </c>
      <c r="O9">
        <v>1</v>
      </c>
      <c r="R9">
        <v>2</v>
      </c>
      <c r="T9">
        <v>1</v>
      </c>
      <c r="U9">
        <v>2</v>
      </c>
      <c r="W9">
        <v>1</v>
      </c>
      <c r="AB9">
        <v>1</v>
      </c>
      <c r="AC9">
        <v>1</v>
      </c>
      <c r="AH9">
        <v>1</v>
      </c>
      <c r="AJ9">
        <v>1</v>
      </c>
      <c r="AM9">
        <v>1</v>
      </c>
      <c r="AN9">
        <v>1</v>
      </c>
      <c r="AO9">
        <v>1</v>
      </c>
      <c r="AT9">
        <v>1</v>
      </c>
      <c r="AU9">
        <v>1</v>
      </c>
      <c r="BG9">
        <v>1</v>
      </c>
      <c r="BI9">
        <v>1</v>
      </c>
      <c r="BJ9">
        <v>1</v>
      </c>
      <c r="BP9">
        <v>1</v>
      </c>
      <c r="BQ9">
        <v>2</v>
      </c>
      <c r="BS9">
        <v>4</v>
      </c>
      <c r="BY9">
        <v>1</v>
      </c>
      <c r="CB9">
        <v>1</v>
      </c>
      <c r="CC9">
        <v>1</v>
      </c>
      <c r="CF9">
        <v>1</v>
      </c>
      <c r="CG9">
        <v>1</v>
      </c>
      <c r="CH9">
        <v>1</v>
      </c>
      <c r="CK9">
        <v>1</v>
      </c>
      <c r="CP9">
        <v>2</v>
      </c>
      <c r="CT9" s="43">
        <v>1</v>
      </c>
      <c r="CU9" s="89">
        <v>15</v>
      </c>
      <c r="CV9" s="88"/>
      <c r="CW9" s="88">
        <v>15</v>
      </c>
      <c r="CX9" s="88"/>
      <c r="CY9" s="88">
        <v>30</v>
      </c>
      <c r="CZ9" s="88"/>
      <c r="DA9" s="88"/>
      <c r="DB9" s="88">
        <v>15</v>
      </c>
      <c r="DC9" s="88"/>
      <c r="DD9" s="88"/>
      <c r="DE9" s="88"/>
      <c r="DF9" s="88"/>
      <c r="DG9" s="88"/>
      <c r="DH9" s="88">
        <v>15</v>
      </c>
      <c r="DI9" s="88"/>
      <c r="DJ9" s="88"/>
      <c r="DK9" s="88">
        <v>30</v>
      </c>
      <c r="DL9" s="88"/>
      <c r="DM9" s="88">
        <v>15</v>
      </c>
      <c r="DN9" s="88">
        <v>30</v>
      </c>
      <c r="DO9" s="88"/>
      <c r="DP9" s="88">
        <v>15</v>
      </c>
      <c r="DQ9" s="88"/>
      <c r="DR9" s="88"/>
      <c r="DS9" s="88"/>
      <c r="DT9" s="88"/>
      <c r="DU9" s="88">
        <v>15</v>
      </c>
      <c r="DV9" s="88">
        <v>15</v>
      </c>
      <c r="DW9" s="88"/>
      <c r="DX9" s="88"/>
      <c r="DY9" s="88"/>
      <c r="DZ9" s="88"/>
      <c r="EA9" s="88">
        <v>15</v>
      </c>
      <c r="EB9" s="88"/>
      <c r="EC9" s="88">
        <v>15</v>
      </c>
      <c r="ED9" s="88"/>
      <c r="EE9" s="88"/>
      <c r="EF9" s="88">
        <v>15</v>
      </c>
      <c r="EG9" s="88">
        <v>15</v>
      </c>
      <c r="EH9" s="88">
        <v>15</v>
      </c>
      <c r="EI9" s="88"/>
      <c r="EJ9" s="88"/>
      <c r="EK9" s="88"/>
      <c r="EL9" s="88"/>
      <c r="EM9" s="88">
        <v>15</v>
      </c>
      <c r="EN9" s="88">
        <v>15</v>
      </c>
      <c r="EO9" s="88"/>
      <c r="EP9" s="88"/>
      <c r="EQ9" s="88"/>
      <c r="ER9" s="88"/>
      <c r="ES9" s="88"/>
      <c r="ET9" s="88"/>
      <c r="EU9" s="88"/>
      <c r="EV9" s="88"/>
      <c r="EW9" s="88"/>
      <c r="EX9" s="88"/>
      <c r="EY9" s="88"/>
      <c r="EZ9" s="88">
        <v>15</v>
      </c>
      <c r="FA9" s="88"/>
      <c r="FB9" s="88">
        <v>15</v>
      </c>
      <c r="FC9" s="88">
        <v>15</v>
      </c>
      <c r="FD9" s="88"/>
      <c r="FE9" s="88"/>
      <c r="FF9" s="88"/>
      <c r="FG9" s="88"/>
      <c r="FH9" s="88"/>
      <c r="FI9" s="88">
        <v>15</v>
      </c>
      <c r="FJ9" s="88">
        <v>30</v>
      </c>
      <c r="FK9" s="88"/>
      <c r="FL9" s="88">
        <v>60</v>
      </c>
      <c r="FM9" s="88"/>
      <c r="FN9" s="88"/>
      <c r="FO9" s="88"/>
      <c r="FP9" s="88"/>
      <c r="FQ9" s="88"/>
      <c r="FR9" s="88">
        <v>15</v>
      </c>
      <c r="FS9" s="88"/>
      <c r="FT9" s="88"/>
      <c r="FU9" s="88">
        <v>15</v>
      </c>
      <c r="FV9" s="88">
        <v>15</v>
      </c>
      <c r="FW9" s="88"/>
      <c r="FX9" s="88"/>
      <c r="FY9" s="88">
        <v>15</v>
      </c>
      <c r="FZ9" s="88">
        <v>15</v>
      </c>
      <c r="GA9" s="88">
        <v>15</v>
      </c>
      <c r="GB9" s="88"/>
      <c r="GC9" s="88"/>
      <c r="GD9" s="88">
        <v>15</v>
      </c>
      <c r="GE9" s="88"/>
      <c r="GF9" s="88"/>
      <c r="GG9" s="88"/>
      <c r="GH9" s="88"/>
      <c r="GI9" s="88">
        <v>30</v>
      </c>
      <c r="GJ9" s="88"/>
      <c r="GK9" s="88"/>
      <c r="GL9" s="88"/>
      <c r="GM9" s="90">
        <v>15</v>
      </c>
      <c r="GN9">
        <v>41</v>
      </c>
      <c r="GO9" s="88">
        <v>615</v>
      </c>
    </row>
    <row r="10" spans="1:197" x14ac:dyDescent="0.35">
      <c r="A10" s="104" t="s">
        <v>11</v>
      </c>
      <c r="B10" s="42"/>
      <c r="J10">
        <v>1</v>
      </c>
      <c r="S10">
        <v>1</v>
      </c>
      <c r="X10">
        <v>1</v>
      </c>
      <c r="AS10">
        <v>1</v>
      </c>
      <c r="BH10">
        <v>1</v>
      </c>
      <c r="BR10">
        <v>1</v>
      </c>
      <c r="BS10">
        <v>1</v>
      </c>
      <c r="BT10">
        <v>1</v>
      </c>
      <c r="BY10">
        <v>1</v>
      </c>
      <c r="CB10">
        <v>1</v>
      </c>
      <c r="CR10">
        <v>1</v>
      </c>
      <c r="CT10" s="43"/>
      <c r="CU10" s="89"/>
      <c r="CV10" s="88"/>
      <c r="CW10" s="88"/>
      <c r="CX10" s="88"/>
      <c r="CY10" s="88"/>
      <c r="CZ10" s="88"/>
      <c r="DA10" s="88"/>
      <c r="DB10" s="88"/>
      <c r="DC10" s="88">
        <v>2.16</v>
      </c>
      <c r="DD10" s="88"/>
      <c r="DE10" s="88"/>
      <c r="DF10" s="88"/>
      <c r="DG10" s="88"/>
      <c r="DH10" s="88"/>
      <c r="DI10" s="88"/>
      <c r="DJ10" s="88"/>
      <c r="DK10" s="88"/>
      <c r="DL10" s="88">
        <v>2.16</v>
      </c>
      <c r="DM10" s="88"/>
      <c r="DN10" s="88"/>
      <c r="DO10" s="88"/>
      <c r="DP10" s="88"/>
      <c r="DQ10" s="88">
        <v>2.16</v>
      </c>
      <c r="DR10" s="88"/>
      <c r="DS10" s="88"/>
      <c r="DT10" s="88"/>
      <c r="DU10" s="88"/>
      <c r="DV10" s="88"/>
      <c r="DW10" s="88"/>
      <c r="DX10" s="88"/>
      <c r="DY10" s="88"/>
      <c r="DZ10" s="88"/>
      <c r="EA10" s="88"/>
      <c r="EB10" s="88"/>
      <c r="EC10" s="88"/>
      <c r="ED10" s="88"/>
      <c r="EE10" s="88"/>
      <c r="EF10" s="88"/>
      <c r="EG10" s="88"/>
      <c r="EH10" s="88"/>
      <c r="EI10" s="88"/>
      <c r="EJ10" s="88"/>
      <c r="EK10" s="88"/>
      <c r="EL10" s="88">
        <v>2.16</v>
      </c>
      <c r="EM10" s="88"/>
      <c r="EN10" s="88"/>
      <c r="EO10" s="88"/>
      <c r="EP10" s="88"/>
      <c r="EQ10" s="88"/>
      <c r="ER10" s="88"/>
      <c r="ES10" s="88"/>
      <c r="ET10" s="88"/>
      <c r="EU10" s="88"/>
      <c r="EV10" s="88"/>
      <c r="EW10" s="88"/>
      <c r="EX10" s="88"/>
      <c r="EY10" s="88"/>
      <c r="EZ10" s="88"/>
      <c r="FA10" s="88">
        <v>2.16</v>
      </c>
      <c r="FB10" s="88"/>
      <c r="FC10" s="88"/>
      <c r="FD10" s="88"/>
      <c r="FE10" s="88"/>
      <c r="FF10" s="88"/>
      <c r="FG10" s="88"/>
      <c r="FH10" s="88"/>
      <c r="FI10" s="88"/>
      <c r="FJ10" s="88"/>
      <c r="FK10" s="88">
        <v>2.16</v>
      </c>
      <c r="FL10" s="88">
        <v>2.16</v>
      </c>
      <c r="FM10" s="88">
        <v>2.16</v>
      </c>
      <c r="FN10" s="88"/>
      <c r="FO10" s="88"/>
      <c r="FP10" s="88"/>
      <c r="FQ10" s="88"/>
      <c r="FR10" s="88">
        <v>2.16</v>
      </c>
      <c r="FS10" s="88"/>
      <c r="FT10" s="88"/>
      <c r="FU10" s="88">
        <v>2.16</v>
      </c>
      <c r="FV10" s="88"/>
      <c r="FW10" s="88"/>
      <c r="FX10" s="88"/>
      <c r="FY10" s="88"/>
      <c r="FZ10" s="88"/>
      <c r="GA10" s="88"/>
      <c r="GB10" s="88"/>
      <c r="GC10" s="88"/>
      <c r="GD10" s="88"/>
      <c r="GE10" s="88"/>
      <c r="GF10" s="88"/>
      <c r="GG10" s="88"/>
      <c r="GH10" s="88"/>
      <c r="GI10" s="88"/>
      <c r="GJ10" s="88"/>
      <c r="GK10" s="88">
        <v>2.16</v>
      </c>
      <c r="GL10" s="88"/>
      <c r="GM10" s="90"/>
      <c r="GN10">
        <v>11</v>
      </c>
      <c r="GO10" s="88">
        <v>23.76</v>
      </c>
    </row>
    <row r="11" spans="1:197" x14ac:dyDescent="0.35">
      <c r="A11" s="104" t="s">
        <v>6</v>
      </c>
      <c r="B11" s="42">
        <v>1</v>
      </c>
      <c r="C11">
        <v>1</v>
      </c>
      <c r="O11">
        <v>1</v>
      </c>
      <c r="P11">
        <v>1</v>
      </c>
      <c r="Q11">
        <v>1</v>
      </c>
      <c r="U11">
        <v>1</v>
      </c>
      <c r="AC11">
        <v>1</v>
      </c>
      <c r="AH11">
        <v>1</v>
      </c>
      <c r="AI11">
        <v>1</v>
      </c>
      <c r="AJ11">
        <v>1</v>
      </c>
      <c r="AO11">
        <v>1</v>
      </c>
      <c r="AZ11">
        <v>1</v>
      </c>
      <c r="BA11">
        <v>1</v>
      </c>
      <c r="BC11">
        <v>1</v>
      </c>
      <c r="BJ11">
        <v>1</v>
      </c>
      <c r="BN11">
        <v>1</v>
      </c>
      <c r="BR11">
        <v>1</v>
      </c>
      <c r="BU11">
        <v>1</v>
      </c>
      <c r="BW11">
        <v>1</v>
      </c>
      <c r="BY11">
        <v>1</v>
      </c>
      <c r="CQ11">
        <v>1</v>
      </c>
      <c r="CS11">
        <v>2</v>
      </c>
      <c r="CT11" s="43"/>
      <c r="CU11" s="89">
        <v>0.875</v>
      </c>
      <c r="CV11" s="88">
        <v>0.875</v>
      </c>
      <c r="CW11" s="88"/>
      <c r="CX11" s="88"/>
      <c r="CY11" s="88"/>
      <c r="CZ11" s="88"/>
      <c r="DA11" s="88"/>
      <c r="DB11" s="88"/>
      <c r="DC11" s="88"/>
      <c r="DD11" s="88"/>
      <c r="DE11" s="88"/>
      <c r="DF11" s="88"/>
      <c r="DG11" s="88"/>
      <c r="DH11" s="88">
        <v>0.875</v>
      </c>
      <c r="DI11" s="88">
        <v>0.875</v>
      </c>
      <c r="DJ11" s="88">
        <v>0.875</v>
      </c>
      <c r="DK11" s="88"/>
      <c r="DL11" s="88"/>
      <c r="DM11" s="88"/>
      <c r="DN11" s="88">
        <v>0.875</v>
      </c>
      <c r="DO11" s="88"/>
      <c r="DP11" s="88"/>
      <c r="DQ11" s="88"/>
      <c r="DR11" s="88"/>
      <c r="DS11" s="88"/>
      <c r="DT11" s="88"/>
      <c r="DU11" s="88"/>
      <c r="DV11" s="88">
        <v>0.875</v>
      </c>
      <c r="DW11" s="88"/>
      <c r="DX11" s="88"/>
      <c r="DY11" s="88"/>
      <c r="DZ11" s="88"/>
      <c r="EA11" s="88">
        <v>0.875</v>
      </c>
      <c r="EB11" s="88">
        <v>0.875</v>
      </c>
      <c r="EC11" s="88">
        <v>0.875</v>
      </c>
      <c r="ED11" s="88"/>
      <c r="EE11" s="88"/>
      <c r="EF11" s="88"/>
      <c r="EG11" s="88"/>
      <c r="EH11" s="88">
        <v>0.875</v>
      </c>
      <c r="EI11" s="88"/>
      <c r="EJ11" s="88"/>
      <c r="EK11" s="88"/>
      <c r="EL11" s="88"/>
      <c r="EM11" s="88"/>
      <c r="EN11" s="88"/>
      <c r="EO11" s="88"/>
      <c r="EP11" s="88"/>
      <c r="EQ11" s="88"/>
      <c r="ER11" s="88"/>
      <c r="ES11" s="88">
        <v>0.875</v>
      </c>
      <c r="ET11" s="88">
        <v>0.875</v>
      </c>
      <c r="EU11" s="88"/>
      <c r="EV11" s="88">
        <v>0.875</v>
      </c>
      <c r="EW11" s="88"/>
      <c r="EX11" s="88"/>
      <c r="EY11" s="88"/>
      <c r="EZ11" s="88"/>
      <c r="FA11" s="88"/>
      <c r="FB11" s="88"/>
      <c r="FC11" s="88">
        <v>0.875</v>
      </c>
      <c r="FD11" s="88"/>
      <c r="FE11" s="88"/>
      <c r="FF11" s="88"/>
      <c r="FG11" s="88">
        <v>0.875</v>
      </c>
      <c r="FH11" s="88"/>
      <c r="FI11" s="88"/>
      <c r="FJ11" s="88"/>
      <c r="FK11" s="88">
        <v>0.875</v>
      </c>
      <c r="FL11" s="88"/>
      <c r="FM11" s="88"/>
      <c r="FN11" s="88">
        <v>0.875</v>
      </c>
      <c r="FO11" s="88"/>
      <c r="FP11" s="88">
        <v>0.875</v>
      </c>
      <c r="FQ11" s="88"/>
      <c r="FR11" s="88">
        <v>0.875</v>
      </c>
      <c r="FS11" s="88"/>
      <c r="FT11" s="88"/>
      <c r="FU11" s="88"/>
      <c r="FV11" s="88"/>
      <c r="FW11" s="88"/>
      <c r="FX11" s="88"/>
      <c r="FY11" s="88"/>
      <c r="FZ11" s="88"/>
      <c r="GA11" s="88"/>
      <c r="GB11" s="88"/>
      <c r="GC11" s="88"/>
      <c r="GD11" s="88"/>
      <c r="GE11" s="88"/>
      <c r="GF11" s="88"/>
      <c r="GG11" s="88"/>
      <c r="GH11" s="88"/>
      <c r="GI11" s="88"/>
      <c r="GJ11" s="88">
        <v>0.875</v>
      </c>
      <c r="GK11" s="88"/>
      <c r="GL11" s="88">
        <v>1.75</v>
      </c>
      <c r="GM11" s="90"/>
      <c r="GN11">
        <v>23</v>
      </c>
      <c r="GO11" s="88">
        <v>20.125</v>
      </c>
    </row>
    <row r="12" spans="1:197" x14ac:dyDescent="0.35">
      <c r="A12" s="104" t="s">
        <v>8</v>
      </c>
      <c r="B12" s="42"/>
      <c r="D12">
        <v>1</v>
      </c>
      <c r="E12">
        <v>1</v>
      </c>
      <c r="G12">
        <v>1</v>
      </c>
      <c r="I12">
        <v>2</v>
      </c>
      <c r="J12">
        <v>1</v>
      </c>
      <c r="K12">
        <v>2</v>
      </c>
      <c r="N12">
        <v>1</v>
      </c>
      <c r="O12">
        <v>2</v>
      </c>
      <c r="P12">
        <v>1</v>
      </c>
      <c r="Q12">
        <v>1</v>
      </c>
      <c r="S12">
        <v>1</v>
      </c>
      <c r="T12">
        <v>2</v>
      </c>
      <c r="U12">
        <v>1</v>
      </c>
      <c r="Y12">
        <v>1</v>
      </c>
      <c r="AA12">
        <v>1</v>
      </c>
      <c r="AB12">
        <v>2</v>
      </c>
      <c r="AD12">
        <v>1</v>
      </c>
      <c r="AJ12">
        <v>1</v>
      </c>
      <c r="AM12">
        <v>1</v>
      </c>
      <c r="AN12">
        <v>1</v>
      </c>
      <c r="AO12">
        <v>2</v>
      </c>
      <c r="AT12">
        <v>1</v>
      </c>
      <c r="AW12">
        <v>2</v>
      </c>
      <c r="BA12">
        <v>2</v>
      </c>
      <c r="BB12">
        <v>1</v>
      </c>
      <c r="BC12">
        <v>1</v>
      </c>
      <c r="BH12">
        <v>1</v>
      </c>
      <c r="BI12">
        <v>1</v>
      </c>
      <c r="BJ12">
        <v>1</v>
      </c>
      <c r="BO12">
        <v>1</v>
      </c>
      <c r="BR12">
        <v>2</v>
      </c>
      <c r="BT12">
        <v>2</v>
      </c>
      <c r="BU12">
        <v>1</v>
      </c>
      <c r="BV12">
        <v>2</v>
      </c>
      <c r="BX12">
        <v>1</v>
      </c>
      <c r="CB12">
        <v>1</v>
      </c>
      <c r="CD12">
        <v>1</v>
      </c>
      <c r="CH12">
        <v>1</v>
      </c>
      <c r="CN12">
        <v>1</v>
      </c>
      <c r="CQ12">
        <v>2</v>
      </c>
      <c r="CS12">
        <v>1</v>
      </c>
      <c r="CT12" s="43"/>
      <c r="CU12" s="89"/>
      <c r="CV12" s="88"/>
      <c r="CW12" s="88">
        <v>0.78539816339744828</v>
      </c>
      <c r="CX12" s="88">
        <v>0.78539816339744828</v>
      </c>
      <c r="CY12" s="88"/>
      <c r="CZ12" s="88">
        <v>0.78539816339744828</v>
      </c>
      <c r="DA12" s="88"/>
      <c r="DB12" s="88">
        <v>1.5707963267948966</v>
      </c>
      <c r="DC12" s="88">
        <v>0.78539816339744828</v>
      </c>
      <c r="DD12" s="88">
        <v>1.5707963267948966</v>
      </c>
      <c r="DE12" s="88"/>
      <c r="DF12" s="88"/>
      <c r="DG12" s="88">
        <v>0.78539816339744828</v>
      </c>
      <c r="DH12" s="88">
        <v>1.5707963267948966</v>
      </c>
      <c r="DI12" s="88">
        <v>0.78539816339744828</v>
      </c>
      <c r="DJ12" s="88">
        <v>0.78539816339744828</v>
      </c>
      <c r="DK12" s="88"/>
      <c r="DL12" s="88">
        <v>0.78539816339744828</v>
      </c>
      <c r="DM12" s="88">
        <v>1.5707963267948966</v>
      </c>
      <c r="DN12" s="88">
        <v>0.78539816339744828</v>
      </c>
      <c r="DO12" s="88"/>
      <c r="DP12" s="88"/>
      <c r="DQ12" s="88"/>
      <c r="DR12" s="88">
        <v>0.78539816339744828</v>
      </c>
      <c r="DS12" s="88"/>
      <c r="DT12" s="88">
        <v>0.78539816339744828</v>
      </c>
      <c r="DU12" s="88">
        <v>1.5707963267948966</v>
      </c>
      <c r="DV12" s="88"/>
      <c r="DW12" s="88">
        <v>0.78539816339744828</v>
      </c>
      <c r="DX12" s="88"/>
      <c r="DY12" s="88"/>
      <c r="DZ12" s="88"/>
      <c r="EA12" s="88"/>
      <c r="EB12" s="88"/>
      <c r="EC12" s="88">
        <v>0.78539816339744828</v>
      </c>
      <c r="ED12" s="88"/>
      <c r="EE12" s="88"/>
      <c r="EF12" s="88">
        <v>0.78539816339744828</v>
      </c>
      <c r="EG12" s="88">
        <v>0.78539816339744828</v>
      </c>
      <c r="EH12" s="88">
        <v>1.5707963267948966</v>
      </c>
      <c r="EI12" s="88"/>
      <c r="EJ12" s="88"/>
      <c r="EK12" s="88"/>
      <c r="EL12" s="88"/>
      <c r="EM12" s="88">
        <v>0.78539816339744828</v>
      </c>
      <c r="EN12" s="88"/>
      <c r="EO12" s="88"/>
      <c r="EP12" s="88">
        <v>1.5707963267948966</v>
      </c>
      <c r="EQ12" s="88"/>
      <c r="ER12" s="88"/>
      <c r="ES12" s="88"/>
      <c r="ET12" s="88">
        <v>1.5707963267948966</v>
      </c>
      <c r="EU12" s="88">
        <v>0.78539816339744828</v>
      </c>
      <c r="EV12" s="88">
        <v>0.78539816339744828</v>
      </c>
      <c r="EW12" s="88"/>
      <c r="EX12" s="88"/>
      <c r="EY12" s="88"/>
      <c r="EZ12" s="88"/>
      <c r="FA12" s="88">
        <v>0.78539816339744828</v>
      </c>
      <c r="FB12" s="88">
        <v>0.78539816339744828</v>
      </c>
      <c r="FC12" s="88">
        <v>0.78539816339744828</v>
      </c>
      <c r="FD12" s="88"/>
      <c r="FE12" s="88"/>
      <c r="FF12" s="88"/>
      <c r="FG12" s="88"/>
      <c r="FH12" s="88">
        <v>0.78539816339744828</v>
      </c>
      <c r="FI12" s="88"/>
      <c r="FJ12" s="88"/>
      <c r="FK12" s="88">
        <v>1.5707963267948966</v>
      </c>
      <c r="FL12" s="88"/>
      <c r="FM12" s="88">
        <v>1.5707963267948966</v>
      </c>
      <c r="FN12" s="88">
        <v>0.78539816339744828</v>
      </c>
      <c r="FO12" s="88">
        <v>1.5707963267948966</v>
      </c>
      <c r="FP12" s="88"/>
      <c r="FQ12" s="88">
        <v>0.78539816339744828</v>
      </c>
      <c r="FR12" s="88"/>
      <c r="FS12" s="88"/>
      <c r="FT12" s="88"/>
      <c r="FU12" s="88">
        <v>0.78539816339744828</v>
      </c>
      <c r="FV12" s="88"/>
      <c r="FW12" s="88">
        <v>0.78539816339744828</v>
      </c>
      <c r="FX12" s="88"/>
      <c r="FY12" s="88"/>
      <c r="FZ12" s="88"/>
      <c r="GA12" s="88">
        <v>0.78539816339744828</v>
      </c>
      <c r="GB12" s="88"/>
      <c r="GC12" s="88"/>
      <c r="GD12" s="88"/>
      <c r="GE12" s="88"/>
      <c r="GF12" s="88"/>
      <c r="GG12" s="88">
        <v>0.78539816339744828</v>
      </c>
      <c r="GH12" s="88"/>
      <c r="GI12" s="88"/>
      <c r="GJ12" s="88">
        <v>1.5707963267948966</v>
      </c>
      <c r="GK12" s="88"/>
      <c r="GL12" s="88">
        <v>0.78539816339744828</v>
      </c>
      <c r="GM12" s="90"/>
      <c r="GN12">
        <v>53</v>
      </c>
      <c r="GO12" s="88">
        <v>41.62610266006476</v>
      </c>
    </row>
    <row r="13" spans="1:197" x14ac:dyDescent="0.35">
      <c r="A13" s="104" t="s">
        <v>9</v>
      </c>
      <c r="B13" s="42"/>
      <c r="C13">
        <v>2</v>
      </c>
      <c r="E13">
        <v>3</v>
      </c>
      <c r="F13">
        <v>1</v>
      </c>
      <c r="K13">
        <v>1</v>
      </c>
      <c r="N13">
        <v>1</v>
      </c>
      <c r="P13">
        <v>2</v>
      </c>
      <c r="Z13">
        <v>1</v>
      </c>
      <c r="AA13">
        <v>1</v>
      </c>
      <c r="AF13">
        <v>1</v>
      </c>
      <c r="AH13">
        <v>1</v>
      </c>
      <c r="AP13">
        <v>1</v>
      </c>
      <c r="AS13">
        <v>1</v>
      </c>
      <c r="AT13">
        <v>1</v>
      </c>
      <c r="AY13">
        <v>1</v>
      </c>
      <c r="BA13">
        <v>1</v>
      </c>
      <c r="BF13">
        <v>1</v>
      </c>
      <c r="BG13">
        <v>1</v>
      </c>
      <c r="BI13">
        <v>1</v>
      </c>
      <c r="CL13">
        <v>1</v>
      </c>
      <c r="CM13">
        <v>1</v>
      </c>
      <c r="CQ13">
        <v>1</v>
      </c>
      <c r="CR13">
        <v>1</v>
      </c>
      <c r="CT13" s="43"/>
      <c r="CU13" s="89"/>
      <c r="CV13" s="88">
        <v>0.86</v>
      </c>
      <c r="CW13" s="88"/>
      <c r="CX13" s="88">
        <v>1.29</v>
      </c>
      <c r="CY13" s="88">
        <v>0.43</v>
      </c>
      <c r="CZ13" s="88"/>
      <c r="DA13" s="88"/>
      <c r="DB13" s="88"/>
      <c r="DC13" s="88"/>
      <c r="DD13" s="88">
        <v>0.43</v>
      </c>
      <c r="DE13" s="88"/>
      <c r="DF13" s="88"/>
      <c r="DG13" s="88">
        <v>0.43</v>
      </c>
      <c r="DH13" s="88"/>
      <c r="DI13" s="88">
        <v>0.86</v>
      </c>
      <c r="DJ13" s="88"/>
      <c r="DK13" s="88"/>
      <c r="DL13" s="88"/>
      <c r="DM13" s="88"/>
      <c r="DN13" s="88"/>
      <c r="DO13" s="88"/>
      <c r="DP13" s="88"/>
      <c r="DQ13" s="88"/>
      <c r="DR13" s="88"/>
      <c r="DS13" s="88">
        <v>0.43</v>
      </c>
      <c r="DT13" s="88">
        <v>0.43</v>
      </c>
      <c r="DU13" s="88"/>
      <c r="DV13" s="88"/>
      <c r="DW13" s="88"/>
      <c r="DX13" s="88"/>
      <c r="DY13" s="88">
        <v>0.43</v>
      </c>
      <c r="DZ13" s="88"/>
      <c r="EA13" s="88">
        <v>0.43</v>
      </c>
      <c r="EB13" s="88"/>
      <c r="EC13" s="88"/>
      <c r="ED13" s="88"/>
      <c r="EE13" s="88"/>
      <c r="EF13" s="88"/>
      <c r="EG13" s="88"/>
      <c r="EH13" s="88"/>
      <c r="EI13" s="88">
        <v>0.43</v>
      </c>
      <c r="EJ13" s="88"/>
      <c r="EK13" s="88"/>
      <c r="EL13" s="88">
        <v>0.43</v>
      </c>
      <c r="EM13" s="88">
        <v>0.43</v>
      </c>
      <c r="EN13" s="88"/>
      <c r="EO13" s="88"/>
      <c r="EP13" s="88"/>
      <c r="EQ13" s="88"/>
      <c r="ER13" s="88">
        <v>0.43</v>
      </c>
      <c r="ES13" s="88"/>
      <c r="ET13" s="88">
        <v>0.43</v>
      </c>
      <c r="EU13" s="88"/>
      <c r="EV13" s="88"/>
      <c r="EW13" s="88"/>
      <c r="EX13" s="88"/>
      <c r="EY13" s="88">
        <v>0.43</v>
      </c>
      <c r="EZ13" s="88">
        <v>0.43</v>
      </c>
      <c r="FA13" s="88"/>
      <c r="FB13" s="88">
        <v>0.43</v>
      </c>
      <c r="FC13" s="88"/>
      <c r="FD13" s="88"/>
      <c r="FE13" s="88"/>
      <c r="FF13" s="88"/>
      <c r="FG13" s="88"/>
      <c r="FH13" s="88"/>
      <c r="FI13" s="88"/>
      <c r="FJ13" s="88"/>
      <c r="FK13" s="88"/>
      <c r="FL13" s="88"/>
      <c r="FM13" s="88"/>
      <c r="FN13" s="88"/>
      <c r="FO13" s="88"/>
      <c r="FP13" s="88"/>
      <c r="FQ13" s="88"/>
      <c r="FR13" s="88"/>
      <c r="FS13" s="88"/>
      <c r="FT13" s="88"/>
      <c r="FU13" s="88"/>
      <c r="FV13" s="88"/>
      <c r="FW13" s="88"/>
      <c r="FX13" s="88"/>
      <c r="FY13" s="88"/>
      <c r="FZ13" s="88"/>
      <c r="GA13" s="88"/>
      <c r="GB13" s="88"/>
      <c r="GC13" s="88"/>
      <c r="GD13" s="88"/>
      <c r="GE13" s="88">
        <v>0.43</v>
      </c>
      <c r="GF13" s="88">
        <v>0.43</v>
      </c>
      <c r="GG13" s="88"/>
      <c r="GH13" s="88"/>
      <c r="GI13" s="88"/>
      <c r="GJ13" s="88">
        <v>0.43</v>
      </c>
      <c r="GK13" s="88">
        <v>0.43</v>
      </c>
      <c r="GL13" s="88"/>
      <c r="GM13" s="90"/>
      <c r="GN13">
        <v>26</v>
      </c>
      <c r="GO13" s="88">
        <v>11.179999999999996</v>
      </c>
    </row>
    <row r="14" spans="1:197" x14ac:dyDescent="0.35">
      <c r="A14" s="104" t="s">
        <v>12</v>
      </c>
      <c r="B14" s="42"/>
      <c r="S14">
        <v>2</v>
      </c>
      <c r="AA14">
        <v>1</v>
      </c>
      <c r="AB14">
        <v>1</v>
      </c>
      <c r="AG14">
        <v>3</v>
      </c>
      <c r="AJ14">
        <v>1</v>
      </c>
      <c r="AM14">
        <v>1</v>
      </c>
      <c r="AT14">
        <v>1</v>
      </c>
      <c r="BG14">
        <v>1</v>
      </c>
      <c r="BH14">
        <v>1</v>
      </c>
      <c r="BI14">
        <v>1</v>
      </c>
      <c r="BQ14">
        <v>1</v>
      </c>
      <c r="CL14">
        <v>2</v>
      </c>
      <c r="CR14">
        <v>1</v>
      </c>
      <c r="CT14" s="43">
        <v>1</v>
      </c>
      <c r="CU14" s="89"/>
      <c r="CV14" s="88"/>
      <c r="CW14" s="88"/>
      <c r="CX14" s="88"/>
      <c r="CY14" s="88"/>
      <c r="CZ14" s="88"/>
      <c r="DA14" s="88"/>
      <c r="DB14" s="88"/>
      <c r="DC14" s="88"/>
      <c r="DD14" s="88"/>
      <c r="DE14" s="88"/>
      <c r="DF14" s="88"/>
      <c r="DG14" s="88"/>
      <c r="DH14" s="88"/>
      <c r="DI14" s="88"/>
      <c r="DJ14" s="88"/>
      <c r="DK14" s="88"/>
      <c r="DL14" s="88">
        <v>1.5707963267948966</v>
      </c>
      <c r="DM14" s="88"/>
      <c r="DN14" s="88"/>
      <c r="DO14" s="88"/>
      <c r="DP14" s="88"/>
      <c r="DQ14" s="88"/>
      <c r="DR14" s="88"/>
      <c r="DS14" s="88"/>
      <c r="DT14" s="88">
        <v>0.78539816339744828</v>
      </c>
      <c r="DU14" s="88">
        <v>0.78539816339744828</v>
      </c>
      <c r="DV14" s="88"/>
      <c r="DW14" s="88"/>
      <c r="DX14" s="88"/>
      <c r="DY14" s="88"/>
      <c r="DZ14" s="88">
        <v>2.3561944901923448</v>
      </c>
      <c r="EA14" s="88"/>
      <c r="EB14" s="88"/>
      <c r="EC14" s="88">
        <v>0.78539816339744828</v>
      </c>
      <c r="ED14" s="88"/>
      <c r="EE14" s="88"/>
      <c r="EF14" s="88">
        <v>0.78539816339744828</v>
      </c>
      <c r="EG14" s="88"/>
      <c r="EH14" s="88"/>
      <c r="EI14" s="88"/>
      <c r="EJ14" s="88"/>
      <c r="EK14" s="88"/>
      <c r="EL14" s="88"/>
      <c r="EM14" s="88">
        <v>0.78539816339744828</v>
      </c>
      <c r="EN14" s="88"/>
      <c r="EO14" s="88"/>
      <c r="EP14" s="88"/>
      <c r="EQ14" s="88"/>
      <c r="ER14" s="88"/>
      <c r="ES14" s="88"/>
      <c r="ET14" s="88"/>
      <c r="EU14" s="88"/>
      <c r="EV14" s="88"/>
      <c r="EW14" s="88"/>
      <c r="EX14" s="88"/>
      <c r="EY14" s="88"/>
      <c r="EZ14" s="88">
        <v>0.78539816339744828</v>
      </c>
      <c r="FA14" s="88">
        <v>0.78539816339744828</v>
      </c>
      <c r="FB14" s="88">
        <v>0.78539816339744828</v>
      </c>
      <c r="FC14" s="88"/>
      <c r="FD14" s="88"/>
      <c r="FE14" s="88"/>
      <c r="FF14" s="88"/>
      <c r="FG14" s="88"/>
      <c r="FH14" s="88"/>
      <c r="FI14" s="88"/>
      <c r="FJ14" s="88">
        <v>0.78539816339744828</v>
      </c>
      <c r="FK14" s="88"/>
      <c r="FL14" s="88"/>
      <c r="FM14" s="88"/>
      <c r="FN14" s="88"/>
      <c r="FO14" s="88"/>
      <c r="FP14" s="88"/>
      <c r="FQ14" s="88"/>
      <c r="FR14" s="88"/>
      <c r="FS14" s="88"/>
      <c r="FT14" s="88"/>
      <c r="FU14" s="88"/>
      <c r="FV14" s="88"/>
      <c r="FW14" s="88"/>
      <c r="FX14" s="88"/>
      <c r="FY14" s="88"/>
      <c r="FZ14" s="88"/>
      <c r="GA14" s="88"/>
      <c r="GB14" s="88"/>
      <c r="GC14" s="88"/>
      <c r="GD14" s="88"/>
      <c r="GE14" s="88">
        <v>1.5707963267948966</v>
      </c>
      <c r="GF14" s="88"/>
      <c r="GG14" s="88"/>
      <c r="GH14" s="88"/>
      <c r="GI14" s="88"/>
      <c r="GJ14" s="88"/>
      <c r="GK14" s="88">
        <v>0.78539816339744828</v>
      </c>
      <c r="GL14" s="88"/>
      <c r="GM14" s="90">
        <v>0.78539816339744828</v>
      </c>
      <c r="GN14">
        <v>18</v>
      </c>
      <c r="GO14" s="88">
        <v>14.137166941154071</v>
      </c>
    </row>
    <row r="15" spans="1:197" x14ac:dyDescent="0.35">
      <c r="A15" s="104" t="s">
        <v>5</v>
      </c>
      <c r="B15" s="42"/>
      <c r="C15">
        <v>1</v>
      </c>
      <c r="E15">
        <v>1</v>
      </c>
      <c r="H15">
        <v>1</v>
      </c>
      <c r="K15">
        <v>1</v>
      </c>
      <c r="L15">
        <v>1</v>
      </c>
      <c r="W15">
        <v>2</v>
      </c>
      <c r="BC15">
        <v>1</v>
      </c>
      <c r="BE15">
        <v>1</v>
      </c>
      <c r="BF15">
        <v>1</v>
      </c>
      <c r="BI15">
        <v>1</v>
      </c>
      <c r="BN15">
        <v>1</v>
      </c>
      <c r="BT15">
        <v>1</v>
      </c>
      <c r="BU15">
        <v>1</v>
      </c>
      <c r="CC15">
        <v>1</v>
      </c>
      <c r="CJ15">
        <v>2</v>
      </c>
      <c r="CL15">
        <v>1</v>
      </c>
      <c r="CM15">
        <v>1</v>
      </c>
      <c r="CR15">
        <v>2</v>
      </c>
      <c r="CT15" s="43"/>
      <c r="CU15" s="89"/>
      <c r="CV15" s="88">
        <v>0.7</v>
      </c>
      <c r="CW15" s="88"/>
      <c r="CX15" s="88">
        <v>0.7</v>
      </c>
      <c r="CY15" s="88"/>
      <c r="CZ15" s="88"/>
      <c r="DA15" s="88">
        <v>0.7</v>
      </c>
      <c r="DB15" s="88"/>
      <c r="DC15" s="88"/>
      <c r="DD15" s="88">
        <v>0.7</v>
      </c>
      <c r="DE15" s="88">
        <v>0.7</v>
      </c>
      <c r="DF15" s="88"/>
      <c r="DG15" s="88"/>
      <c r="DH15" s="88"/>
      <c r="DI15" s="88"/>
      <c r="DJ15" s="88"/>
      <c r="DK15" s="88"/>
      <c r="DL15" s="88"/>
      <c r="DM15" s="88"/>
      <c r="DN15" s="88"/>
      <c r="DO15" s="88"/>
      <c r="DP15" s="88">
        <v>1.4</v>
      </c>
      <c r="DQ15" s="88"/>
      <c r="DR15" s="88"/>
      <c r="DS15" s="88"/>
      <c r="DT15" s="88"/>
      <c r="DU15" s="88"/>
      <c r="DV15" s="88"/>
      <c r="DW15" s="88"/>
      <c r="DX15" s="88"/>
      <c r="DY15" s="88"/>
      <c r="DZ15" s="88"/>
      <c r="EA15" s="88"/>
      <c r="EB15" s="88"/>
      <c r="EC15" s="88"/>
      <c r="ED15" s="88"/>
      <c r="EE15" s="88"/>
      <c r="EF15" s="88"/>
      <c r="EG15" s="88"/>
      <c r="EH15" s="88"/>
      <c r="EI15" s="88"/>
      <c r="EJ15" s="88"/>
      <c r="EK15" s="88"/>
      <c r="EL15" s="88"/>
      <c r="EM15" s="88"/>
      <c r="EN15" s="88"/>
      <c r="EO15" s="88"/>
      <c r="EP15" s="88"/>
      <c r="EQ15" s="88"/>
      <c r="ER15" s="88"/>
      <c r="ES15" s="88"/>
      <c r="ET15" s="88"/>
      <c r="EU15" s="88"/>
      <c r="EV15" s="88">
        <v>0.7</v>
      </c>
      <c r="EW15" s="88"/>
      <c r="EX15" s="88">
        <v>0.7</v>
      </c>
      <c r="EY15" s="88">
        <v>0.7</v>
      </c>
      <c r="EZ15" s="88"/>
      <c r="FA15" s="88"/>
      <c r="FB15" s="88">
        <v>0.7</v>
      </c>
      <c r="FC15" s="88"/>
      <c r="FD15" s="88"/>
      <c r="FE15" s="88"/>
      <c r="FF15" s="88"/>
      <c r="FG15" s="88">
        <v>0.7</v>
      </c>
      <c r="FH15" s="88"/>
      <c r="FI15" s="88"/>
      <c r="FJ15" s="88"/>
      <c r="FK15" s="88"/>
      <c r="FL15" s="88"/>
      <c r="FM15" s="88">
        <v>0.7</v>
      </c>
      <c r="FN15" s="88">
        <v>0.7</v>
      </c>
      <c r="FO15" s="88"/>
      <c r="FP15" s="88"/>
      <c r="FQ15" s="88"/>
      <c r="FR15" s="88"/>
      <c r="FS15" s="88"/>
      <c r="FT15" s="88"/>
      <c r="FU15" s="88"/>
      <c r="FV15" s="88">
        <v>0.7</v>
      </c>
      <c r="FW15" s="88"/>
      <c r="FX15" s="88"/>
      <c r="FY15" s="88"/>
      <c r="FZ15" s="88"/>
      <c r="GA15" s="88"/>
      <c r="GB15" s="88"/>
      <c r="GC15" s="88">
        <v>1.4</v>
      </c>
      <c r="GD15" s="88"/>
      <c r="GE15" s="88">
        <v>0.7</v>
      </c>
      <c r="GF15" s="88">
        <v>0.7</v>
      </c>
      <c r="GG15" s="88"/>
      <c r="GH15" s="88"/>
      <c r="GI15" s="88"/>
      <c r="GJ15" s="88"/>
      <c r="GK15" s="88">
        <v>1.4</v>
      </c>
      <c r="GL15" s="88"/>
      <c r="GM15" s="90"/>
      <c r="GN15">
        <v>21</v>
      </c>
      <c r="GO15" s="88">
        <v>14.699999999999998</v>
      </c>
    </row>
    <row r="16" spans="1:197" x14ac:dyDescent="0.35">
      <c r="A16" s="104" t="s">
        <v>7</v>
      </c>
      <c r="B16" s="42"/>
      <c r="R16">
        <v>1</v>
      </c>
      <c r="S16">
        <v>1</v>
      </c>
      <c r="V16">
        <v>1</v>
      </c>
      <c r="AA16">
        <v>1</v>
      </c>
      <c r="AE16">
        <v>1</v>
      </c>
      <c r="AH16">
        <v>1</v>
      </c>
      <c r="AN16">
        <v>1</v>
      </c>
      <c r="AT16">
        <v>1</v>
      </c>
      <c r="BG16">
        <v>1</v>
      </c>
      <c r="BJ16">
        <v>1</v>
      </c>
      <c r="CC16">
        <v>1</v>
      </c>
      <c r="CH16">
        <v>1</v>
      </c>
      <c r="CT16" s="43"/>
      <c r="CU16" s="89"/>
      <c r="CV16" s="88"/>
      <c r="CW16" s="88"/>
      <c r="CX16" s="88"/>
      <c r="CY16" s="88"/>
      <c r="CZ16" s="88"/>
      <c r="DA16" s="88"/>
      <c r="DB16" s="88"/>
      <c r="DC16" s="88"/>
      <c r="DD16" s="88"/>
      <c r="DE16" s="88"/>
      <c r="DF16" s="88"/>
      <c r="DG16" s="88"/>
      <c r="DH16" s="88"/>
      <c r="DI16" s="88"/>
      <c r="DJ16" s="88"/>
      <c r="DK16" s="88">
        <v>0.75</v>
      </c>
      <c r="DL16" s="88">
        <v>0.75</v>
      </c>
      <c r="DM16" s="88"/>
      <c r="DN16" s="88"/>
      <c r="DO16" s="88">
        <v>0.75</v>
      </c>
      <c r="DP16" s="88"/>
      <c r="DQ16" s="88"/>
      <c r="DR16" s="88"/>
      <c r="DS16" s="88"/>
      <c r="DT16" s="88">
        <v>0.75</v>
      </c>
      <c r="DU16" s="88"/>
      <c r="DV16" s="88"/>
      <c r="DW16" s="88"/>
      <c r="DX16" s="88">
        <v>0.75</v>
      </c>
      <c r="DY16" s="88"/>
      <c r="DZ16" s="88"/>
      <c r="EA16" s="88">
        <v>0.75</v>
      </c>
      <c r="EB16" s="88"/>
      <c r="EC16" s="88"/>
      <c r="ED16" s="88"/>
      <c r="EE16" s="88"/>
      <c r="EF16" s="88"/>
      <c r="EG16" s="88">
        <v>0.75</v>
      </c>
      <c r="EH16" s="88"/>
      <c r="EI16" s="88"/>
      <c r="EJ16" s="88"/>
      <c r="EK16" s="88"/>
      <c r="EL16" s="88"/>
      <c r="EM16" s="88">
        <v>0.75</v>
      </c>
      <c r="EN16" s="88"/>
      <c r="EO16" s="88"/>
      <c r="EP16" s="88"/>
      <c r="EQ16" s="88"/>
      <c r="ER16" s="88"/>
      <c r="ES16" s="88"/>
      <c r="ET16" s="88"/>
      <c r="EU16" s="88"/>
      <c r="EV16" s="88"/>
      <c r="EW16" s="88"/>
      <c r="EX16" s="88"/>
      <c r="EY16" s="88"/>
      <c r="EZ16" s="88">
        <v>0.75</v>
      </c>
      <c r="FA16" s="88"/>
      <c r="FB16" s="88"/>
      <c r="FC16" s="88">
        <v>0.75</v>
      </c>
      <c r="FD16" s="88"/>
      <c r="FE16" s="88"/>
      <c r="FF16" s="88"/>
      <c r="FG16" s="88"/>
      <c r="FH16" s="88"/>
      <c r="FI16" s="88"/>
      <c r="FJ16" s="88"/>
      <c r="FK16" s="88"/>
      <c r="FL16" s="88"/>
      <c r="FM16" s="88"/>
      <c r="FN16" s="88"/>
      <c r="FO16" s="88"/>
      <c r="FP16" s="88"/>
      <c r="FQ16" s="88"/>
      <c r="FR16" s="88"/>
      <c r="FS16" s="88"/>
      <c r="FT16" s="88"/>
      <c r="FU16" s="88"/>
      <c r="FV16" s="88">
        <v>0.75</v>
      </c>
      <c r="FW16" s="88"/>
      <c r="FX16" s="88"/>
      <c r="FY16" s="88"/>
      <c r="FZ16" s="88"/>
      <c r="GA16" s="88">
        <v>0.75</v>
      </c>
      <c r="GB16" s="88"/>
      <c r="GC16" s="88"/>
      <c r="GD16" s="88"/>
      <c r="GE16" s="88"/>
      <c r="GF16" s="88"/>
      <c r="GG16" s="88"/>
      <c r="GH16" s="88"/>
      <c r="GI16" s="88"/>
      <c r="GJ16" s="88"/>
      <c r="GK16" s="88"/>
      <c r="GL16" s="88"/>
      <c r="GM16" s="90"/>
      <c r="GN16">
        <v>12</v>
      </c>
      <c r="GO16" s="88">
        <v>9</v>
      </c>
    </row>
    <row r="17" spans="1:197" ht="15" thickBot="1" x14ac:dyDescent="0.4">
      <c r="A17" s="96" t="s">
        <v>10</v>
      </c>
      <c r="B17" s="42"/>
      <c r="N17">
        <v>1</v>
      </c>
      <c r="Q17">
        <v>1</v>
      </c>
      <c r="R17">
        <v>1</v>
      </c>
      <c r="AD17">
        <v>1</v>
      </c>
      <c r="AI17">
        <v>1</v>
      </c>
      <c r="AV17">
        <v>1</v>
      </c>
      <c r="BM17">
        <v>1</v>
      </c>
      <c r="BO17">
        <v>1</v>
      </c>
      <c r="BY17">
        <v>1</v>
      </c>
      <c r="CC17">
        <v>1</v>
      </c>
      <c r="CD17">
        <v>1</v>
      </c>
      <c r="CJ17">
        <v>1</v>
      </c>
      <c r="CT17" s="43"/>
      <c r="CU17" s="89"/>
      <c r="CV17" s="88"/>
      <c r="CW17" s="88"/>
      <c r="CX17" s="88"/>
      <c r="CY17" s="88"/>
      <c r="CZ17" s="88"/>
      <c r="DA17" s="88"/>
      <c r="DB17" s="88"/>
      <c r="DC17" s="88"/>
      <c r="DD17" s="88"/>
      <c r="DE17" s="88"/>
      <c r="DF17" s="88"/>
      <c r="DG17" s="88">
        <v>12</v>
      </c>
      <c r="DH17" s="88"/>
      <c r="DI17" s="88"/>
      <c r="DJ17" s="88">
        <v>12</v>
      </c>
      <c r="DK17" s="88">
        <v>12</v>
      </c>
      <c r="DL17" s="88"/>
      <c r="DM17" s="88"/>
      <c r="DN17" s="88"/>
      <c r="DO17" s="88"/>
      <c r="DP17" s="88"/>
      <c r="DQ17" s="88"/>
      <c r="DR17" s="88"/>
      <c r="DS17" s="88"/>
      <c r="DT17" s="88"/>
      <c r="DU17" s="88"/>
      <c r="DV17" s="88"/>
      <c r="DW17" s="88">
        <v>12</v>
      </c>
      <c r="DX17" s="88"/>
      <c r="DY17" s="88"/>
      <c r="DZ17" s="88"/>
      <c r="EA17" s="88"/>
      <c r="EB17" s="88">
        <v>12</v>
      </c>
      <c r="EC17" s="88"/>
      <c r="ED17" s="88"/>
      <c r="EE17" s="88"/>
      <c r="EF17" s="88"/>
      <c r="EG17" s="88"/>
      <c r="EH17" s="88"/>
      <c r="EI17" s="88"/>
      <c r="EJ17" s="88"/>
      <c r="EK17" s="88"/>
      <c r="EL17" s="88"/>
      <c r="EM17" s="88"/>
      <c r="EN17" s="88"/>
      <c r="EO17" s="88">
        <v>12</v>
      </c>
      <c r="EP17" s="88"/>
      <c r="EQ17" s="88"/>
      <c r="ER17" s="88"/>
      <c r="ES17" s="88"/>
      <c r="ET17" s="88"/>
      <c r="EU17" s="88"/>
      <c r="EV17" s="88"/>
      <c r="EW17" s="88"/>
      <c r="EX17" s="88"/>
      <c r="EY17" s="88"/>
      <c r="EZ17" s="88"/>
      <c r="FA17" s="88"/>
      <c r="FB17" s="88"/>
      <c r="FC17" s="88"/>
      <c r="FD17" s="88"/>
      <c r="FE17" s="88"/>
      <c r="FF17" s="88">
        <v>12</v>
      </c>
      <c r="FG17" s="88"/>
      <c r="FH17" s="88">
        <v>12</v>
      </c>
      <c r="FI17" s="88"/>
      <c r="FJ17" s="88"/>
      <c r="FK17" s="88"/>
      <c r="FL17" s="88"/>
      <c r="FM17" s="88"/>
      <c r="FN17" s="88"/>
      <c r="FO17" s="88"/>
      <c r="FP17" s="88"/>
      <c r="FQ17" s="88"/>
      <c r="FR17" s="88">
        <v>12</v>
      </c>
      <c r="FS17" s="88"/>
      <c r="FT17" s="88"/>
      <c r="FU17" s="88"/>
      <c r="FV17" s="88">
        <v>12</v>
      </c>
      <c r="FW17" s="88">
        <v>12</v>
      </c>
      <c r="FX17" s="88"/>
      <c r="FY17" s="88"/>
      <c r="FZ17" s="88"/>
      <c r="GA17" s="88"/>
      <c r="GB17" s="88"/>
      <c r="GC17" s="88">
        <v>12</v>
      </c>
      <c r="GD17" s="88"/>
      <c r="GE17" s="88"/>
      <c r="GF17" s="88"/>
      <c r="GG17" s="88"/>
      <c r="GH17" s="88"/>
      <c r="GI17" s="88"/>
      <c r="GJ17" s="88"/>
      <c r="GK17" s="88"/>
      <c r="GL17" s="88"/>
      <c r="GM17" s="90"/>
      <c r="GN17">
        <v>12</v>
      </c>
      <c r="GO17" s="88">
        <v>144</v>
      </c>
    </row>
    <row r="18" spans="1:197" ht="15" thickBot="1" x14ac:dyDescent="0.4">
      <c r="A18" s="97" t="s">
        <v>657</v>
      </c>
      <c r="B18" s="44">
        <v>2</v>
      </c>
      <c r="C18" s="45">
        <v>9</v>
      </c>
      <c r="D18" s="45">
        <v>4</v>
      </c>
      <c r="E18" s="45">
        <v>7</v>
      </c>
      <c r="F18" s="45">
        <v>5</v>
      </c>
      <c r="G18" s="45">
        <v>4</v>
      </c>
      <c r="H18" s="45">
        <v>1</v>
      </c>
      <c r="I18" s="45">
        <v>5</v>
      </c>
      <c r="J18" s="45">
        <v>5</v>
      </c>
      <c r="K18" s="45">
        <v>7</v>
      </c>
      <c r="L18" s="45">
        <v>2</v>
      </c>
      <c r="M18" s="45">
        <v>2</v>
      </c>
      <c r="N18" s="45">
        <v>3</v>
      </c>
      <c r="O18" s="45">
        <v>6</v>
      </c>
      <c r="P18" s="45">
        <v>5</v>
      </c>
      <c r="Q18" s="45">
        <v>4</v>
      </c>
      <c r="R18" s="45">
        <v>5</v>
      </c>
      <c r="S18" s="45">
        <v>8</v>
      </c>
      <c r="T18" s="45">
        <v>3</v>
      </c>
      <c r="U18" s="45">
        <v>6</v>
      </c>
      <c r="V18" s="45">
        <v>2</v>
      </c>
      <c r="W18" s="45">
        <v>4</v>
      </c>
      <c r="X18" s="45">
        <v>1</v>
      </c>
      <c r="Y18" s="45">
        <v>2</v>
      </c>
      <c r="Z18" s="45">
        <v>3</v>
      </c>
      <c r="AA18" s="45">
        <v>5</v>
      </c>
      <c r="AB18" s="45">
        <v>7</v>
      </c>
      <c r="AC18" s="45">
        <v>5</v>
      </c>
      <c r="AD18" s="45">
        <v>3</v>
      </c>
      <c r="AE18" s="45">
        <v>2</v>
      </c>
      <c r="AF18" s="45">
        <v>5</v>
      </c>
      <c r="AG18" s="45">
        <v>7</v>
      </c>
      <c r="AH18" s="45">
        <v>4</v>
      </c>
      <c r="AI18" s="45">
        <v>3</v>
      </c>
      <c r="AJ18" s="45">
        <v>6</v>
      </c>
      <c r="AK18" s="45">
        <v>4</v>
      </c>
      <c r="AL18" s="45">
        <v>3</v>
      </c>
      <c r="AM18" s="45">
        <v>4</v>
      </c>
      <c r="AN18" s="45">
        <v>4</v>
      </c>
      <c r="AO18" s="45">
        <v>6</v>
      </c>
      <c r="AP18" s="45">
        <v>1</v>
      </c>
      <c r="AQ18" s="45">
        <v>4</v>
      </c>
      <c r="AR18" s="45">
        <v>1</v>
      </c>
      <c r="AS18" s="45">
        <v>3</v>
      </c>
      <c r="AT18" s="45">
        <v>6</v>
      </c>
      <c r="AU18" s="45">
        <v>3</v>
      </c>
      <c r="AV18" s="45">
        <v>3</v>
      </c>
      <c r="AW18" s="45">
        <v>4</v>
      </c>
      <c r="AX18" s="45">
        <v>5</v>
      </c>
      <c r="AY18" s="45">
        <v>1</v>
      </c>
      <c r="AZ18" s="45">
        <v>3</v>
      </c>
      <c r="BA18" s="45">
        <v>4</v>
      </c>
      <c r="BB18" s="45">
        <v>3</v>
      </c>
      <c r="BC18" s="45">
        <v>7</v>
      </c>
      <c r="BD18" s="45">
        <v>1</v>
      </c>
      <c r="BE18" s="45">
        <v>2</v>
      </c>
      <c r="BF18" s="45">
        <v>2</v>
      </c>
      <c r="BG18" s="45">
        <v>5</v>
      </c>
      <c r="BH18" s="45">
        <v>5</v>
      </c>
      <c r="BI18" s="45">
        <v>5</v>
      </c>
      <c r="BJ18" s="45">
        <v>6</v>
      </c>
      <c r="BK18" s="45">
        <v>1</v>
      </c>
      <c r="BL18" s="45">
        <v>1</v>
      </c>
      <c r="BM18" s="45">
        <v>1</v>
      </c>
      <c r="BN18" s="45">
        <v>2</v>
      </c>
      <c r="BO18" s="45">
        <v>4</v>
      </c>
      <c r="BP18" s="45">
        <v>6</v>
      </c>
      <c r="BQ18" s="45">
        <v>4</v>
      </c>
      <c r="BR18" s="45">
        <v>6</v>
      </c>
      <c r="BS18" s="45">
        <v>5</v>
      </c>
      <c r="BT18" s="45">
        <v>6</v>
      </c>
      <c r="BU18" s="45">
        <v>7</v>
      </c>
      <c r="BV18" s="45">
        <v>4</v>
      </c>
      <c r="BW18" s="45">
        <v>1</v>
      </c>
      <c r="BX18" s="45">
        <v>3</v>
      </c>
      <c r="BY18" s="45">
        <v>5</v>
      </c>
      <c r="BZ18" s="45">
        <v>5</v>
      </c>
      <c r="CA18" s="45">
        <v>1</v>
      </c>
      <c r="CB18" s="45">
        <v>7</v>
      </c>
      <c r="CC18" s="45">
        <v>4</v>
      </c>
      <c r="CD18" s="45">
        <v>4</v>
      </c>
      <c r="CE18" s="45">
        <v>1</v>
      </c>
      <c r="CF18" s="45">
        <v>3</v>
      </c>
      <c r="CG18" s="45">
        <v>4</v>
      </c>
      <c r="CH18" s="45">
        <v>8</v>
      </c>
      <c r="CI18" s="45">
        <v>3</v>
      </c>
      <c r="CJ18" s="45">
        <v>7</v>
      </c>
      <c r="CK18" s="45">
        <v>1</v>
      </c>
      <c r="CL18" s="45">
        <v>5</v>
      </c>
      <c r="CM18" s="45">
        <v>2</v>
      </c>
      <c r="CN18" s="45">
        <v>3</v>
      </c>
      <c r="CO18" s="45">
        <v>1</v>
      </c>
      <c r="CP18" s="45">
        <v>3</v>
      </c>
      <c r="CQ18" s="45">
        <v>4</v>
      </c>
      <c r="CR18" s="45">
        <v>7</v>
      </c>
      <c r="CS18" s="45">
        <v>4</v>
      </c>
      <c r="CT18" s="46">
        <v>4</v>
      </c>
      <c r="CU18" s="91">
        <v>15.875</v>
      </c>
      <c r="CV18" s="92">
        <v>4.6349999999999998</v>
      </c>
      <c r="CW18" s="92">
        <v>16.385398163397447</v>
      </c>
      <c r="CX18" s="92">
        <v>50.775398163397448</v>
      </c>
      <c r="CY18" s="92">
        <v>78.430000000000007</v>
      </c>
      <c r="CZ18" s="92">
        <v>1.6853981633974482</v>
      </c>
      <c r="DA18" s="92">
        <v>0.7</v>
      </c>
      <c r="DB18" s="92">
        <v>40.870796326794895</v>
      </c>
      <c r="DC18" s="92">
        <v>3.8453981633974483</v>
      </c>
      <c r="DD18" s="92">
        <v>3.6007963267948968</v>
      </c>
      <c r="DE18" s="92">
        <v>1</v>
      </c>
      <c r="DF18" s="92">
        <v>24.3</v>
      </c>
      <c r="DG18" s="92">
        <v>13.215398163397449</v>
      </c>
      <c r="DH18" s="92">
        <v>18.0457963267949</v>
      </c>
      <c r="DI18" s="92">
        <v>2.8203981633974484</v>
      </c>
      <c r="DJ18" s="92">
        <v>13.960398163397448</v>
      </c>
      <c r="DK18" s="92">
        <v>66.75</v>
      </c>
      <c r="DL18" s="92">
        <v>29.866194490192349</v>
      </c>
      <c r="DM18" s="92">
        <v>16.570796326794898</v>
      </c>
      <c r="DN18" s="92">
        <v>79.660398163397446</v>
      </c>
      <c r="DO18" s="92">
        <v>24.75</v>
      </c>
      <c r="DP18" s="92">
        <v>16.7</v>
      </c>
      <c r="DQ18" s="92">
        <v>2.16</v>
      </c>
      <c r="DR18" s="92">
        <v>1.0853981633974483</v>
      </c>
      <c r="DS18" s="92">
        <v>48.43</v>
      </c>
      <c r="DT18" s="92">
        <v>3.0507963267948965</v>
      </c>
      <c r="DU18" s="92">
        <v>41.956194490192345</v>
      </c>
      <c r="DV18" s="92">
        <v>40.475000000000001</v>
      </c>
      <c r="DW18" s="92">
        <v>13.085398163397448</v>
      </c>
      <c r="DX18" s="92">
        <v>1.05</v>
      </c>
      <c r="DY18" s="92">
        <v>25.33</v>
      </c>
      <c r="DZ18" s="92">
        <v>50.956194490192345</v>
      </c>
      <c r="EA18" s="92">
        <v>17.055</v>
      </c>
      <c r="EB18" s="92">
        <v>13.175000000000001</v>
      </c>
      <c r="EC18" s="92">
        <v>41.745796326794888</v>
      </c>
      <c r="ED18" s="92">
        <v>48.6</v>
      </c>
      <c r="EE18" s="92">
        <v>24.6</v>
      </c>
      <c r="EF18" s="92">
        <v>16.870796326794899</v>
      </c>
      <c r="EG18" s="92">
        <v>17.535398163397449</v>
      </c>
      <c r="EH18" s="92">
        <v>65.445796326794891</v>
      </c>
      <c r="EI18" s="92">
        <v>0.43</v>
      </c>
      <c r="EJ18" s="92">
        <v>24.9</v>
      </c>
      <c r="EK18" s="92">
        <v>0.3</v>
      </c>
      <c r="EL18" s="92">
        <v>26.59</v>
      </c>
      <c r="EM18" s="92">
        <v>41.750796326794891</v>
      </c>
      <c r="EN18" s="92">
        <v>39.299999999999997</v>
      </c>
      <c r="EO18" s="92">
        <v>36.299999999999997</v>
      </c>
      <c r="EP18" s="92">
        <v>2.1707963267948966</v>
      </c>
      <c r="EQ18" s="92">
        <v>72.599999999999994</v>
      </c>
      <c r="ER18" s="92">
        <v>0.43</v>
      </c>
      <c r="ES18" s="92">
        <v>1.4750000000000001</v>
      </c>
      <c r="ET18" s="92">
        <v>2.8757963267948967</v>
      </c>
      <c r="EU18" s="92">
        <v>1.3853981633974484</v>
      </c>
      <c r="EV18" s="92">
        <v>3.5603981633974486</v>
      </c>
      <c r="EW18" s="92">
        <v>0.3</v>
      </c>
      <c r="EX18" s="92">
        <v>24.7</v>
      </c>
      <c r="EY18" s="92">
        <v>1.1299999999999999</v>
      </c>
      <c r="EZ18" s="92">
        <v>17.26539816339745</v>
      </c>
      <c r="FA18" s="92">
        <v>4.3307963267948963</v>
      </c>
      <c r="FB18" s="92">
        <v>17.700796326794897</v>
      </c>
      <c r="FC18" s="92">
        <v>41.710398163397443</v>
      </c>
      <c r="FD18" s="92">
        <v>1</v>
      </c>
      <c r="FE18" s="92">
        <v>0.3</v>
      </c>
      <c r="FF18" s="92">
        <v>12</v>
      </c>
      <c r="FG18" s="92">
        <v>1.575</v>
      </c>
      <c r="FH18" s="92">
        <v>37.08539816339745</v>
      </c>
      <c r="FI18" s="92">
        <v>111.3</v>
      </c>
      <c r="FJ18" s="92">
        <v>31.08539816339745</v>
      </c>
      <c r="FK18" s="92">
        <v>28.905796326794899</v>
      </c>
      <c r="FL18" s="92">
        <v>62.16</v>
      </c>
      <c r="FM18" s="92">
        <v>28.730796326794898</v>
      </c>
      <c r="FN18" s="92">
        <v>3.5603981633974486</v>
      </c>
      <c r="FO18" s="92">
        <v>25.870796326794895</v>
      </c>
      <c r="FP18" s="92">
        <v>0.875</v>
      </c>
      <c r="FQ18" s="92">
        <v>25.08539816339745</v>
      </c>
      <c r="FR18" s="92">
        <v>54.034999999999997</v>
      </c>
      <c r="FS18" s="92">
        <v>72.599999999999994</v>
      </c>
      <c r="FT18" s="92">
        <v>0.3</v>
      </c>
      <c r="FU18" s="92">
        <v>42.845398163397448</v>
      </c>
      <c r="FV18" s="92">
        <v>28.45</v>
      </c>
      <c r="FW18" s="92">
        <v>13.385398163397449</v>
      </c>
      <c r="FX18" s="92">
        <v>0.3</v>
      </c>
      <c r="FY18" s="92">
        <v>15.6</v>
      </c>
      <c r="FZ18" s="92">
        <v>39.6</v>
      </c>
      <c r="GA18" s="92">
        <v>65.435398163397451</v>
      </c>
      <c r="GB18" s="92">
        <v>24.6</v>
      </c>
      <c r="GC18" s="92">
        <v>14.6</v>
      </c>
      <c r="GD18" s="92">
        <v>15</v>
      </c>
      <c r="GE18" s="92">
        <v>26.700796326794897</v>
      </c>
      <c r="GF18" s="92">
        <v>1.1299999999999999</v>
      </c>
      <c r="GG18" s="92">
        <v>25.08539816339745</v>
      </c>
      <c r="GH18" s="92">
        <v>24</v>
      </c>
      <c r="GI18" s="92">
        <v>30.3</v>
      </c>
      <c r="GJ18" s="92">
        <v>2.8757963267948967</v>
      </c>
      <c r="GK18" s="92">
        <v>29.075398163397448</v>
      </c>
      <c r="GL18" s="92">
        <v>2.8353981633974481</v>
      </c>
      <c r="GM18" s="93">
        <v>63.785398163397446</v>
      </c>
      <c r="GN18">
        <v>384</v>
      </c>
      <c r="GO18" s="88">
        <v>2320.3282696012184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3C999-5F8E-44AF-BB75-EA05307AEF2F}">
  <sheetPr>
    <tabColor theme="9" tint="0.39997558519241921"/>
  </sheetPr>
  <dimension ref="A2:N102"/>
  <sheetViews>
    <sheetView zoomScale="85" zoomScaleNormal="85" workbookViewId="0">
      <selection activeCell="T24" sqref="T24"/>
    </sheetView>
  </sheetViews>
  <sheetFormatPr defaultRowHeight="14.5" x14ac:dyDescent="0.35"/>
  <cols>
    <col min="1" max="1" width="17.453125" bestFit="1" customWidth="1"/>
    <col min="2" max="2" width="19.1796875" bestFit="1" customWidth="1"/>
    <col min="3" max="3" width="4.1796875" bestFit="1" customWidth="1"/>
    <col min="4" max="4" width="3.26953125" bestFit="1" customWidth="1"/>
    <col min="5" max="5" width="6.1796875" bestFit="1" customWidth="1"/>
    <col min="6" max="7" width="4" bestFit="1" customWidth="1"/>
    <col min="8" max="8" width="5" bestFit="1" customWidth="1"/>
    <col min="9" max="10" width="4" bestFit="1" customWidth="1"/>
    <col min="11" max="11" width="3.7265625" bestFit="1" customWidth="1"/>
    <col min="12" max="12" width="4.81640625" bestFit="1" customWidth="1"/>
    <col min="13" max="13" width="6.453125" bestFit="1" customWidth="1"/>
    <col min="14" max="14" width="5.453125" bestFit="1" customWidth="1"/>
  </cols>
  <sheetData>
    <row r="2" spans="1:14" ht="15" thickBot="1" x14ac:dyDescent="0.4"/>
    <row r="3" spans="1:14" ht="15" thickBot="1" x14ac:dyDescent="0.4">
      <c r="A3" s="84" t="s">
        <v>660</v>
      </c>
      <c r="B3" s="84" t="s">
        <v>664</v>
      </c>
      <c r="C3" s="119"/>
      <c r="D3" s="120"/>
      <c r="E3" s="120"/>
      <c r="F3" s="120"/>
      <c r="G3" s="120"/>
      <c r="H3" s="120"/>
      <c r="I3" s="120"/>
      <c r="J3" s="120"/>
      <c r="K3" s="120"/>
      <c r="L3" s="120"/>
      <c r="M3" s="120"/>
      <c r="N3" s="121"/>
    </row>
    <row r="4" spans="1:14" ht="15" thickBot="1" x14ac:dyDescent="0.4">
      <c r="A4" s="84" t="s">
        <v>665</v>
      </c>
      <c r="B4" s="119" t="s">
        <v>13</v>
      </c>
      <c r="C4" s="120" t="s">
        <v>3</v>
      </c>
      <c r="D4" s="120" t="s">
        <v>2</v>
      </c>
      <c r="E4" s="120" t="s">
        <v>4</v>
      </c>
      <c r="F4" s="120" t="s">
        <v>11</v>
      </c>
      <c r="G4" s="120" t="s">
        <v>6</v>
      </c>
      <c r="H4" s="120" t="s">
        <v>8</v>
      </c>
      <c r="I4" s="120" t="s">
        <v>9</v>
      </c>
      <c r="J4" s="120" t="s">
        <v>12</v>
      </c>
      <c r="K4" s="120" t="s">
        <v>5</v>
      </c>
      <c r="L4" s="120" t="s">
        <v>7</v>
      </c>
      <c r="M4" s="121" t="s">
        <v>10</v>
      </c>
      <c r="N4" s="85" t="s">
        <v>663</v>
      </c>
    </row>
    <row r="5" spans="1:14" x14ac:dyDescent="0.35">
      <c r="A5" s="122">
        <v>1</v>
      </c>
      <c r="B5" s="114"/>
      <c r="C5" s="115"/>
      <c r="D5" s="115"/>
      <c r="E5" s="115">
        <v>1</v>
      </c>
      <c r="F5" s="115"/>
      <c r="G5" s="115">
        <v>1</v>
      </c>
      <c r="H5" s="115"/>
      <c r="I5" s="115"/>
      <c r="J5" s="115"/>
      <c r="K5" s="115"/>
      <c r="L5" s="115"/>
      <c r="M5" s="115"/>
      <c r="N5" s="116">
        <v>2</v>
      </c>
    </row>
    <row r="6" spans="1:14" x14ac:dyDescent="0.35">
      <c r="A6" s="123">
        <v>2</v>
      </c>
      <c r="B6" s="117">
        <v>1</v>
      </c>
      <c r="C6" s="111">
        <v>4</v>
      </c>
      <c r="D6" s="111"/>
      <c r="E6" s="111"/>
      <c r="F6" s="111"/>
      <c r="G6" s="111">
        <v>1</v>
      </c>
      <c r="H6" s="111"/>
      <c r="I6" s="111">
        <v>2</v>
      </c>
      <c r="J6" s="111"/>
      <c r="K6" s="111">
        <v>1</v>
      </c>
      <c r="L6" s="111"/>
      <c r="M6" s="111"/>
      <c r="N6" s="112">
        <v>9</v>
      </c>
    </row>
    <row r="7" spans="1:14" x14ac:dyDescent="0.35">
      <c r="A7" s="123">
        <v>3</v>
      </c>
      <c r="B7" s="117"/>
      <c r="C7" s="111">
        <v>2</v>
      </c>
      <c r="D7" s="111"/>
      <c r="E7" s="111">
        <v>1</v>
      </c>
      <c r="F7" s="111"/>
      <c r="G7" s="111"/>
      <c r="H7" s="111">
        <v>1</v>
      </c>
      <c r="I7" s="111"/>
      <c r="J7" s="111"/>
      <c r="K7" s="111"/>
      <c r="L7" s="111"/>
      <c r="M7" s="111"/>
      <c r="N7" s="112">
        <v>4</v>
      </c>
    </row>
    <row r="8" spans="1:14" x14ac:dyDescent="0.35">
      <c r="A8" s="123">
        <v>4</v>
      </c>
      <c r="B8" s="117"/>
      <c r="C8" s="111"/>
      <c r="D8" s="111">
        <v>2</v>
      </c>
      <c r="E8" s="111"/>
      <c r="F8" s="111"/>
      <c r="G8" s="111"/>
      <c r="H8" s="111">
        <v>1</v>
      </c>
      <c r="I8" s="111">
        <v>3</v>
      </c>
      <c r="J8" s="111"/>
      <c r="K8" s="111">
        <v>1</v>
      </c>
      <c r="L8" s="111"/>
      <c r="M8" s="111"/>
      <c r="N8" s="112">
        <v>7</v>
      </c>
    </row>
    <row r="9" spans="1:14" x14ac:dyDescent="0.35">
      <c r="A9" s="123">
        <v>6</v>
      </c>
      <c r="B9" s="117"/>
      <c r="C9" s="111"/>
      <c r="D9" s="111">
        <v>2</v>
      </c>
      <c r="E9" s="111">
        <v>2</v>
      </c>
      <c r="F9" s="111"/>
      <c r="G9" s="111"/>
      <c r="H9" s="111"/>
      <c r="I9" s="111">
        <v>1</v>
      </c>
      <c r="J9" s="111"/>
      <c r="K9" s="111"/>
      <c r="L9" s="111"/>
      <c r="M9" s="111"/>
      <c r="N9" s="112">
        <v>5</v>
      </c>
    </row>
    <row r="10" spans="1:14" x14ac:dyDescent="0.35">
      <c r="A10" s="123">
        <v>7</v>
      </c>
      <c r="B10" s="117"/>
      <c r="C10" s="111">
        <v>3</v>
      </c>
      <c r="D10" s="111"/>
      <c r="E10" s="111"/>
      <c r="F10" s="111"/>
      <c r="G10" s="111"/>
      <c r="H10" s="111">
        <v>1</v>
      </c>
      <c r="I10" s="111"/>
      <c r="J10" s="111"/>
      <c r="K10" s="111"/>
      <c r="L10" s="111"/>
      <c r="M10" s="111"/>
      <c r="N10" s="112">
        <v>4</v>
      </c>
    </row>
    <row r="11" spans="1:14" x14ac:dyDescent="0.35">
      <c r="A11" s="123">
        <v>8</v>
      </c>
      <c r="B11" s="117"/>
      <c r="C11" s="111"/>
      <c r="D11" s="111"/>
      <c r="E11" s="111"/>
      <c r="F11" s="111"/>
      <c r="G11" s="111"/>
      <c r="H11" s="111"/>
      <c r="I11" s="111"/>
      <c r="J11" s="111"/>
      <c r="K11" s="111">
        <v>1</v>
      </c>
      <c r="L11" s="111"/>
      <c r="M11" s="111"/>
      <c r="N11" s="112">
        <v>1</v>
      </c>
    </row>
    <row r="12" spans="1:14" x14ac:dyDescent="0.35">
      <c r="A12" s="123">
        <v>9</v>
      </c>
      <c r="B12" s="117"/>
      <c r="C12" s="111">
        <v>1</v>
      </c>
      <c r="D12" s="111">
        <v>1</v>
      </c>
      <c r="E12" s="111">
        <v>1</v>
      </c>
      <c r="F12" s="111"/>
      <c r="G12" s="111"/>
      <c r="H12" s="111">
        <v>2</v>
      </c>
      <c r="I12" s="111"/>
      <c r="J12" s="111"/>
      <c r="K12" s="111"/>
      <c r="L12" s="111"/>
      <c r="M12" s="111"/>
      <c r="N12" s="112">
        <v>5</v>
      </c>
    </row>
    <row r="13" spans="1:14" x14ac:dyDescent="0.35">
      <c r="A13" s="123">
        <v>10</v>
      </c>
      <c r="B13" s="117"/>
      <c r="C13" s="111">
        <v>3</v>
      </c>
      <c r="D13" s="111"/>
      <c r="E13" s="111"/>
      <c r="F13" s="111">
        <v>1</v>
      </c>
      <c r="G13" s="111"/>
      <c r="H13" s="111">
        <v>1</v>
      </c>
      <c r="I13" s="111"/>
      <c r="J13" s="111"/>
      <c r="K13" s="111"/>
      <c r="L13" s="111"/>
      <c r="M13" s="111"/>
      <c r="N13" s="112">
        <v>5</v>
      </c>
    </row>
    <row r="14" spans="1:14" x14ac:dyDescent="0.35">
      <c r="A14" s="123">
        <v>11</v>
      </c>
      <c r="B14" s="117"/>
      <c r="C14" s="111">
        <v>3</v>
      </c>
      <c r="D14" s="111"/>
      <c r="E14" s="111"/>
      <c r="F14" s="111"/>
      <c r="G14" s="111"/>
      <c r="H14" s="111">
        <v>2</v>
      </c>
      <c r="I14" s="111">
        <v>1</v>
      </c>
      <c r="J14" s="111"/>
      <c r="K14" s="111">
        <v>1</v>
      </c>
      <c r="L14" s="111"/>
      <c r="M14" s="111"/>
      <c r="N14" s="112">
        <v>7</v>
      </c>
    </row>
    <row r="15" spans="1:14" x14ac:dyDescent="0.35">
      <c r="A15" s="123">
        <v>13</v>
      </c>
      <c r="B15" s="117"/>
      <c r="C15" s="111">
        <v>1</v>
      </c>
      <c r="D15" s="111"/>
      <c r="E15" s="111"/>
      <c r="F15" s="111"/>
      <c r="G15" s="111"/>
      <c r="H15" s="111"/>
      <c r="I15" s="111"/>
      <c r="J15" s="111"/>
      <c r="K15" s="111">
        <v>1</v>
      </c>
      <c r="L15" s="111"/>
      <c r="M15" s="111"/>
      <c r="N15" s="112">
        <v>2</v>
      </c>
    </row>
    <row r="16" spans="1:14" x14ac:dyDescent="0.35">
      <c r="A16" s="123">
        <v>14</v>
      </c>
      <c r="B16" s="117"/>
      <c r="C16" s="111">
        <v>1</v>
      </c>
      <c r="D16" s="111">
        <v>1</v>
      </c>
      <c r="E16" s="111"/>
      <c r="F16" s="111"/>
      <c r="G16" s="111"/>
      <c r="H16" s="111"/>
      <c r="I16" s="111"/>
      <c r="J16" s="111"/>
      <c r="K16" s="111"/>
      <c r="L16" s="111"/>
      <c r="M16" s="111"/>
      <c r="N16" s="112">
        <v>2</v>
      </c>
    </row>
    <row r="17" spans="1:14" x14ac:dyDescent="0.35">
      <c r="A17" s="123">
        <v>15</v>
      </c>
      <c r="B17" s="117"/>
      <c r="C17" s="111"/>
      <c r="D17" s="111"/>
      <c r="E17" s="111"/>
      <c r="F17" s="111"/>
      <c r="G17" s="111"/>
      <c r="H17" s="111">
        <v>1</v>
      </c>
      <c r="I17" s="111">
        <v>1</v>
      </c>
      <c r="J17" s="111"/>
      <c r="K17" s="111"/>
      <c r="L17" s="111"/>
      <c r="M17" s="111">
        <v>1</v>
      </c>
      <c r="N17" s="112">
        <v>3</v>
      </c>
    </row>
    <row r="18" spans="1:14" x14ac:dyDescent="0.35">
      <c r="A18" s="123">
        <v>16</v>
      </c>
      <c r="B18" s="117"/>
      <c r="C18" s="111">
        <v>2</v>
      </c>
      <c r="D18" s="111"/>
      <c r="E18" s="111">
        <v>1</v>
      </c>
      <c r="F18" s="111"/>
      <c r="G18" s="111">
        <v>1</v>
      </c>
      <c r="H18" s="111">
        <v>2</v>
      </c>
      <c r="I18" s="111"/>
      <c r="J18" s="111"/>
      <c r="K18" s="111"/>
      <c r="L18" s="111"/>
      <c r="M18" s="111"/>
      <c r="N18" s="112">
        <v>6</v>
      </c>
    </row>
    <row r="19" spans="1:14" x14ac:dyDescent="0.35">
      <c r="A19" s="123">
        <v>17</v>
      </c>
      <c r="B19" s="117"/>
      <c r="C19" s="111">
        <v>1</v>
      </c>
      <c r="D19" s="111"/>
      <c r="E19" s="111"/>
      <c r="F19" s="111"/>
      <c r="G19" s="111">
        <v>1</v>
      </c>
      <c r="H19" s="111">
        <v>1</v>
      </c>
      <c r="I19" s="111">
        <v>2</v>
      </c>
      <c r="J19" s="111"/>
      <c r="K19" s="111"/>
      <c r="L19" s="111"/>
      <c r="M19" s="111"/>
      <c r="N19" s="112">
        <v>5</v>
      </c>
    </row>
    <row r="20" spans="1:14" x14ac:dyDescent="0.35">
      <c r="A20" s="123">
        <v>18</v>
      </c>
      <c r="B20" s="117"/>
      <c r="C20" s="111">
        <v>1</v>
      </c>
      <c r="D20" s="111"/>
      <c r="E20" s="111"/>
      <c r="F20" s="111"/>
      <c r="G20" s="111">
        <v>1</v>
      </c>
      <c r="H20" s="111">
        <v>1</v>
      </c>
      <c r="I20" s="111"/>
      <c r="J20" s="111"/>
      <c r="K20" s="111"/>
      <c r="L20" s="111"/>
      <c r="M20" s="111">
        <v>1</v>
      </c>
      <c r="N20" s="112">
        <v>4</v>
      </c>
    </row>
    <row r="21" spans="1:14" x14ac:dyDescent="0.35">
      <c r="A21" s="123">
        <v>19</v>
      </c>
      <c r="B21" s="117"/>
      <c r="C21" s="111"/>
      <c r="D21" s="111">
        <v>1</v>
      </c>
      <c r="E21" s="111">
        <v>2</v>
      </c>
      <c r="F21" s="111"/>
      <c r="G21" s="111"/>
      <c r="H21" s="111"/>
      <c r="I21" s="111"/>
      <c r="J21" s="111"/>
      <c r="K21" s="111"/>
      <c r="L21" s="111">
        <v>1</v>
      </c>
      <c r="M21" s="111">
        <v>1</v>
      </c>
      <c r="N21" s="112">
        <v>5</v>
      </c>
    </row>
    <row r="22" spans="1:14" x14ac:dyDescent="0.35">
      <c r="A22" s="123">
        <v>20</v>
      </c>
      <c r="B22" s="117"/>
      <c r="C22" s="111">
        <v>2</v>
      </c>
      <c r="D22" s="111">
        <v>1</v>
      </c>
      <c r="E22" s="111"/>
      <c r="F22" s="111">
        <v>1</v>
      </c>
      <c r="G22" s="111"/>
      <c r="H22" s="111">
        <v>1</v>
      </c>
      <c r="I22" s="111"/>
      <c r="J22" s="111">
        <v>2</v>
      </c>
      <c r="K22" s="111"/>
      <c r="L22" s="111">
        <v>1</v>
      </c>
      <c r="M22" s="111"/>
      <c r="N22" s="112">
        <v>8</v>
      </c>
    </row>
    <row r="23" spans="1:14" x14ac:dyDescent="0.35">
      <c r="A23" s="123">
        <v>21</v>
      </c>
      <c r="B23" s="117"/>
      <c r="C23" s="111"/>
      <c r="D23" s="111"/>
      <c r="E23" s="111">
        <v>1</v>
      </c>
      <c r="F23" s="111"/>
      <c r="G23" s="111"/>
      <c r="H23" s="111">
        <v>2</v>
      </c>
      <c r="I23" s="111"/>
      <c r="J23" s="111"/>
      <c r="K23" s="111"/>
      <c r="L23" s="111"/>
      <c r="M23" s="111"/>
      <c r="N23" s="112">
        <v>3</v>
      </c>
    </row>
    <row r="24" spans="1:14" x14ac:dyDescent="0.35">
      <c r="A24" s="123">
        <v>22</v>
      </c>
      <c r="B24" s="117"/>
      <c r="C24" s="111"/>
      <c r="D24" s="111">
        <v>2</v>
      </c>
      <c r="E24" s="111">
        <v>2</v>
      </c>
      <c r="F24" s="111"/>
      <c r="G24" s="111">
        <v>1</v>
      </c>
      <c r="H24" s="111">
        <v>1</v>
      </c>
      <c r="I24" s="111"/>
      <c r="J24" s="111"/>
      <c r="K24" s="111"/>
      <c r="L24" s="111"/>
      <c r="M24" s="111"/>
      <c r="N24" s="112">
        <v>6</v>
      </c>
    </row>
    <row r="25" spans="1:14" x14ac:dyDescent="0.35">
      <c r="A25" s="123">
        <v>23</v>
      </c>
      <c r="B25" s="117"/>
      <c r="C25" s="111"/>
      <c r="D25" s="111">
        <v>1</v>
      </c>
      <c r="E25" s="111"/>
      <c r="F25" s="111"/>
      <c r="G25" s="111"/>
      <c r="H25" s="111"/>
      <c r="I25" s="111"/>
      <c r="J25" s="111"/>
      <c r="K25" s="111"/>
      <c r="L25" s="111">
        <v>1</v>
      </c>
      <c r="M25" s="111"/>
      <c r="N25" s="112">
        <v>2</v>
      </c>
    </row>
    <row r="26" spans="1:14" x14ac:dyDescent="0.35">
      <c r="A26" s="123">
        <v>24</v>
      </c>
      <c r="B26" s="117"/>
      <c r="C26" s="111">
        <v>1</v>
      </c>
      <c r="D26" s="111"/>
      <c r="E26" s="111">
        <v>1</v>
      </c>
      <c r="F26" s="111"/>
      <c r="G26" s="111"/>
      <c r="H26" s="111"/>
      <c r="I26" s="111"/>
      <c r="J26" s="111"/>
      <c r="K26" s="111">
        <v>2</v>
      </c>
      <c r="L26" s="111"/>
      <c r="M26" s="111"/>
      <c r="N26" s="112">
        <v>4</v>
      </c>
    </row>
    <row r="27" spans="1:14" x14ac:dyDescent="0.35">
      <c r="A27" s="123">
        <v>25</v>
      </c>
      <c r="B27" s="117"/>
      <c r="C27" s="111"/>
      <c r="D27" s="111"/>
      <c r="E27" s="111"/>
      <c r="F27" s="111">
        <v>1</v>
      </c>
      <c r="G27" s="111"/>
      <c r="H27" s="111"/>
      <c r="I27" s="111"/>
      <c r="J27" s="111"/>
      <c r="K27" s="111"/>
      <c r="L27" s="111"/>
      <c r="M27" s="111"/>
      <c r="N27" s="112">
        <v>1</v>
      </c>
    </row>
    <row r="28" spans="1:14" x14ac:dyDescent="0.35">
      <c r="A28" s="123">
        <v>26</v>
      </c>
      <c r="B28" s="117"/>
      <c r="C28" s="111">
        <v>1</v>
      </c>
      <c r="D28" s="111"/>
      <c r="E28" s="111"/>
      <c r="F28" s="111"/>
      <c r="G28" s="111"/>
      <c r="H28" s="111">
        <v>1</v>
      </c>
      <c r="I28" s="111"/>
      <c r="J28" s="111"/>
      <c r="K28" s="111"/>
      <c r="L28" s="111"/>
      <c r="M28" s="111"/>
      <c r="N28" s="112">
        <v>2</v>
      </c>
    </row>
    <row r="29" spans="1:14" x14ac:dyDescent="0.35">
      <c r="A29" s="123">
        <v>27</v>
      </c>
      <c r="B29" s="117"/>
      <c r="C29" s="111"/>
      <c r="D29" s="111">
        <v>2</v>
      </c>
      <c r="E29" s="111"/>
      <c r="F29" s="111"/>
      <c r="G29" s="111"/>
      <c r="H29" s="111"/>
      <c r="I29" s="111">
        <v>1</v>
      </c>
      <c r="J29" s="111"/>
      <c r="K29" s="111"/>
      <c r="L29" s="111"/>
      <c r="M29" s="111"/>
      <c r="N29" s="112">
        <v>3</v>
      </c>
    </row>
    <row r="30" spans="1:14" x14ac:dyDescent="0.35">
      <c r="A30" s="123">
        <v>28</v>
      </c>
      <c r="B30" s="117"/>
      <c r="C30" s="111">
        <v>1</v>
      </c>
      <c r="D30" s="111"/>
      <c r="E30" s="111"/>
      <c r="F30" s="111"/>
      <c r="G30" s="111"/>
      <c r="H30" s="111">
        <v>1</v>
      </c>
      <c r="I30" s="111">
        <v>1</v>
      </c>
      <c r="J30" s="111">
        <v>1</v>
      </c>
      <c r="K30" s="111"/>
      <c r="L30" s="111">
        <v>1</v>
      </c>
      <c r="M30" s="111"/>
      <c r="N30" s="112">
        <v>5</v>
      </c>
    </row>
    <row r="31" spans="1:14" x14ac:dyDescent="0.35">
      <c r="A31" s="123">
        <v>29</v>
      </c>
      <c r="B31" s="117"/>
      <c r="C31" s="111">
        <v>2</v>
      </c>
      <c r="D31" s="111">
        <v>1</v>
      </c>
      <c r="E31" s="111">
        <v>1</v>
      </c>
      <c r="F31" s="111"/>
      <c r="G31" s="111"/>
      <c r="H31" s="111">
        <v>2</v>
      </c>
      <c r="I31" s="111"/>
      <c r="J31" s="111">
        <v>1</v>
      </c>
      <c r="K31" s="111"/>
      <c r="L31" s="111"/>
      <c r="M31" s="111"/>
      <c r="N31" s="112">
        <v>7</v>
      </c>
    </row>
    <row r="32" spans="1:14" x14ac:dyDescent="0.35">
      <c r="A32" s="123">
        <v>30</v>
      </c>
      <c r="B32" s="117"/>
      <c r="C32" s="111">
        <v>2</v>
      </c>
      <c r="D32" s="111">
        <v>1</v>
      </c>
      <c r="E32" s="111">
        <v>1</v>
      </c>
      <c r="F32" s="111"/>
      <c r="G32" s="111">
        <v>1</v>
      </c>
      <c r="H32" s="111"/>
      <c r="I32" s="111"/>
      <c r="J32" s="111"/>
      <c r="K32" s="111"/>
      <c r="L32" s="111"/>
      <c r="M32" s="111"/>
      <c r="N32" s="112">
        <v>5</v>
      </c>
    </row>
    <row r="33" spans="1:14" x14ac:dyDescent="0.35">
      <c r="A33" s="123">
        <v>31</v>
      </c>
      <c r="B33" s="117"/>
      <c r="C33" s="111">
        <v>1</v>
      </c>
      <c r="D33" s="111"/>
      <c r="E33" s="111"/>
      <c r="F33" s="111"/>
      <c r="G33" s="111"/>
      <c r="H33" s="111">
        <v>1</v>
      </c>
      <c r="I33" s="111"/>
      <c r="J33" s="111"/>
      <c r="K33" s="111"/>
      <c r="L33" s="111"/>
      <c r="M33" s="111">
        <v>1</v>
      </c>
      <c r="N33" s="112">
        <v>3</v>
      </c>
    </row>
    <row r="34" spans="1:14" x14ac:dyDescent="0.35">
      <c r="A34" s="123">
        <v>32</v>
      </c>
      <c r="B34" s="117"/>
      <c r="C34" s="111">
        <v>1</v>
      </c>
      <c r="D34" s="111"/>
      <c r="E34" s="111"/>
      <c r="F34" s="111"/>
      <c r="G34" s="111"/>
      <c r="H34" s="111"/>
      <c r="I34" s="111"/>
      <c r="J34" s="111"/>
      <c r="K34" s="111"/>
      <c r="L34" s="111">
        <v>1</v>
      </c>
      <c r="M34" s="111"/>
      <c r="N34" s="112">
        <v>2</v>
      </c>
    </row>
    <row r="35" spans="1:14" x14ac:dyDescent="0.35">
      <c r="A35" s="123">
        <v>33</v>
      </c>
      <c r="B35" s="117"/>
      <c r="C35" s="111">
        <v>3</v>
      </c>
      <c r="D35" s="111">
        <v>1</v>
      </c>
      <c r="E35" s="111"/>
      <c r="F35" s="111"/>
      <c r="G35" s="111"/>
      <c r="H35" s="111"/>
      <c r="I35" s="111">
        <v>1</v>
      </c>
      <c r="J35" s="111"/>
      <c r="K35" s="111"/>
      <c r="L35" s="111"/>
      <c r="M35" s="111"/>
      <c r="N35" s="112">
        <v>5</v>
      </c>
    </row>
    <row r="36" spans="1:14" x14ac:dyDescent="0.35">
      <c r="A36" s="123">
        <v>34</v>
      </c>
      <c r="B36" s="117"/>
      <c r="C36" s="111">
        <v>2</v>
      </c>
      <c r="D36" s="111">
        <v>2</v>
      </c>
      <c r="E36" s="111"/>
      <c r="F36" s="111"/>
      <c r="G36" s="111"/>
      <c r="H36" s="111"/>
      <c r="I36" s="111"/>
      <c r="J36" s="111">
        <v>3</v>
      </c>
      <c r="K36" s="111"/>
      <c r="L36" s="111"/>
      <c r="M36" s="111"/>
      <c r="N36" s="112">
        <v>7</v>
      </c>
    </row>
    <row r="37" spans="1:14" x14ac:dyDescent="0.35">
      <c r="A37" s="123">
        <v>35</v>
      </c>
      <c r="B37" s="117"/>
      <c r="C37" s="111"/>
      <c r="D37" s="111"/>
      <c r="E37" s="111">
        <v>1</v>
      </c>
      <c r="F37" s="111"/>
      <c r="G37" s="111">
        <v>1</v>
      </c>
      <c r="H37" s="111"/>
      <c r="I37" s="111">
        <v>1</v>
      </c>
      <c r="J37" s="111"/>
      <c r="K37" s="111"/>
      <c r="L37" s="111">
        <v>1</v>
      </c>
      <c r="M37" s="111"/>
      <c r="N37" s="112">
        <v>4</v>
      </c>
    </row>
    <row r="38" spans="1:14" x14ac:dyDescent="0.35">
      <c r="A38" s="123">
        <v>36</v>
      </c>
      <c r="B38" s="117"/>
      <c r="C38" s="111">
        <v>1</v>
      </c>
      <c r="D38" s="111"/>
      <c r="E38" s="111"/>
      <c r="F38" s="111"/>
      <c r="G38" s="111">
        <v>1</v>
      </c>
      <c r="H38" s="111"/>
      <c r="I38" s="111"/>
      <c r="J38" s="111"/>
      <c r="K38" s="111"/>
      <c r="L38" s="111"/>
      <c r="M38" s="111">
        <v>1</v>
      </c>
      <c r="N38" s="112">
        <v>3</v>
      </c>
    </row>
    <row r="39" spans="1:14" x14ac:dyDescent="0.35">
      <c r="A39" s="123">
        <v>37</v>
      </c>
      <c r="B39" s="117"/>
      <c r="C39" s="111">
        <v>1</v>
      </c>
      <c r="D39" s="111">
        <v>1</v>
      </c>
      <c r="E39" s="111">
        <v>1</v>
      </c>
      <c r="F39" s="111"/>
      <c r="G39" s="111">
        <v>1</v>
      </c>
      <c r="H39" s="111">
        <v>1</v>
      </c>
      <c r="I39" s="111"/>
      <c r="J39" s="111">
        <v>1</v>
      </c>
      <c r="K39" s="111"/>
      <c r="L39" s="111"/>
      <c r="M39" s="111"/>
      <c r="N39" s="112">
        <v>6</v>
      </c>
    </row>
    <row r="40" spans="1:14" x14ac:dyDescent="0.35">
      <c r="A40" s="123">
        <v>38</v>
      </c>
      <c r="B40" s="117"/>
      <c r="C40" s="111">
        <v>2</v>
      </c>
      <c r="D40" s="111">
        <v>2</v>
      </c>
      <c r="E40" s="111"/>
      <c r="F40" s="111"/>
      <c r="G40" s="111"/>
      <c r="H40" s="111"/>
      <c r="I40" s="111"/>
      <c r="J40" s="111"/>
      <c r="K40" s="111"/>
      <c r="L40" s="111"/>
      <c r="M40" s="111"/>
      <c r="N40" s="112">
        <v>4</v>
      </c>
    </row>
    <row r="41" spans="1:14" x14ac:dyDescent="0.35">
      <c r="A41" s="123">
        <v>39</v>
      </c>
      <c r="B41" s="117"/>
      <c r="C41" s="111">
        <v>2</v>
      </c>
      <c r="D41" s="111">
        <v>1</v>
      </c>
      <c r="E41" s="111"/>
      <c r="F41" s="111"/>
      <c r="G41" s="111"/>
      <c r="H41" s="111"/>
      <c r="I41" s="111"/>
      <c r="J41" s="111"/>
      <c r="K41" s="111"/>
      <c r="L41" s="111"/>
      <c r="M41" s="111"/>
      <c r="N41" s="112">
        <v>3</v>
      </c>
    </row>
    <row r="42" spans="1:14" x14ac:dyDescent="0.35">
      <c r="A42" s="123">
        <v>40</v>
      </c>
      <c r="B42" s="117"/>
      <c r="C42" s="111">
        <v>1</v>
      </c>
      <c r="D42" s="111"/>
      <c r="E42" s="111">
        <v>1</v>
      </c>
      <c r="F42" s="111"/>
      <c r="G42" s="111"/>
      <c r="H42" s="111">
        <v>1</v>
      </c>
      <c r="I42" s="111"/>
      <c r="J42" s="111">
        <v>1</v>
      </c>
      <c r="K42" s="111"/>
      <c r="L42" s="111"/>
      <c r="M42" s="111"/>
      <c r="N42" s="112">
        <v>4</v>
      </c>
    </row>
    <row r="43" spans="1:14" x14ac:dyDescent="0.35">
      <c r="A43" s="123">
        <v>41</v>
      </c>
      <c r="B43" s="117">
        <v>1</v>
      </c>
      <c r="C43" s="111"/>
      <c r="D43" s="111"/>
      <c r="E43" s="111">
        <v>1</v>
      </c>
      <c r="F43" s="111"/>
      <c r="G43" s="111"/>
      <c r="H43" s="111">
        <v>1</v>
      </c>
      <c r="I43" s="111"/>
      <c r="J43" s="111"/>
      <c r="K43" s="111"/>
      <c r="L43" s="111">
        <v>1</v>
      </c>
      <c r="M43" s="111"/>
      <c r="N43" s="112">
        <v>4</v>
      </c>
    </row>
    <row r="44" spans="1:14" x14ac:dyDescent="0.35">
      <c r="A44" s="123">
        <v>42</v>
      </c>
      <c r="B44" s="117"/>
      <c r="C44" s="111"/>
      <c r="D44" s="111">
        <v>2</v>
      </c>
      <c r="E44" s="111">
        <v>1</v>
      </c>
      <c r="F44" s="111"/>
      <c r="G44" s="111">
        <v>1</v>
      </c>
      <c r="H44" s="111">
        <v>2</v>
      </c>
      <c r="I44" s="111"/>
      <c r="J44" s="111"/>
      <c r="K44" s="111"/>
      <c r="L44" s="111"/>
      <c r="M44" s="111"/>
      <c r="N44" s="112">
        <v>6</v>
      </c>
    </row>
    <row r="45" spans="1:14" x14ac:dyDescent="0.35">
      <c r="A45" s="123">
        <v>43</v>
      </c>
      <c r="B45" s="117"/>
      <c r="C45" s="111"/>
      <c r="D45" s="111"/>
      <c r="E45" s="111"/>
      <c r="F45" s="111"/>
      <c r="G45" s="111"/>
      <c r="H45" s="111"/>
      <c r="I45" s="111">
        <v>1</v>
      </c>
      <c r="J45" s="111"/>
      <c r="K45" s="111"/>
      <c r="L45" s="111"/>
      <c r="M45" s="111"/>
      <c r="N45" s="112">
        <v>1</v>
      </c>
    </row>
    <row r="46" spans="1:14" x14ac:dyDescent="0.35">
      <c r="A46" s="123">
        <v>44</v>
      </c>
      <c r="B46" s="117"/>
      <c r="C46" s="111">
        <v>3</v>
      </c>
      <c r="D46" s="111">
        <v>1</v>
      </c>
      <c r="E46" s="111"/>
      <c r="F46" s="111"/>
      <c r="G46" s="111"/>
      <c r="H46" s="111"/>
      <c r="I46" s="111"/>
      <c r="J46" s="111"/>
      <c r="K46" s="111"/>
      <c r="L46" s="111"/>
      <c r="M46" s="111"/>
      <c r="N46" s="112">
        <v>4</v>
      </c>
    </row>
    <row r="47" spans="1:14" x14ac:dyDescent="0.35">
      <c r="A47" s="123">
        <v>45</v>
      </c>
      <c r="B47" s="117"/>
      <c r="C47" s="111">
        <v>1</v>
      </c>
      <c r="D47" s="111"/>
      <c r="E47" s="111"/>
      <c r="F47" s="111"/>
      <c r="G47" s="111"/>
      <c r="H47" s="111"/>
      <c r="I47" s="111"/>
      <c r="J47" s="111"/>
      <c r="K47" s="111"/>
      <c r="L47" s="111"/>
      <c r="M47" s="111"/>
      <c r="N47" s="112">
        <v>1</v>
      </c>
    </row>
    <row r="48" spans="1:14" x14ac:dyDescent="0.35">
      <c r="A48" s="123">
        <v>46</v>
      </c>
      <c r="B48" s="117"/>
      <c r="C48" s="111"/>
      <c r="D48" s="111">
        <v>1</v>
      </c>
      <c r="E48" s="111"/>
      <c r="F48" s="111">
        <v>1</v>
      </c>
      <c r="G48" s="111"/>
      <c r="H48" s="111"/>
      <c r="I48" s="111">
        <v>1</v>
      </c>
      <c r="J48" s="111"/>
      <c r="K48" s="111"/>
      <c r="L48" s="111"/>
      <c r="M48" s="111"/>
      <c r="N48" s="112">
        <v>3</v>
      </c>
    </row>
    <row r="49" spans="1:14" x14ac:dyDescent="0.35">
      <c r="A49" s="123">
        <v>47</v>
      </c>
      <c r="B49" s="117"/>
      <c r="C49" s="111"/>
      <c r="D49" s="111">
        <v>1</v>
      </c>
      <c r="E49" s="111">
        <v>1</v>
      </c>
      <c r="F49" s="111"/>
      <c r="G49" s="111"/>
      <c r="H49" s="111">
        <v>1</v>
      </c>
      <c r="I49" s="111">
        <v>1</v>
      </c>
      <c r="J49" s="111">
        <v>1</v>
      </c>
      <c r="K49" s="111"/>
      <c r="L49" s="111">
        <v>1</v>
      </c>
      <c r="M49" s="111"/>
      <c r="N49" s="112">
        <v>6</v>
      </c>
    </row>
    <row r="50" spans="1:14" x14ac:dyDescent="0.35">
      <c r="A50" s="123">
        <v>48</v>
      </c>
      <c r="B50" s="117"/>
      <c r="C50" s="111">
        <v>1</v>
      </c>
      <c r="D50" s="111">
        <v>1</v>
      </c>
      <c r="E50" s="111">
        <v>1</v>
      </c>
      <c r="F50" s="111"/>
      <c r="G50" s="111"/>
      <c r="H50" s="111"/>
      <c r="I50" s="111"/>
      <c r="J50" s="111"/>
      <c r="K50" s="111"/>
      <c r="L50" s="111"/>
      <c r="M50" s="111"/>
      <c r="N50" s="112">
        <v>3</v>
      </c>
    </row>
    <row r="51" spans="1:14" x14ac:dyDescent="0.35">
      <c r="A51" s="123">
        <v>49</v>
      </c>
      <c r="B51" s="117"/>
      <c r="C51" s="111">
        <v>1</v>
      </c>
      <c r="D51" s="111">
        <v>1</v>
      </c>
      <c r="E51" s="111"/>
      <c r="F51" s="111"/>
      <c r="G51" s="111"/>
      <c r="H51" s="111"/>
      <c r="I51" s="111"/>
      <c r="J51" s="111"/>
      <c r="K51" s="111"/>
      <c r="L51" s="111"/>
      <c r="M51" s="111">
        <v>1</v>
      </c>
      <c r="N51" s="112">
        <v>3</v>
      </c>
    </row>
    <row r="52" spans="1:14" x14ac:dyDescent="0.35">
      <c r="A52" s="123">
        <v>50</v>
      </c>
      <c r="B52" s="117"/>
      <c r="C52" s="111">
        <v>2</v>
      </c>
      <c r="D52" s="111"/>
      <c r="E52" s="111"/>
      <c r="F52" s="111"/>
      <c r="G52" s="111"/>
      <c r="H52" s="111">
        <v>2</v>
      </c>
      <c r="I52" s="111"/>
      <c r="J52" s="111"/>
      <c r="K52" s="111"/>
      <c r="L52" s="111"/>
      <c r="M52" s="111"/>
      <c r="N52" s="112">
        <v>4</v>
      </c>
    </row>
    <row r="53" spans="1:14" x14ac:dyDescent="0.35">
      <c r="A53" s="123">
        <v>51</v>
      </c>
      <c r="B53" s="117"/>
      <c r="C53" s="111">
        <v>2</v>
      </c>
      <c r="D53" s="111">
        <v>3</v>
      </c>
      <c r="E53" s="111"/>
      <c r="F53" s="111"/>
      <c r="G53" s="111"/>
      <c r="H53" s="111"/>
      <c r="I53" s="111"/>
      <c r="J53" s="111"/>
      <c r="K53" s="111"/>
      <c r="L53" s="111"/>
      <c r="M53" s="111"/>
      <c r="N53" s="112">
        <v>5</v>
      </c>
    </row>
    <row r="54" spans="1:14" ht="15" thickBot="1" x14ac:dyDescent="0.4">
      <c r="A54" s="124">
        <v>52</v>
      </c>
      <c r="B54" s="117"/>
      <c r="C54" s="111"/>
      <c r="D54" s="111"/>
      <c r="E54" s="111"/>
      <c r="F54" s="111"/>
      <c r="G54" s="111"/>
      <c r="H54" s="111"/>
      <c r="I54" s="111">
        <v>1</v>
      </c>
      <c r="J54" s="111"/>
      <c r="K54" s="111"/>
      <c r="L54" s="111"/>
      <c r="M54" s="111"/>
      <c r="N54" s="112">
        <v>1</v>
      </c>
    </row>
    <row r="55" spans="1:14" x14ac:dyDescent="0.35">
      <c r="A55" s="122">
        <v>53</v>
      </c>
      <c r="B55" s="117"/>
      <c r="C55" s="111">
        <v>2</v>
      </c>
      <c r="D55" s="111"/>
      <c r="E55" s="111"/>
      <c r="F55" s="111"/>
      <c r="G55" s="111">
        <v>1</v>
      </c>
      <c r="H55" s="111"/>
      <c r="I55" s="111"/>
      <c r="J55" s="111"/>
      <c r="K55" s="111"/>
      <c r="L55" s="111"/>
      <c r="M55" s="111"/>
      <c r="N55" s="112">
        <v>3</v>
      </c>
    </row>
    <row r="56" spans="1:14" x14ac:dyDescent="0.35">
      <c r="A56" s="123">
        <v>54</v>
      </c>
      <c r="B56" s="117"/>
      <c r="C56" s="111"/>
      <c r="D56" s="111"/>
      <c r="E56" s="111"/>
      <c r="F56" s="111"/>
      <c r="G56" s="111">
        <v>1</v>
      </c>
      <c r="H56" s="111">
        <v>2</v>
      </c>
      <c r="I56" s="111">
        <v>1</v>
      </c>
      <c r="J56" s="111"/>
      <c r="K56" s="111"/>
      <c r="L56" s="111"/>
      <c r="M56" s="111"/>
      <c r="N56" s="112">
        <v>4</v>
      </c>
    </row>
    <row r="57" spans="1:14" x14ac:dyDescent="0.35">
      <c r="A57" s="123">
        <v>55</v>
      </c>
      <c r="B57" s="117"/>
      <c r="C57" s="111">
        <v>2</v>
      </c>
      <c r="D57" s="111"/>
      <c r="E57" s="111"/>
      <c r="F57" s="111"/>
      <c r="G57" s="111"/>
      <c r="H57" s="111">
        <v>1</v>
      </c>
      <c r="I57" s="111"/>
      <c r="J57" s="111"/>
      <c r="K57" s="111"/>
      <c r="L57" s="111"/>
      <c r="M57" s="111"/>
      <c r="N57" s="112">
        <v>3</v>
      </c>
    </row>
    <row r="58" spans="1:14" x14ac:dyDescent="0.35">
      <c r="A58" s="123">
        <v>56</v>
      </c>
      <c r="B58" s="117"/>
      <c r="C58" s="111">
        <v>4</v>
      </c>
      <c r="D58" s="111"/>
      <c r="E58" s="111"/>
      <c r="F58" s="111"/>
      <c r="G58" s="111">
        <v>1</v>
      </c>
      <c r="H58" s="111">
        <v>1</v>
      </c>
      <c r="I58" s="111"/>
      <c r="J58" s="111"/>
      <c r="K58" s="111">
        <v>1</v>
      </c>
      <c r="L58" s="111"/>
      <c r="M58" s="111"/>
      <c r="N58" s="112">
        <v>7</v>
      </c>
    </row>
    <row r="59" spans="1:14" x14ac:dyDescent="0.35">
      <c r="A59" s="123">
        <v>57</v>
      </c>
      <c r="B59" s="117"/>
      <c r="C59" s="111">
        <v>1</v>
      </c>
      <c r="D59" s="111"/>
      <c r="E59" s="111"/>
      <c r="F59" s="111"/>
      <c r="G59" s="111"/>
      <c r="H59" s="111"/>
      <c r="I59" s="111"/>
      <c r="J59" s="111"/>
      <c r="K59" s="111"/>
      <c r="L59" s="111"/>
      <c r="M59" s="111"/>
      <c r="N59" s="112">
        <v>1</v>
      </c>
    </row>
    <row r="60" spans="1:14" x14ac:dyDescent="0.35">
      <c r="A60" s="123">
        <v>58</v>
      </c>
      <c r="B60" s="117"/>
      <c r="C60" s="111"/>
      <c r="D60" s="111">
        <v>1</v>
      </c>
      <c r="E60" s="111"/>
      <c r="F60" s="111"/>
      <c r="G60" s="111"/>
      <c r="H60" s="111"/>
      <c r="I60" s="111"/>
      <c r="J60" s="111"/>
      <c r="K60" s="111">
        <v>1</v>
      </c>
      <c r="L60" s="111"/>
      <c r="M60" s="111"/>
      <c r="N60" s="112">
        <v>2</v>
      </c>
    </row>
    <row r="61" spans="1:14" x14ac:dyDescent="0.35">
      <c r="A61" s="123">
        <v>59</v>
      </c>
      <c r="B61" s="117"/>
      <c r="C61" s="111"/>
      <c r="D61" s="111"/>
      <c r="E61" s="111"/>
      <c r="F61" s="111"/>
      <c r="G61" s="111"/>
      <c r="H61" s="111"/>
      <c r="I61" s="111">
        <v>1</v>
      </c>
      <c r="J61" s="111"/>
      <c r="K61" s="111">
        <v>1</v>
      </c>
      <c r="L61" s="111"/>
      <c r="M61" s="111"/>
      <c r="N61" s="112">
        <v>2</v>
      </c>
    </row>
    <row r="62" spans="1:14" x14ac:dyDescent="0.35">
      <c r="A62" s="123">
        <v>60</v>
      </c>
      <c r="B62" s="117"/>
      <c r="C62" s="111">
        <v>1</v>
      </c>
      <c r="D62" s="111"/>
      <c r="E62" s="111">
        <v>1</v>
      </c>
      <c r="F62" s="111"/>
      <c r="G62" s="111"/>
      <c r="H62" s="111"/>
      <c r="I62" s="111">
        <v>1</v>
      </c>
      <c r="J62" s="111">
        <v>1</v>
      </c>
      <c r="K62" s="111"/>
      <c r="L62" s="111">
        <v>1</v>
      </c>
      <c r="M62" s="111"/>
      <c r="N62" s="112">
        <v>5</v>
      </c>
    </row>
    <row r="63" spans="1:14" x14ac:dyDescent="0.35">
      <c r="A63" s="123">
        <v>61</v>
      </c>
      <c r="B63" s="117"/>
      <c r="C63" s="111">
        <v>2</v>
      </c>
      <c r="D63" s="111"/>
      <c r="E63" s="111"/>
      <c r="F63" s="111">
        <v>1</v>
      </c>
      <c r="G63" s="111"/>
      <c r="H63" s="111">
        <v>1</v>
      </c>
      <c r="I63" s="111"/>
      <c r="J63" s="111">
        <v>1</v>
      </c>
      <c r="K63" s="111"/>
      <c r="L63" s="111"/>
      <c r="M63" s="111"/>
      <c r="N63" s="112">
        <v>5</v>
      </c>
    </row>
    <row r="64" spans="1:14" x14ac:dyDescent="0.35">
      <c r="A64" s="123">
        <v>62</v>
      </c>
      <c r="B64" s="117"/>
      <c r="C64" s="111"/>
      <c r="D64" s="111"/>
      <c r="E64" s="111">
        <v>1</v>
      </c>
      <c r="F64" s="111"/>
      <c r="G64" s="111"/>
      <c r="H64" s="111">
        <v>1</v>
      </c>
      <c r="I64" s="111">
        <v>1</v>
      </c>
      <c r="J64" s="111">
        <v>1</v>
      </c>
      <c r="K64" s="111">
        <v>1</v>
      </c>
      <c r="L64" s="111"/>
      <c r="M64" s="111"/>
      <c r="N64" s="112">
        <v>5</v>
      </c>
    </row>
    <row r="65" spans="1:14" x14ac:dyDescent="0.35">
      <c r="A65" s="123">
        <v>63</v>
      </c>
      <c r="B65" s="117"/>
      <c r="C65" s="111">
        <v>1</v>
      </c>
      <c r="D65" s="111">
        <v>1</v>
      </c>
      <c r="E65" s="111">
        <v>1</v>
      </c>
      <c r="F65" s="111"/>
      <c r="G65" s="111">
        <v>1</v>
      </c>
      <c r="H65" s="111">
        <v>1</v>
      </c>
      <c r="I65" s="111"/>
      <c r="J65" s="111"/>
      <c r="K65" s="111"/>
      <c r="L65" s="111">
        <v>1</v>
      </c>
      <c r="M65" s="111"/>
      <c r="N65" s="112">
        <v>6</v>
      </c>
    </row>
    <row r="66" spans="1:14" x14ac:dyDescent="0.35">
      <c r="A66" s="123">
        <v>65</v>
      </c>
      <c r="B66" s="117">
        <v>1</v>
      </c>
      <c r="C66" s="111"/>
      <c r="D66" s="111"/>
      <c r="E66" s="111"/>
      <c r="F66" s="111"/>
      <c r="G66" s="111"/>
      <c r="H66" s="111"/>
      <c r="I66" s="111"/>
      <c r="J66" s="111"/>
      <c r="K66" s="111"/>
      <c r="L66" s="111"/>
      <c r="M66" s="111"/>
      <c r="N66" s="112">
        <v>1</v>
      </c>
    </row>
    <row r="67" spans="1:14" x14ac:dyDescent="0.35">
      <c r="A67" s="123">
        <v>66</v>
      </c>
      <c r="B67" s="117"/>
      <c r="C67" s="111">
        <v>1</v>
      </c>
      <c r="D67" s="111"/>
      <c r="E67" s="111"/>
      <c r="F67" s="111"/>
      <c r="G67" s="111"/>
      <c r="H67" s="111"/>
      <c r="I67" s="111"/>
      <c r="J67" s="111"/>
      <c r="K67" s="111"/>
      <c r="L67" s="111"/>
      <c r="M67" s="111"/>
      <c r="N67" s="112">
        <v>1</v>
      </c>
    </row>
    <row r="68" spans="1:14" x14ac:dyDescent="0.35">
      <c r="A68" s="123">
        <v>67</v>
      </c>
      <c r="B68" s="117"/>
      <c r="C68" s="111"/>
      <c r="D68" s="111"/>
      <c r="E68" s="111"/>
      <c r="F68" s="111"/>
      <c r="G68" s="111"/>
      <c r="H68" s="111"/>
      <c r="I68" s="111"/>
      <c r="J68" s="111"/>
      <c r="K68" s="111"/>
      <c r="L68" s="111"/>
      <c r="M68" s="111">
        <v>1</v>
      </c>
      <c r="N68" s="112">
        <v>1</v>
      </c>
    </row>
    <row r="69" spans="1:14" x14ac:dyDescent="0.35">
      <c r="A69" s="123">
        <v>68</v>
      </c>
      <c r="B69" s="117"/>
      <c r="C69" s="111"/>
      <c r="D69" s="111"/>
      <c r="E69" s="111"/>
      <c r="F69" s="111"/>
      <c r="G69" s="111">
        <v>1</v>
      </c>
      <c r="H69" s="111"/>
      <c r="I69" s="111"/>
      <c r="J69" s="111"/>
      <c r="K69" s="111">
        <v>1</v>
      </c>
      <c r="L69" s="111"/>
      <c r="M69" s="111"/>
      <c r="N69" s="112">
        <v>2</v>
      </c>
    </row>
    <row r="70" spans="1:14" x14ac:dyDescent="0.35">
      <c r="A70" s="123">
        <v>69</v>
      </c>
      <c r="B70" s="117"/>
      <c r="C70" s="111">
        <v>1</v>
      </c>
      <c r="D70" s="111">
        <v>1</v>
      </c>
      <c r="E70" s="111"/>
      <c r="F70" s="111"/>
      <c r="G70" s="111"/>
      <c r="H70" s="111">
        <v>1</v>
      </c>
      <c r="I70" s="111"/>
      <c r="J70" s="111"/>
      <c r="K70" s="111"/>
      <c r="L70" s="111"/>
      <c r="M70" s="111">
        <v>1</v>
      </c>
      <c r="N70" s="112">
        <v>4</v>
      </c>
    </row>
    <row r="71" spans="1:14" x14ac:dyDescent="0.35">
      <c r="A71" s="123">
        <v>70</v>
      </c>
      <c r="B71" s="117"/>
      <c r="C71" s="111">
        <v>1</v>
      </c>
      <c r="D71" s="111">
        <v>4</v>
      </c>
      <c r="E71" s="111">
        <v>1</v>
      </c>
      <c r="F71" s="111"/>
      <c r="G71" s="111"/>
      <c r="H71" s="111"/>
      <c r="I71" s="111"/>
      <c r="J71" s="111"/>
      <c r="K71" s="111"/>
      <c r="L71" s="111"/>
      <c r="M71" s="111"/>
      <c r="N71" s="112">
        <v>6</v>
      </c>
    </row>
    <row r="72" spans="1:14" x14ac:dyDescent="0.35">
      <c r="A72" s="123">
        <v>71</v>
      </c>
      <c r="B72" s="117"/>
      <c r="C72" s="111">
        <v>1</v>
      </c>
      <c r="D72" s="111"/>
      <c r="E72" s="111">
        <v>2</v>
      </c>
      <c r="F72" s="111"/>
      <c r="G72" s="111"/>
      <c r="H72" s="111"/>
      <c r="I72" s="111"/>
      <c r="J72" s="111">
        <v>1</v>
      </c>
      <c r="K72" s="111"/>
      <c r="L72" s="111"/>
      <c r="M72" s="111"/>
      <c r="N72" s="112">
        <v>4</v>
      </c>
    </row>
    <row r="73" spans="1:14" x14ac:dyDescent="0.35">
      <c r="A73" s="123">
        <v>72</v>
      </c>
      <c r="B73" s="117"/>
      <c r="C73" s="111">
        <v>1</v>
      </c>
      <c r="D73" s="111">
        <v>1</v>
      </c>
      <c r="E73" s="111"/>
      <c r="F73" s="111">
        <v>1</v>
      </c>
      <c r="G73" s="111">
        <v>1</v>
      </c>
      <c r="H73" s="111">
        <v>2</v>
      </c>
      <c r="I73" s="111"/>
      <c r="J73" s="111"/>
      <c r="K73" s="111"/>
      <c r="L73" s="111"/>
      <c r="M73" s="111"/>
      <c r="N73" s="112">
        <v>6</v>
      </c>
    </row>
    <row r="74" spans="1:14" x14ac:dyDescent="0.35">
      <c r="A74" s="123">
        <v>73</v>
      </c>
      <c r="B74" s="117"/>
      <c r="C74" s="111"/>
      <c r="D74" s="111"/>
      <c r="E74" s="111">
        <v>4</v>
      </c>
      <c r="F74" s="111">
        <v>1</v>
      </c>
      <c r="G74" s="111"/>
      <c r="H74" s="111"/>
      <c r="I74" s="111"/>
      <c r="J74" s="111"/>
      <c r="K74" s="111"/>
      <c r="L74" s="111"/>
      <c r="M74" s="111"/>
      <c r="N74" s="112">
        <v>5</v>
      </c>
    </row>
    <row r="75" spans="1:14" x14ac:dyDescent="0.35">
      <c r="A75" s="123">
        <v>74</v>
      </c>
      <c r="B75" s="117"/>
      <c r="C75" s="111">
        <v>1</v>
      </c>
      <c r="D75" s="111">
        <v>1</v>
      </c>
      <c r="E75" s="111"/>
      <c r="F75" s="111">
        <v>1</v>
      </c>
      <c r="G75" s="111"/>
      <c r="H75" s="111">
        <v>2</v>
      </c>
      <c r="I75" s="111"/>
      <c r="J75" s="111"/>
      <c r="K75" s="111">
        <v>1</v>
      </c>
      <c r="L75" s="111"/>
      <c r="M75" s="111"/>
      <c r="N75" s="112">
        <v>6</v>
      </c>
    </row>
    <row r="76" spans="1:14" x14ac:dyDescent="0.35">
      <c r="A76" s="123">
        <v>75</v>
      </c>
      <c r="B76" s="117"/>
      <c r="C76" s="111">
        <v>4</v>
      </c>
      <c r="D76" s="111"/>
      <c r="E76" s="111"/>
      <c r="F76" s="111"/>
      <c r="G76" s="111">
        <v>1</v>
      </c>
      <c r="H76" s="111">
        <v>1</v>
      </c>
      <c r="I76" s="111"/>
      <c r="J76" s="111"/>
      <c r="K76" s="111">
        <v>1</v>
      </c>
      <c r="L76" s="111"/>
      <c r="M76" s="111"/>
      <c r="N76" s="112">
        <v>7</v>
      </c>
    </row>
    <row r="77" spans="1:14" x14ac:dyDescent="0.35">
      <c r="A77" s="123">
        <v>76</v>
      </c>
      <c r="B77" s="117"/>
      <c r="C77" s="111">
        <v>1</v>
      </c>
      <c r="D77" s="111">
        <v>1</v>
      </c>
      <c r="E77" s="111"/>
      <c r="F77" s="111"/>
      <c r="G77" s="111"/>
      <c r="H77" s="111">
        <v>2</v>
      </c>
      <c r="I77" s="111"/>
      <c r="J77" s="111"/>
      <c r="K77" s="111"/>
      <c r="L77" s="111"/>
      <c r="M77" s="111"/>
      <c r="N77" s="112">
        <v>4</v>
      </c>
    </row>
    <row r="78" spans="1:14" x14ac:dyDescent="0.35">
      <c r="A78" s="123">
        <v>77</v>
      </c>
      <c r="B78" s="117"/>
      <c r="C78" s="111"/>
      <c r="D78" s="111"/>
      <c r="E78" s="111"/>
      <c r="F78" s="111"/>
      <c r="G78" s="111">
        <v>1</v>
      </c>
      <c r="H78" s="111"/>
      <c r="I78" s="111"/>
      <c r="J78" s="111"/>
      <c r="K78" s="111"/>
      <c r="L78" s="111"/>
      <c r="M78" s="111"/>
      <c r="N78" s="112">
        <v>1</v>
      </c>
    </row>
    <row r="79" spans="1:14" x14ac:dyDescent="0.35">
      <c r="A79" s="123">
        <v>78</v>
      </c>
      <c r="B79" s="117"/>
      <c r="C79" s="111">
        <v>1</v>
      </c>
      <c r="D79" s="111">
        <v>1</v>
      </c>
      <c r="E79" s="111"/>
      <c r="F79" s="111"/>
      <c r="G79" s="111"/>
      <c r="H79" s="111">
        <v>1</v>
      </c>
      <c r="I79" s="111"/>
      <c r="J79" s="111"/>
      <c r="K79" s="111"/>
      <c r="L79" s="111"/>
      <c r="M79" s="111"/>
      <c r="N79" s="112">
        <v>3</v>
      </c>
    </row>
    <row r="80" spans="1:14" x14ac:dyDescent="0.35">
      <c r="A80" s="123">
        <v>79</v>
      </c>
      <c r="B80" s="117"/>
      <c r="C80" s="111"/>
      <c r="D80" s="111">
        <v>1</v>
      </c>
      <c r="E80" s="111">
        <v>1</v>
      </c>
      <c r="F80" s="111">
        <v>1</v>
      </c>
      <c r="G80" s="111">
        <v>1</v>
      </c>
      <c r="H80" s="111"/>
      <c r="I80" s="111"/>
      <c r="J80" s="111"/>
      <c r="K80" s="111"/>
      <c r="L80" s="111"/>
      <c r="M80" s="111">
        <v>1</v>
      </c>
      <c r="N80" s="112">
        <v>5</v>
      </c>
    </row>
    <row r="81" spans="1:14" x14ac:dyDescent="0.35">
      <c r="A81" s="123">
        <v>80</v>
      </c>
      <c r="B81" s="117"/>
      <c r="C81" s="111">
        <v>2</v>
      </c>
      <c r="D81" s="111">
        <v>3</v>
      </c>
      <c r="E81" s="111"/>
      <c r="F81" s="111"/>
      <c r="G81" s="111"/>
      <c r="H81" s="111"/>
      <c r="I81" s="111"/>
      <c r="J81" s="111"/>
      <c r="K81" s="111"/>
      <c r="L81" s="111"/>
      <c r="M81" s="111"/>
      <c r="N81" s="112">
        <v>5</v>
      </c>
    </row>
    <row r="82" spans="1:14" x14ac:dyDescent="0.35">
      <c r="A82" s="123">
        <v>81</v>
      </c>
      <c r="B82" s="117"/>
      <c r="C82" s="111">
        <v>1</v>
      </c>
      <c r="D82" s="111"/>
      <c r="E82" s="111"/>
      <c r="F82" s="111"/>
      <c r="G82" s="111"/>
      <c r="H82" s="111"/>
      <c r="I82" s="111"/>
      <c r="J82" s="111"/>
      <c r="K82" s="111"/>
      <c r="L82" s="111"/>
      <c r="M82" s="111"/>
      <c r="N82" s="112">
        <v>1</v>
      </c>
    </row>
    <row r="83" spans="1:14" x14ac:dyDescent="0.35">
      <c r="A83" s="123">
        <v>82</v>
      </c>
      <c r="B83" s="117"/>
      <c r="C83" s="111">
        <v>3</v>
      </c>
      <c r="D83" s="111">
        <v>1</v>
      </c>
      <c r="E83" s="111">
        <v>1</v>
      </c>
      <c r="F83" s="111">
        <v>1</v>
      </c>
      <c r="G83" s="111"/>
      <c r="H83" s="111">
        <v>1</v>
      </c>
      <c r="I83" s="111"/>
      <c r="J83" s="111"/>
      <c r="K83" s="111"/>
      <c r="L83" s="111"/>
      <c r="M83" s="111"/>
      <c r="N83" s="112">
        <v>7</v>
      </c>
    </row>
    <row r="84" spans="1:14" x14ac:dyDescent="0.35">
      <c r="A84" s="123">
        <v>83</v>
      </c>
      <c r="B84" s="117"/>
      <c r="C84" s="111"/>
      <c r="D84" s="111"/>
      <c r="E84" s="111">
        <v>1</v>
      </c>
      <c r="F84" s="111"/>
      <c r="G84" s="111"/>
      <c r="H84" s="111"/>
      <c r="I84" s="111"/>
      <c r="J84" s="111"/>
      <c r="K84" s="111">
        <v>1</v>
      </c>
      <c r="L84" s="111">
        <v>1</v>
      </c>
      <c r="M84" s="111">
        <v>1</v>
      </c>
      <c r="N84" s="112">
        <v>4</v>
      </c>
    </row>
    <row r="85" spans="1:14" x14ac:dyDescent="0.35">
      <c r="A85" s="123">
        <v>84</v>
      </c>
      <c r="B85" s="117"/>
      <c r="C85" s="111">
        <v>2</v>
      </c>
      <c r="D85" s="111"/>
      <c r="E85" s="111"/>
      <c r="F85" s="111"/>
      <c r="G85" s="111"/>
      <c r="H85" s="111">
        <v>1</v>
      </c>
      <c r="I85" s="111"/>
      <c r="J85" s="111"/>
      <c r="K85" s="111"/>
      <c r="L85" s="111"/>
      <c r="M85" s="111">
        <v>1</v>
      </c>
      <c r="N85" s="112">
        <v>4</v>
      </c>
    </row>
    <row r="86" spans="1:14" x14ac:dyDescent="0.35">
      <c r="A86" s="123">
        <v>85</v>
      </c>
      <c r="B86" s="117"/>
      <c r="C86" s="111">
        <v>1</v>
      </c>
      <c r="D86" s="111"/>
      <c r="E86" s="111"/>
      <c r="F86" s="111"/>
      <c r="G86" s="111"/>
      <c r="H86" s="111"/>
      <c r="I86" s="111"/>
      <c r="J86" s="111"/>
      <c r="K86" s="111"/>
      <c r="L86" s="111"/>
      <c r="M86" s="111"/>
      <c r="N86" s="112">
        <v>1</v>
      </c>
    </row>
    <row r="87" spans="1:14" x14ac:dyDescent="0.35">
      <c r="A87" s="123">
        <v>86</v>
      </c>
      <c r="B87" s="117"/>
      <c r="C87" s="111">
        <v>2</v>
      </c>
      <c r="D87" s="111"/>
      <c r="E87" s="111">
        <v>1</v>
      </c>
      <c r="F87" s="111"/>
      <c r="G87" s="111"/>
      <c r="H87" s="111"/>
      <c r="I87" s="111"/>
      <c r="J87" s="111"/>
      <c r="K87" s="111"/>
      <c r="L87" s="111"/>
      <c r="M87" s="111"/>
      <c r="N87" s="112">
        <v>3</v>
      </c>
    </row>
    <row r="88" spans="1:14" x14ac:dyDescent="0.35">
      <c r="A88" s="123">
        <v>87</v>
      </c>
      <c r="B88" s="117"/>
      <c r="C88" s="111">
        <v>2</v>
      </c>
      <c r="D88" s="111">
        <v>1</v>
      </c>
      <c r="E88" s="111">
        <v>1</v>
      </c>
      <c r="F88" s="111"/>
      <c r="G88" s="111"/>
      <c r="H88" s="111"/>
      <c r="I88" s="111"/>
      <c r="J88" s="111"/>
      <c r="K88" s="111"/>
      <c r="L88" s="111"/>
      <c r="M88" s="111"/>
      <c r="N88" s="112">
        <v>4</v>
      </c>
    </row>
    <row r="89" spans="1:14" x14ac:dyDescent="0.35">
      <c r="A89" s="123">
        <v>88</v>
      </c>
      <c r="B89" s="117"/>
      <c r="C89" s="111">
        <v>3</v>
      </c>
      <c r="D89" s="111">
        <v>2</v>
      </c>
      <c r="E89" s="111">
        <v>1</v>
      </c>
      <c r="F89" s="111"/>
      <c r="G89" s="111"/>
      <c r="H89" s="111">
        <v>1</v>
      </c>
      <c r="I89" s="111"/>
      <c r="J89" s="111"/>
      <c r="K89" s="111"/>
      <c r="L89" s="111">
        <v>1</v>
      </c>
      <c r="M89" s="111"/>
      <c r="N89" s="112">
        <v>8</v>
      </c>
    </row>
    <row r="90" spans="1:14" x14ac:dyDescent="0.35">
      <c r="A90" s="123">
        <v>89</v>
      </c>
      <c r="B90" s="117"/>
      <c r="C90" s="111">
        <v>2</v>
      </c>
      <c r="D90" s="111">
        <v>1</v>
      </c>
      <c r="E90" s="111"/>
      <c r="F90" s="111"/>
      <c r="G90" s="111"/>
      <c r="H90" s="111"/>
      <c r="I90" s="111"/>
      <c r="J90" s="111"/>
      <c r="K90" s="111"/>
      <c r="L90" s="111"/>
      <c r="M90" s="111"/>
      <c r="N90" s="112">
        <v>3</v>
      </c>
    </row>
    <row r="91" spans="1:14" x14ac:dyDescent="0.35">
      <c r="A91" s="123">
        <v>90</v>
      </c>
      <c r="B91" s="117"/>
      <c r="C91" s="111">
        <v>4</v>
      </c>
      <c r="D91" s="111"/>
      <c r="E91" s="111"/>
      <c r="F91" s="111"/>
      <c r="G91" s="111"/>
      <c r="H91" s="111"/>
      <c r="I91" s="111"/>
      <c r="J91" s="111"/>
      <c r="K91" s="111">
        <v>2</v>
      </c>
      <c r="L91" s="111"/>
      <c r="M91" s="111">
        <v>1</v>
      </c>
      <c r="N91" s="112">
        <v>7</v>
      </c>
    </row>
    <row r="92" spans="1:14" x14ac:dyDescent="0.35">
      <c r="A92" s="123">
        <v>91</v>
      </c>
      <c r="B92" s="117"/>
      <c r="C92" s="111"/>
      <c r="D92" s="111"/>
      <c r="E92" s="111">
        <v>1</v>
      </c>
      <c r="F92" s="111"/>
      <c r="G92" s="111"/>
      <c r="H92" s="111"/>
      <c r="I92" s="111"/>
      <c r="J92" s="111"/>
      <c r="K92" s="111"/>
      <c r="L92" s="111"/>
      <c r="M92" s="111"/>
      <c r="N92" s="112">
        <v>1</v>
      </c>
    </row>
    <row r="93" spans="1:14" x14ac:dyDescent="0.35">
      <c r="A93" s="123">
        <v>92</v>
      </c>
      <c r="B93" s="117"/>
      <c r="C93" s="111"/>
      <c r="D93" s="111">
        <v>1</v>
      </c>
      <c r="E93" s="111"/>
      <c r="F93" s="111"/>
      <c r="G93" s="111"/>
      <c r="H93" s="111"/>
      <c r="I93" s="111">
        <v>1</v>
      </c>
      <c r="J93" s="111">
        <v>2</v>
      </c>
      <c r="K93" s="111">
        <v>1</v>
      </c>
      <c r="L93" s="111"/>
      <c r="M93" s="111"/>
      <c r="N93" s="112">
        <v>5</v>
      </c>
    </row>
    <row r="94" spans="1:14" x14ac:dyDescent="0.35">
      <c r="A94" s="123">
        <v>93</v>
      </c>
      <c r="B94" s="117"/>
      <c r="C94" s="111"/>
      <c r="D94" s="111"/>
      <c r="E94" s="111"/>
      <c r="F94" s="111"/>
      <c r="G94" s="111"/>
      <c r="H94" s="111"/>
      <c r="I94" s="111">
        <v>1</v>
      </c>
      <c r="J94" s="111"/>
      <c r="K94" s="111">
        <v>1</v>
      </c>
      <c r="L94" s="111"/>
      <c r="M94" s="111"/>
      <c r="N94" s="112">
        <v>2</v>
      </c>
    </row>
    <row r="95" spans="1:14" x14ac:dyDescent="0.35">
      <c r="A95" s="123">
        <v>94</v>
      </c>
      <c r="B95" s="117"/>
      <c r="C95" s="111">
        <v>1</v>
      </c>
      <c r="D95" s="111">
        <v>1</v>
      </c>
      <c r="E95" s="111"/>
      <c r="F95" s="111"/>
      <c r="G95" s="111"/>
      <c r="H95" s="111">
        <v>1</v>
      </c>
      <c r="I95" s="111"/>
      <c r="J95" s="111"/>
      <c r="K95" s="111"/>
      <c r="L95" s="111"/>
      <c r="M95" s="111"/>
      <c r="N95" s="112">
        <v>3</v>
      </c>
    </row>
    <row r="96" spans="1:14" x14ac:dyDescent="0.35">
      <c r="A96" s="123">
        <v>95</v>
      </c>
      <c r="B96" s="117"/>
      <c r="C96" s="111"/>
      <c r="D96" s="111">
        <v>1</v>
      </c>
      <c r="E96" s="111"/>
      <c r="F96" s="111"/>
      <c r="G96" s="111"/>
      <c r="H96" s="111"/>
      <c r="I96" s="111"/>
      <c r="J96" s="111"/>
      <c r="K96" s="111"/>
      <c r="L96" s="111"/>
      <c r="M96" s="111"/>
      <c r="N96" s="112">
        <v>1</v>
      </c>
    </row>
    <row r="97" spans="1:14" x14ac:dyDescent="0.35">
      <c r="A97" s="123">
        <v>96</v>
      </c>
      <c r="B97" s="117"/>
      <c r="C97" s="111">
        <v>1</v>
      </c>
      <c r="D97" s="111"/>
      <c r="E97" s="111">
        <v>2</v>
      </c>
      <c r="F97" s="111"/>
      <c r="G97" s="111"/>
      <c r="H97" s="111"/>
      <c r="I97" s="111"/>
      <c r="J97" s="111"/>
      <c r="K97" s="111"/>
      <c r="L97" s="111"/>
      <c r="M97" s="111"/>
      <c r="N97" s="112">
        <v>3</v>
      </c>
    </row>
    <row r="98" spans="1:14" x14ac:dyDescent="0.35">
      <c r="A98" s="123">
        <v>97</v>
      </c>
      <c r="B98" s="117"/>
      <c r="C98" s="111"/>
      <c r="D98" s="111"/>
      <c r="E98" s="111"/>
      <c r="F98" s="111"/>
      <c r="G98" s="111">
        <v>1</v>
      </c>
      <c r="H98" s="111">
        <v>2</v>
      </c>
      <c r="I98" s="111">
        <v>1</v>
      </c>
      <c r="J98" s="111"/>
      <c r="K98" s="111"/>
      <c r="L98" s="111"/>
      <c r="M98" s="111"/>
      <c r="N98" s="112">
        <v>4</v>
      </c>
    </row>
    <row r="99" spans="1:14" x14ac:dyDescent="0.35">
      <c r="A99" s="123">
        <v>98</v>
      </c>
      <c r="B99" s="117"/>
      <c r="C99" s="111">
        <v>1</v>
      </c>
      <c r="D99" s="111">
        <v>1</v>
      </c>
      <c r="E99" s="111"/>
      <c r="F99" s="111">
        <v>1</v>
      </c>
      <c r="G99" s="111"/>
      <c r="H99" s="111"/>
      <c r="I99" s="111">
        <v>1</v>
      </c>
      <c r="J99" s="111">
        <v>1</v>
      </c>
      <c r="K99" s="111">
        <v>2</v>
      </c>
      <c r="L99" s="111"/>
      <c r="M99" s="111"/>
      <c r="N99" s="112">
        <v>7</v>
      </c>
    </row>
    <row r="100" spans="1:14" x14ac:dyDescent="0.35">
      <c r="A100" s="123">
        <v>99</v>
      </c>
      <c r="B100" s="117"/>
      <c r="C100" s="111">
        <v>1</v>
      </c>
      <c r="D100" s="111"/>
      <c r="E100" s="111"/>
      <c r="F100" s="111"/>
      <c r="G100" s="111">
        <v>2</v>
      </c>
      <c r="H100" s="111">
        <v>1</v>
      </c>
      <c r="I100" s="111"/>
      <c r="J100" s="111"/>
      <c r="K100" s="111"/>
      <c r="L100" s="111"/>
      <c r="M100" s="111"/>
      <c r="N100" s="112">
        <v>4</v>
      </c>
    </row>
    <row r="101" spans="1:14" ht="15" thickBot="1" x14ac:dyDescent="0.4">
      <c r="A101" s="124">
        <v>100</v>
      </c>
      <c r="B101" s="117"/>
      <c r="C101" s="111"/>
      <c r="D101" s="111">
        <v>2</v>
      </c>
      <c r="E101" s="111">
        <v>1</v>
      </c>
      <c r="F101" s="111"/>
      <c r="G101" s="111"/>
      <c r="H101" s="111"/>
      <c r="I101" s="111"/>
      <c r="J101" s="111">
        <v>1</v>
      </c>
      <c r="K101" s="111"/>
      <c r="L101" s="111"/>
      <c r="M101" s="111"/>
      <c r="N101" s="112">
        <v>4</v>
      </c>
    </row>
    <row r="102" spans="1:14" ht="15" thickBot="1" x14ac:dyDescent="0.4">
      <c r="A102" s="85" t="s">
        <v>663</v>
      </c>
      <c r="B102" s="118">
        <v>3</v>
      </c>
      <c r="C102" s="113">
        <v>106</v>
      </c>
      <c r="D102" s="113">
        <v>58</v>
      </c>
      <c r="E102" s="113">
        <v>41</v>
      </c>
      <c r="F102" s="113">
        <v>11</v>
      </c>
      <c r="G102" s="113">
        <v>23</v>
      </c>
      <c r="H102" s="113">
        <v>53</v>
      </c>
      <c r="I102" s="113">
        <v>26</v>
      </c>
      <c r="J102" s="113">
        <v>18</v>
      </c>
      <c r="K102" s="113">
        <v>21</v>
      </c>
      <c r="L102" s="113">
        <v>12</v>
      </c>
      <c r="M102" s="113">
        <v>12</v>
      </c>
      <c r="N102" s="125">
        <v>384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64E82-ACFD-41E0-ABF4-0982F7106C83}">
  <sheetPr>
    <tabColor theme="5" tint="0.39997558519241921"/>
  </sheetPr>
  <dimension ref="B8:G10"/>
  <sheetViews>
    <sheetView showGridLines="0" showRowColHeaders="0" workbookViewId="0">
      <selection activeCell="B8" sqref="B8"/>
    </sheetView>
  </sheetViews>
  <sheetFormatPr defaultRowHeight="14.5" x14ac:dyDescent="0.35"/>
  <sheetData>
    <row r="8" spans="2:7" x14ac:dyDescent="0.35">
      <c r="B8" t="s">
        <v>677</v>
      </c>
      <c r="G8" t="s">
        <v>686</v>
      </c>
    </row>
    <row r="9" spans="2:7" x14ac:dyDescent="0.35">
      <c r="B9" t="s">
        <v>688</v>
      </c>
    </row>
    <row r="10" spans="2:7" x14ac:dyDescent="0.35">
      <c r="B10" t="s">
        <v>678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28B27-110C-475C-852A-B9EF8543A309}">
  <sheetPr>
    <tabColor theme="5" tint="0.39997558519241921"/>
  </sheetPr>
  <dimension ref="B2:W33"/>
  <sheetViews>
    <sheetView showGridLines="0" zoomScaleNormal="100" workbookViewId="0">
      <selection activeCell="C7" sqref="C7"/>
    </sheetView>
  </sheetViews>
  <sheetFormatPr defaultRowHeight="14.5" x14ac:dyDescent="0.35"/>
  <cols>
    <col min="2" max="2" width="10.1796875" customWidth="1"/>
    <col min="17" max="17" width="11.54296875" customWidth="1"/>
    <col min="19" max="19" width="14.453125" bestFit="1" customWidth="1"/>
    <col min="20" max="20" width="7.453125" bestFit="1" customWidth="1"/>
    <col min="21" max="21" width="8" bestFit="1" customWidth="1"/>
    <col min="22" max="22" width="9.453125" bestFit="1" customWidth="1"/>
  </cols>
  <sheetData>
    <row r="2" spans="2:23" ht="15" thickBot="1" x14ac:dyDescent="0.4">
      <c r="B2" s="4" t="s">
        <v>18</v>
      </c>
      <c r="C2" s="4" t="s">
        <v>428</v>
      </c>
      <c r="D2" s="4" t="s">
        <v>429</v>
      </c>
      <c r="E2" s="4" t="s">
        <v>430</v>
      </c>
    </row>
    <row r="3" spans="2:23" x14ac:dyDescent="0.35">
      <c r="B3" t="s">
        <v>426</v>
      </c>
      <c r="C3">
        <v>77</v>
      </c>
    </row>
    <row r="4" spans="2:23" ht="15" thickBot="1" x14ac:dyDescent="0.4">
      <c r="B4" s="4" t="s">
        <v>427</v>
      </c>
      <c r="C4" s="4">
        <v>122</v>
      </c>
    </row>
    <row r="6" spans="2:23" ht="15" thickBot="1" x14ac:dyDescent="0.4">
      <c r="B6" s="47" t="s">
        <v>628</v>
      </c>
      <c r="C6" s="54" t="s">
        <v>2</v>
      </c>
      <c r="D6" s="55" t="s">
        <v>3</v>
      </c>
      <c r="E6" s="55" t="s">
        <v>4</v>
      </c>
      <c r="F6" s="55" t="s">
        <v>5</v>
      </c>
      <c r="G6" s="55" t="s">
        <v>629</v>
      </c>
      <c r="H6" s="55" t="s">
        <v>6</v>
      </c>
      <c r="I6" s="55" t="s">
        <v>7</v>
      </c>
      <c r="J6" s="55" t="s">
        <v>8</v>
      </c>
      <c r="K6" s="55" t="s">
        <v>9</v>
      </c>
      <c r="L6" s="55" t="s">
        <v>10</v>
      </c>
      <c r="M6" s="55" t="s">
        <v>11</v>
      </c>
      <c r="N6" s="55" t="s">
        <v>12</v>
      </c>
      <c r="O6" s="55" t="s">
        <v>13</v>
      </c>
      <c r="P6" s="56" t="s">
        <v>14</v>
      </c>
      <c r="Q6" s="8" t="s">
        <v>435</v>
      </c>
      <c r="R6" s="8" t="s">
        <v>630</v>
      </c>
    </row>
    <row r="7" spans="2:23" ht="15" thickTop="1" x14ac:dyDescent="0.35">
      <c r="B7" s="48" t="s">
        <v>632</v>
      </c>
      <c r="C7" s="51">
        <v>5</v>
      </c>
      <c r="D7" s="52">
        <v>1</v>
      </c>
      <c r="E7" s="52">
        <v>3</v>
      </c>
      <c r="F7" s="52">
        <v>2</v>
      </c>
      <c r="G7" s="52">
        <v>4</v>
      </c>
      <c r="H7" s="52">
        <v>5</v>
      </c>
      <c r="I7" s="52">
        <v>2</v>
      </c>
      <c r="J7" s="52">
        <v>1</v>
      </c>
      <c r="K7" s="52">
        <v>3</v>
      </c>
      <c r="L7" s="52">
        <v>1</v>
      </c>
      <c r="M7" s="52">
        <v>2</v>
      </c>
      <c r="N7" s="52">
        <v>1</v>
      </c>
      <c r="O7" s="52">
        <v>5</v>
      </c>
      <c r="P7" s="53">
        <v>1</v>
      </c>
      <c r="Q7" s="48">
        <f>SUM(Tabela1[[#This Row],[I-4]:[A-32b]])</f>
        <v>36</v>
      </c>
      <c r="R7" s="72">
        <f>Tabela1[[#This Row],[Total(Qtd)]]/$Q$32</f>
        <v>3.3644859813084113E-2</v>
      </c>
    </row>
    <row r="8" spans="2:23" x14ac:dyDescent="0.35">
      <c r="B8" s="48" t="s">
        <v>633</v>
      </c>
      <c r="C8" s="49">
        <v>2</v>
      </c>
      <c r="D8" s="48">
        <v>4</v>
      </c>
      <c r="E8" s="48">
        <v>3</v>
      </c>
      <c r="F8" s="48">
        <v>1</v>
      </c>
      <c r="G8" s="48">
        <v>3</v>
      </c>
      <c r="H8" s="48">
        <v>3</v>
      </c>
      <c r="I8" s="48">
        <v>4</v>
      </c>
      <c r="J8" s="48">
        <v>5</v>
      </c>
      <c r="K8" s="48">
        <v>1</v>
      </c>
      <c r="L8" s="48">
        <v>5</v>
      </c>
      <c r="M8" s="48">
        <v>2</v>
      </c>
      <c r="N8" s="48">
        <v>4</v>
      </c>
      <c r="O8" s="48">
        <v>3</v>
      </c>
      <c r="P8" s="50">
        <v>5</v>
      </c>
      <c r="Q8" s="48">
        <f>SUM(Tabela1[[#This Row],[I-4]:[A-32b]])</f>
        <v>45</v>
      </c>
      <c r="R8" s="73">
        <f>Tabela1[[#This Row],[Total(Qtd)]]/$Q$32</f>
        <v>4.2056074766355138E-2</v>
      </c>
      <c r="V8" s="76"/>
      <c r="W8" s="77"/>
    </row>
    <row r="9" spans="2:23" x14ac:dyDescent="0.35">
      <c r="B9" s="48" t="s">
        <v>634</v>
      </c>
      <c r="C9" s="49">
        <v>1</v>
      </c>
      <c r="D9" s="48">
        <v>4</v>
      </c>
      <c r="E9" s="48">
        <v>1</v>
      </c>
      <c r="F9" s="48">
        <v>1</v>
      </c>
      <c r="G9" s="48">
        <v>1</v>
      </c>
      <c r="H9" s="48">
        <v>2</v>
      </c>
      <c r="I9" s="48">
        <v>1</v>
      </c>
      <c r="J9" s="48">
        <v>2</v>
      </c>
      <c r="K9" s="48">
        <v>1</v>
      </c>
      <c r="L9" s="48">
        <v>1</v>
      </c>
      <c r="M9" s="48">
        <v>1</v>
      </c>
      <c r="N9" s="48">
        <v>4</v>
      </c>
      <c r="O9" s="48">
        <v>3</v>
      </c>
      <c r="P9" s="50">
        <v>2</v>
      </c>
      <c r="Q9" s="48">
        <f>SUM(Tabela1[[#This Row],[I-4]:[A-32b]])</f>
        <v>25</v>
      </c>
      <c r="R9" s="73">
        <f>Tabela1[[#This Row],[Total(Qtd)]]/$Q$32</f>
        <v>2.336448598130841E-2</v>
      </c>
      <c r="V9" s="8"/>
      <c r="W9" s="8"/>
    </row>
    <row r="10" spans="2:23" x14ac:dyDescent="0.35">
      <c r="B10" s="48" t="s">
        <v>635</v>
      </c>
      <c r="C10" s="49">
        <v>2</v>
      </c>
      <c r="D10" s="48">
        <v>1</v>
      </c>
      <c r="E10" s="48">
        <v>4</v>
      </c>
      <c r="F10" s="48">
        <v>2</v>
      </c>
      <c r="G10" s="48">
        <v>3</v>
      </c>
      <c r="H10" s="48">
        <v>4</v>
      </c>
      <c r="I10" s="48">
        <v>1</v>
      </c>
      <c r="J10" s="48">
        <v>4</v>
      </c>
      <c r="K10" s="48">
        <v>4</v>
      </c>
      <c r="L10" s="48">
        <v>1</v>
      </c>
      <c r="M10" s="48">
        <v>5</v>
      </c>
      <c r="N10" s="48">
        <v>4</v>
      </c>
      <c r="O10" s="48">
        <v>3</v>
      </c>
      <c r="P10" s="50">
        <v>1</v>
      </c>
      <c r="Q10" s="48">
        <f>SUM(Tabela1[[#This Row],[I-4]:[A-32b]])</f>
        <v>39</v>
      </c>
      <c r="R10" s="73">
        <f>Tabela1[[#This Row],[Total(Qtd)]]/$Q$32</f>
        <v>3.6448598130841121E-2</v>
      </c>
      <c r="V10" s="8"/>
      <c r="W10" s="8"/>
    </row>
    <row r="11" spans="2:23" x14ac:dyDescent="0.35">
      <c r="B11" s="48" t="s">
        <v>636</v>
      </c>
      <c r="C11" s="49">
        <v>4</v>
      </c>
      <c r="D11" s="48">
        <v>4</v>
      </c>
      <c r="E11" s="48">
        <v>4</v>
      </c>
      <c r="F11" s="48">
        <v>2</v>
      </c>
      <c r="G11" s="48">
        <v>2</v>
      </c>
      <c r="H11" s="48">
        <v>5</v>
      </c>
      <c r="I11" s="48">
        <v>4</v>
      </c>
      <c r="J11" s="48">
        <v>5</v>
      </c>
      <c r="K11" s="48">
        <v>4</v>
      </c>
      <c r="L11" s="48">
        <v>5</v>
      </c>
      <c r="M11" s="48">
        <v>3</v>
      </c>
      <c r="N11" s="48">
        <v>1</v>
      </c>
      <c r="O11" s="48">
        <v>5</v>
      </c>
      <c r="P11" s="50">
        <v>5</v>
      </c>
      <c r="Q11" s="48">
        <f>SUM(Tabela1[[#This Row],[I-4]:[A-32b]])</f>
        <v>53</v>
      </c>
      <c r="R11" s="73">
        <f>Tabela1[[#This Row],[Total(Qtd)]]/$Q$32</f>
        <v>4.9532710280373829E-2</v>
      </c>
      <c r="V11" s="8"/>
      <c r="W11" s="8"/>
    </row>
    <row r="12" spans="2:23" x14ac:dyDescent="0.35">
      <c r="B12" s="48" t="s">
        <v>637</v>
      </c>
      <c r="C12" s="49">
        <v>3</v>
      </c>
      <c r="D12" s="48">
        <v>4</v>
      </c>
      <c r="E12" s="48">
        <v>1</v>
      </c>
      <c r="F12" s="48">
        <v>1</v>
      </c>
      <c r="G12" s="48">
        <v>5</v>
      </c>
      <c r="H12" s="48">
        <v>3</v>
      </c>
      <c r="I12" s="48">
        <v>1</v>
      </c>
      <c r="J12" s="48">
        <v>4</v>
      </c>
      <c r="K12" s="48">
        <v>4</v>
      </c>
      <c r="L12" s="48">
        <v>4</v>
      </c>
      <c r="M12" s="48">
        <v>1</v>
      </c>
      <c r="N12" s="48">
        <v>5</v>
      </c>
      <c r="O12" s="48">
        <v>5</v>
      </c>
      <c r="P12" s="50">
        <v>4</v>
      </c>
      <c r="Q12" s="48">
        <f>SUM(Tabela1[[#This Row],[I-4]:[A-32b]])</f>
        <v>45</v>
      </c>
      <c r="R12" s="73">
        <f>Tabela1[[#This Row],[Total(Qtd)]]/$Q$32</f>
        <v>4.2056074766355138E-2</v>
      </c>
      <c r="V12" s="8"/>
      <c r="W12" s="8"/>
    </row>
    <row r="13" spans="2:23" x14ac:dyDescent="0.35">
      <c r="B13" s="48" t="s">
        <v>638</v>
      </c>
      <c r="C13" s="49">
        <v>5</v>
      </c>
      <c r="D13" s="48">
        <v>4</v>
      </c>
      <c r="E13" s="48">
        <v>1</v>
      </c>
      <c r="F13" s="48">
        <v>4</v>
      </c>
      <c r="G13" s="48">
        <v>3</v>
      </c>
      <c r="H13" s="48">
        <v>1</v>
      </c>
      <c r="I13" s="48">
        <v>1</v>
      </c>
      <c r="J13" s="48">
        <v>1</v>
      </c>
      <c r="K13" s="48">
        <v>1</v>
      </c>
      <c r="L13" s="48">
        <v>5</v>
      </c>
      <c r="M13" s="48">
        <v>4</v>
      </c>
      <c r="N13" s="48">
        <v>3</v>
      </c>
      <c r="O13" s="48">
        <v>4</v>
      </c>
      <c r="P13" s="50">
        <v>5</v>
      </c>
      <c r="Q13" s="48">
        <f>SUM(Tabela1[[#This Row],[I-4]:[A-32b]])</f>
        <v>42</v>
      </c>
      <c r="R13" s="73">
        <f>Tabela1[[#This Row],[Total(Qtd)]]/$Q$32</f>
        <v>3.925233644859813E-2</v>
      </c>
      <c r="V13" s="8"/>
      <c r="W13" s="8"/>
    </row>
    <row r="14" spans="2:23" x14ac:dyDescent="0.35">
      <c r="B14" s="48" t="s">
        <v>639</v>
      </c>
      <c r="C14" s="49">
        <v>3</v>
      </c>
      <c r="D14" s="48">
        <v>5</v>
      </c>
      <c r="E14" s="48">
        <v>4</v>
      </c>
      <c r="F14" s="48">
        <v>1</v>
      </c>
      <c r="G14" s="48">
        <v>2</v>
      </c>
      <c r="H14" s="48">
        <v>1</v>
      </c>
      <c r="I14" s="48">
        <v>3</v>
      </c>
      <c r="J14" s="48">
        <v>4</v>
      </c>
      <c r="K14" s="48">
        <v>4</v>
      </c>
      <c r="L14" s="48">
        <v>1</v>
      </c>
      <c r="M14" s="48">
        <v>5</v>
      </c>
      <c r="N14" s="48">
        <v>2</v>
      </c>
      <c r="O14" s="48">
        <v>2</v>
      </c>
      <c r="P14" s="50">
        <v>3</v>
      </c>
      <c r="Q14" s="48">
        <f>SUM(Tabela1[[#This Row],[I-4]:[A-32b]])</f>
        <v>40</v>
      </c>
      <c r="R14" s="73">
        <f>Tabela1[[#This Row],[Total(Qtd)]]/$Q$32</f>
        <v>3.7383177570093455E-2</v>
      </c>
      <c r="V14" s="8"/>
      <c r="W14" s="8"/>
    </row>
    <row r="15" spans="2:23" x14ac:dyDescent="0.35">
      <c r="B15" s="48" t="s">
        <v>640</v>
      </c>
      <c r="C15" s="49">
        <v>5</v>
      </c>
      <c r="D15" s="48">
        <v>5</v>
      </c>
      <c r="E15" s="48">
        <v>5</v>
      </c>
      <c r="F15" s="48">
        <v>2</v>
      </c>
      <c r="G15" s="48">
        <v>1</v>
      </c>
      <c r="H15" s="48">
        <v>4</v>
      </c>
      <c r="I15" s="48">
        <v>2</v>
      </c>
      <c r="J15" s="48">
        <v>3</v>
      </c>
      <c r="K15" s="48">
        <v>5</v>
      </c>
      <c r="L15" s="48">
        <v>5</v>
      </c>
      <c r="M15" s="48">
        <v>2</v>
      </c>
      <c r="N15" s="48">
        <v>3</v>
      </c>
      <c r="O15" s="48">
        <v>3</v>
      </c>
      <c r="P15" s="50">
        <v>4</v>
      </c>
      <c r="Q15" s="48">
        <f>SUM(Tabela1[[#This Row],[I-4]:[A-32b]])</f>
        <v>49</v>
      </c>
      <c r="R15" s="73">
        <f>Tabela1[[#This Row],[Total(Qtd)]]/$Q$32</f>
        <v>4.5794392523364487E-2</v>
      </c>
      <c r="V15" s="8"/>
      <c r="W15" s="8"/>
    </row>
    <row r="16" spans="2:23" x14ac:dyDescent="0.35">
      <c r="B16" s="48" t="s">
        <v>641</v>
      </c>
      <c r="C16" s="49">
        <v>4</v>
      </c>
      <c r="D16" s="48">
        <v>5</v>
      </c>
      <c r="E16" s="48">
        <v>5</v>
      </c>
      <c r="F16" s="48">
        <v>1</v>
      </c>
      <c r="G16" s="48">
        <v>2</v>
      </c>
      <c r="H16" s="48">
        <v>4</v>
      </c>
      <c r="I16" s="48">
        <v>1</v>
      </c>
      <c r="J16" s="48">
        <v>3</v>
      </c>
      <c r="K16" s="48">
        <v>3</v>
      </c>
      <c r="L16" s="48">
        <v>1</v>
      </c>
      <c r="M16" s="48">
        <v>5</v>
      </c>
      <c r="N16" s="48">
        <v>5</v>
      </c>
      <c r="O16" s="48">
        <v>3</v>
      </c>
      <c r="P16" s="50">
        <v>4</v>
      </c>
      <c r="Q16" s="48">
        <f>SUM(Tabela1[[#This Row],[I-4]:[A-32b]])</f>
        <v>46</v>
      </c>
      <c r="R16" s="73">
        <f>Tabela1[[#This Row],[Total(Qtd)]]/$Q$32</f>
        <v>4.2990654205607479E-2</v>
      </c>
      <c r="V16" s="8"/>
      <c r="W16" s="8"/>
    </row>
    <row r="17" spans="2:23" x14ac:dyDescent="0.35">
      <c r="B17" s="48" t="s">
        <v>642</v>
      </c>
      <c r="C17" s="49">
        <v>1</v>
      </c>
      <c r="D17" s="48">
        <v>4</v>
      </c>
      <c r="E17" s="48">
        <v>3</v>
      </c>
      <c r="F17" s="48">
        <v>4</v>
      </c>
      <c r="G17" s="48">
        <v>4</v>
      </c>
      <c r="H17" s="48">
        <v>4</v>
      </c>
      <c r="I17" s="48">
        <v>4</v>
      </c>
      <c r="J17" s="48">
        <v>3</v>
      </c>
      <c r="K17" s="48">
        <v>3</v>
      </c>
      <c r="L17" s="48">
        <v>4</v>
      </c>
      <c r="M17" s="48">
        <v>4</v>
      </c>
      <c r="N17" s="48">
        <v>4</v>
      </c>
      <c r="O17" s="48">
        <v>2</v>
      </c>
      <c r="P17" s="50">
        <v>5</v>
      </c>
      <c r="Q17" s="48">
        <f>SUM(Tabela1[[#This Row],[I-4]:[A-32b]])</f>
        <v>49</v>
      </c>
      <c r="R17" s="73">
        <f>Tabela1[[#This Row],[Total(Qtd)]]/$Q$32</f>
        <v>4.5794392523364487E-2</v>
      </c>
      <c r="V17" s="8"/>
      <c r="W17" s="8"/>
    </row>
    <row r="18" spans="2:23" x14ac:dyDescent="0.35">
      <c r="B18" s="48" t="s">
        <v>643</v>
      </c>
      <c r="C18" s="49">
        <v>2</v>
      </c>
      <c r="D18" s="48">
        <v>5</v>
      </c>
      <c r="E18" s="48">
        <v>2</v>
      </c>
      <c r="F18" s="48">
        <v>1</v>
      </c>
      <c r="G18" s="48">
        <v>1</v>
      </c>
      <c r="H18" s="48">
        <v>3</v>
      </c>
      <c r="I18" s="48">
        <v>1</v>
      </c>
      <c r="J18" s="48">
        <v>5</v>
      </c>
      <c r="K18" s="48">
        <v>2</v>
      </c>
      <c r="L18" s="48">
        <v>1</v>
      </c>
      <c r="M18" s="48">
        <v>3</v>
      </c>
      <c r="N18" s="48">
        <v>2</v>
      </c>
      <c r="O18" s="48">
        <v>3</v>
      </c>
      <c r="P18" s="50">
        <v>5</v>
      </c>
      <c r="Q18" s="48">
        <f>SUM(Tabela1[[#This Row],[I-4]:[A-32b]])</f>
        <v>36</v>
      </c>
      <c r="R18" s="73">
        <f>Tabela1[[#This Row],[Total(Qtd)]]/$Q$32</f>
        <v>3.3644859813084113E-2</v>
      </c>
      <c r="V18" s="8"/>
      <c r="W18" s="8"/>
    </row>
    <row r="19" spans="2:23" x14ac:dyDescent="0.35">
      <c r="B19" s="48" t="s">
        <v>644</v>
      </c>
      <c r="C19" s="49">
        <v>1</v>
      </c>
      <c r="D19" s="48">
        <v>1</v>
      </c>
      <c r="E19" s="48">
        <v>1</v>
      </c>
      <c r="F19" s="48">
        <v>2</v>
      </c>
      <c r="G19" s="48">
        <v>3</v>
      </c>
      <c r="H19" s="48">
        <v>5</v>
      </c>
      <c r="I19" s="48">
        <v>5</v>
      </c>
      <c r="J19" s="48">
        <v>5</v>
      </c>
      <c r="K19" s="48">
        <v>2</v>
      </c>
      <c r="L19" s="48">
        <v>2</v>
      </c>
      <c r="M19" s="48">
        <v>1</v>
      </c>
      <c r="N19" s="48">
        <v>1</v>
      </c>
      <c r="O19" s="48">
        <v>5</v>
      </c>
      <c r="P19" s="50">
        <v>3</v>
      </c>
      <c r="Q19" s="48">
        <f>SUM(Tabela1[[#This Row],[I-4]:[A-32b]])</f>
        <v>37</v>
      </c>
      <c r="R19" s="73">
        <f>Tabela1[[#This Row],[Total(Qtd)]]/$Q$32</f>
        <v>3.4579439252336447E-2</v>
      </c>
      <c r="V19" s="8"/>
      <c r="W19" s="8"/>
    </row>
    <row r="20" spans="2:23" x14ac:dyDescent="0.35">
      <c r="B20" s="48" t="s">
        <v>645</v>
      </c>
      <c r="C20" s="49">
        <v>4</v>
      </c>
      <c r="D20" s="48">
        <v>2</v>
      </c>
      <c r="E20" s="48">
        <v>1</v>
      </c>
      <c r="F20" s="48">
        <v>1</v>
      </c>
      <c r="G20" s="48">
        <v>1</v>
      </c>
      <c r="H20" s="48">
        <v>5</v>
      </c>
      <c r="I20" s="48">
        <v>4</v>
      </c>
      <c r="J20" s="48">
        <v>4</v>
      </c>
      <c r="K20" s="48">
        <v>1</v>
      </c>
      <c r="L20" s="48">
        <v>2</v>
      </c>
      <c r="M20" s="48">
        <v>5</v>
      </c>
      <c r="N20" s="48">
        <v>1</v>
      </c>
      <c r="O20" s="48">
        <v>5</v>
      </c>
      <c r="P20" s="50">
        <v>2</v>
      </c>
      <c r="Q20" s="48">
        <f>SUM(Tabela1[[#This Row],[I-4]:[A-32b]])</f>
        <v>38</v>
      </c>
      <c r="R20" s="73">
        <f>Tabela1[[#This Row],[Total(Qtd)]]/$Q$32</f>
        <v>3.5514018691588788E-2</v>
      </c>
      <c r="V20" s="8"/>
      <c r="W20" s="8"/>
    </row>
    <row r="21" spans="2:23" x14ac:dyDescent="0.35">
      <c r="B21" s="48" t="s">
        <v>646</v>
      </c>
      <c r="C21" s="49">
        <v>4</v>
      </c>
      <c r="D21" s="48">
        <v>1</v>
      </c>
      <c r="E21" s="48">
        <v>4</v>
      </c>
      <c r="F21" s="48">
        <v>3</v>
      </c>
      <c r="G21" s="48">
        <v>4</v>
      </c>
      <c r="H21" s="48">
        <v>5</v>
      </c>
      <c r="I21" s="48">
        <v>4</v>
      </c>
      <c r="J21" s="48">
        <v>2</v>
      </c>
      <c r="K21" s="48">
        <v>4</v>
      </c>
      <c r="L21" s="48">
        <v>1</v>
      </c>
      <c r="M21" s="48">
        <v>2</v>
      </c>
      <c r="N21" s="48">
        <v>3</v>
      </c>
      <c r="O21" s="48">
        <v>4</v>
      </c>
      <c r="P21" s="50">
        <v>5</v>
      </c>
      <c r="Q21" s="48">
        <f>SUM(Tabela1[[#This Row],[I-4]:[A-32b]])</f>
        <v>46</v>
      </c>
      <c r="R21" s="73">
        <f>Tabela1[[#This Row],[Total(Qtd)]]/$Q$32</f>
        <v>4.2990654205607479E-2</v>
      </c>
      <c r="V21" s="8"/>
      <c r="W21" s="8"/>
    </row>
    <row r="22" spans="2:23" x14ac:dyDescent="0.35">
      <c r="B22" s="48" t="s">
        <v>647</v>
      </c>
      <c r="C22" s="49">
        <v>2</v>
      </c>
      <c r="D22" s="48">
        <v>3</v>
      </c>
      <c r="E22" s="48">
        <v>3</v>
      </c>
      <c r="F22" s="48">
        <v>4</v>
      </c>
      <c r="G22" s="48">
        <v>3</v>
      </c>
      <c r="H22" s="48">
        <v>1</v>
      </c>
      <c r="I22" s="48">
        <v>1</v>
      </c>
      <c r="J22" s="48">
        <v>5</v>
      </c>
      <c r="K22" s="48">
        <v>5</v>
      </c>
      <c r="L22" s="48">
        <v>5</v>
      </c>
      <c r="M22" s="48">
        <v>4</v>
      </c>
      <c r="N22" s="48">
        <v>2</v>
      </c>
      <c r="O22" s="48">
        <v>2</v>
      </c>
      <c r="P22" s="50">
        <v>5</v>
      </c>
      <c r="Q22" s="48">
        <f>SUM(Tabela1[[#This Row],[I-4]:[A-32b]])</f>
        <v>45</v>
      </c>
      <c r="R22" s="73">
        <f>Tabela1[[#This Row],[Total(Qtd)]]/$Q$32</f>
        <v>4.2056074766355138E-2</v>
      </c>
      <c r="V22" s="8"/>
      <c r="W22" s="8"/>
    </row>
    <row r="23" spans="2:23" x14ac:dyDescent="0.35">
      <c r="B23" s="48" t="s">
        <v>648</v>
      </c>
      <c r="C23" s="49">
        <v>1</v>
      </c>
      <c r="D23" s="48">
        <v>1</v>
      </c>
      <c r="E23" s="48">
        <v>4</v>
      </c>
      <c r="F23" s="48">
        <v>3</v>
      </c>
      <c r="G23" s="48">
        <v>4</v>
      </c>
      <c r="H23" s="48">
        <v>3</v>
      </c>
      <c r="I23" s="48">
        <v>1</v>
      </c>
      <c r="J23" s="48">
        <v>1</v>
      </c>
      <c r="K23" s="48">
        <v>2</v>
      </c>
      <c r="L23" s="48">
        <v>1</v>
      </c>
      <c r="M23" s="48">
        <v>4</v>
      </c>
      <c r="N23" s="48">
        <v>2</v>
      </c>
      <c r="O23" s="48">
        <v>4</v>
      </c>
      <c r="P23" s="50">
        <v>2</v>
      </c>
      <c r="Q23" s="48">
        <f>SUM(Tabela1[[#This Row],[I-4]:[A-32b]])</f>
        <v>33</v>
      </c>
      <c r="R23" s="73">
        <f>Tabela1[[#This Row],[Total(Qtd)]]/$Q$32</f>
        <v>3.0841121495327101E-2</v>
      </c>
      <c r="V23" s="8"/>
      <c r="W23" s="8"/>
    </row>
    <row r="24" spans="2:23" x14ac:dyDescent="0.35">
      <c r="B24" s="48" t="s">
        <v>649</v>
      </c>
      <c r="C24" s="49">
        <v>1</v>
      </c>
      <c r="D24" s="48">
        <v>1</v>
      </c>
      <c r="E24" s="48">
        <v>4</v>
      </c>
      <c r="F24" s="48">
        <v>3</v>
      </c>
      <c r="G24" s="48">
        <v>1</v>
      </c>
      <c r="H24" s="48">
        <v>2</v>
      </c>
      <c r="I24" s="48">
        <v>2</v>
      </c>
      <c r="J24" s="48">
        <v>5</v>
      </c>
      <c r="K24" s="48">
        <v>5</v>
      </c>
      <c r="L24" s="48">
        <v>3</v>
      </c>
      <c r="M24" s="48">
        <v>3</v>
      </c>
      <c r="N24" s="48">
        <v>1</v>
      </c>
      <c r="O24" s="48">
        <v>2</v>
      </c>
      <c r="P24" s="50">
        <v>5</v>
      </c>
      <c r="Q24" s="48">
        <f>SUM(Tabela1[[#This Row],[I-4]:[A-32b]])</f>
        <v>38</v>
      </c>
      <c r="R24" s="73">
        <f>Tabela1[[#This Row],[Total(Qtd)]]/$Q$32</f>
        <v>3.5514018691588788E-2</v>
      </c>
      <c r="V24" s="8"/>
      <c r="W24" s="8"/>
    </row>
    <row r="25" spans="2:23" x14ac:dyDescent="0.35">
      <c r="B25" s="48" t="s">
        <v>650</v>
      </c>
      <c r="C25" s="49">
        <v>5</v>
      </c>
      <c r="D25" s="48">
        <v>2</v>
      </c>
      <c r="E25" s="48">
        <v>5</v>
      </c>
      <c r="F25" s="48">
        <v>3</v>
      </c>
      <c r="G25" s="48">
        <v>5</v>
      </c>
      <c r="H25" s="48">
        <v>2</v>
      </c>
      <c r="I25" s="48">
        <v>5</v>
      </c>
      <c r="J25" s="48">
        <v>2</v>
      </c>
      <c r="K25" s="48">
        <v>5</v>
      </c>
      <c r="L25" s="48">
        <v>4</v>
      </c>
      <c r="M25" s="48">
        <v>5</v>
      </c>
      <c r="N25" s="48">
        <v>3</v>
      </c>
      <c r="O25" s="48">
        <v>4</v>
      </c>
      <c r="P25" s="50">
        <v>2</v>
      </c>
      <c r="Q25" s="48">
        <f>SUM(Tabela1[[#This Row],[I-4]:[A-32b]])</f>
        <v>52</v>
      </c>
      <c r="R25" s="73">
        <f>Tabela1[[#This Row],[Total(Qtd)]]/$Q$32</f>
        <v>4.8598130841121495E-2</v>
      </c>
      <c r="V25" s="8"/>
      <c r="W25" s="8"/>
    </row>
    <row r="26" spans="2:23" x14ac:dyDescent="0.35">
      <c r="B26" s="48" t="s">
        <v>651</v>
      </c>
      <c r="C26" s="49">
        <v>3</v>
      </c>
      <c r="D26" s="48">
        <v>5</v>
      </c>
      <c r="E26" s="48">
        <v>2</v>
      </c>
      <c r="F26" s="48">
        <v>2</v>
      </c>
      <c r="G26" s="48">
        <v>5</v>
      </c>
      <c r="H26" s="48">
        <v>3</v>
      </c>
      <c r="I26" s="48">
        <v>5</v>
      </c>
      <c r="J26" s="48">
        <v>5</v>
      </c>
      <c r="K26" s="48">
        <v>3</v>
      </c>
      <c r="L26" s="48">
        <v>5</v>
      </c>
      <c r="M26" s="48">
        <v>3</v>
      </c>
      <c r="N26" s="48">
        <v>5</v>
      </c>
      <c r="O26" s="48">
        <v>3</v>
      </c>
      <c r="P26" s="50">
        <v>4</v>
      </c>
      <c r="Q26" s="48">
        <f>SUM(Tabela1[[#This Row],[I-4]:[A-32b]])</f>
        <v>53</v>
      </c>
      <c r="R26" s="73">
        <f>Tabela1[[#This Row],[Total(Qtd)]]/$Q$32</f>
        <v>4.9532710280373829E-2</v>
      </c>
      <c r="V26" s="8"/>
      <c r="W26" s="8"/>
    </row>
    <row r="27" spans="2:23" x14ac:dyDescent="0.35">
      <c r="B27" s="48" t="s">
        <v>652</v>
      </c>
      <c r="C27" s="49">
        <v>1</v>
      </c>
      <c r="D27" s="48">
        <v>3</v>
      </c>
      <c r="E27" s="48">
        <v>3</v>
      </c>
      <c r="F27" s="48">
        <v>5</v>
      </c>
      <c r="G27" s="48">
        <v>3</v>
      </c>
      <c r="H27" s="48">
        <v>3</v>
      </c>
      <c r="I27" s="48">
        <v>4</v>
      </c>
      <c r="J27" s="48">
        <v>1</v>
      </c>
      <c r="K27" s="48">
        <v>2</v>
      </c>
      <c r="L27" s="48">
        <v>1</v>
      </c>
      <c r="M27" s="48">
        <v>5</v>
      </c>
      <c r="N27" s="48">
        <v>4</v>
      </c>
      <c r="O27" s="48">
        <v>2</v>
      </c>
      <c r="P27" s="50">
        <v>3</v>
      </c>
      <c r="Q27" s="48">
        <f>SUM(Tabela1[[#This Row],[I-4]:[A-32b]])</f>
        <v>40</v>
      </c>
      <c r="R27" s="73">
        <f>Tabela1[[#This Row],[Total(Qtd)]]/$Q$32</f>
        <v>3.7383177570093455E-2</v>
      </c>
      <c r="V27" s="8"/>
      <c r="W27" s="8"/>
    </row>
    <row r="28" spans="2:23" x14ac:dyDescent="0.35">
      <c r="B28" s="48" t="s">
        <v>653</v>
      </c>
      <c r="C28" s="49">
        <v>3</v>
      </c>
      <c r="D28" s="48">
        <v>2</v>
      </c>
      <c r="E28" s="48">
        <v>4</v>
      </c>
      <c r="F28" s="48">
        <v>2</v>
      </c>
      <c r="G28" s="48">
        <v>3</v>
      </c>
      <c r="H28" s="48">
        <v>5</v>
      </c>
      <c r="I28" s="48">
        <v>2</v>
      </c>
      <c r="J28" s="48">
        <v>5</v>
      </c>
      <c r="K28" s="48">
        <v>4</v>
      </c>
      <c r="L28" s="48">
        <v>2</v>
      </c>
      <c r="M28" s="48">
        <v>3</v>
      </c>
      <c r="N28" s="48">
        <v>5</v>
      </c>
      <c r="O28" s="48">
        <v>5</v>
      </c>
      <c r="P28" s="50">
        <v>4</v>
      </c>
      <c r="Q28" s="48">
        <f>SUM(Tabela1[[#This Row],[I-4]:[A-32b]])</f>
        <v>49</v>
      </c>
      <c r="R28" s="73">
        <f>Tabela1[[#This Row],[Total(Qtd)]]/$Q$32</f>
        <v>4.5794392523364487E-2</v>
      </c>
      <c r="V28" s="8"/>
      <c r="W28" s="8"/>
    </row>
    <row r="29" spans="2:23" x14ac:dyDescent="0.35">
      <c r="B29" s="48" t="s">
        <v>654</v>
      </c>
      <c r="C29" s="49">
        <v>4</v>
      </c>
      <c r="D29" s="48">
        <v>3</v>
      </c>
      <c r="E29" s="48">
        <v>5</v>
      </c>
      <c r="F29" s="48">
        <v>2</v>
      </c>
      <c r="G29" s="48">
        <v>4</v>
      </c>
      <c r="H29" s="48">
        <v>3</v>
      </c>
      <c r="I29" s="48">
        <v>2</v>
      </c>
      <c r="J29" s="48">
        <v>3</v>
      </c>
      <c r="K29" s="48">
        <v>4</v>
      </c>
      <c r="L29" s="48">
        <v>4</v>
      </c>
      <c r="M29" s="48">
        <v>5</v>
      </c>
      <c r="N29" s="48">
        <v>4</v>
      </c>
      <c r="O29" s="48">
        <v>5</v>
      </c>
      <c r="P29" s="50">
        <v>5</v>
      </c>
      <c r="Q29" s="48">
        <f>SUM(Tabela1[[#This Row],[I-4]:[A-32b]])</f>
        <v>53</v>
      </c>
      <c r="R29" s="73">
        <f>Tabela1[[#This Row],[Total(Qtd)]]/$Q$32</f>
        <v>4.9532710280373829E-2</v>
      </c>
      <c r="V29" s="8"/>
      <c r="W29" s="8"/>
    </row>
    <row r="30" spans="2:23" x14ac:dyDescent="0.35">
      <c r="B30" s="48" t="s">
        <v>655</v>
      </c>
      <c r="C30" s="49">
        <v>5</v>
      </c>
      <c r="D30" s="48">
        <v>1</v>
      </c>
      <c r="E30" s="48">
        <v>3</v>
      </c>
      <c r="F30" s="48">
        <v>3</v>
      </c>
      <c r="G30" s="48">
        <v>2</v>
      </c>
      <c r="H30" s="48">
        <v>3</v>
      </c>
      <c r="I30" s="48">
        <v>2</v>
      </c>
      <c r="J30" s="48">
        <v>2</v>
      </c>
      <c r="K30" s="48">
        <v>2</v>
      </c>
      <c r="L30" s="48">
        <v>3</v>
      </c>
      <c r="M30" s="48">
        <v>5</v>
      </c>
      <c r="N30" s="48">
        <v>1</v>
      </c>
      <c r="O30" s="48">
        <v>3</v>
      </c>
      <c r="P30" s="50">
        <v>2</v>
      </c>
      <c r="Q30" s="48">
        <f>SUM(Tabela1[[#This Row],[I-4]:[A-32b]])</f>
        <v>37</v>
      </c>
      <c r="R30" s="73">
        <f>Tabela1[[#This Row],[Total(Qtd)]]/$Q$32</f>
        <v>3.4579439252336447E-2</v>
      </c>
      <c r="V30" s="8"/>
      <c r="W30" s="8"/>
    </row>
    <row r="31" spans="2:23" x14ac:dyDescent="0.35">
      <c r="B31" s="48" t="s">
        <v>656</v>
      </c>
      <c r="C31" s="70">
        <v>4</v>
      </c>
      <c r="D31" s="3">
        <v>3</v>
      </c>
      <c r="E31" s="3">
        <v>5</v>
      </c>
      <c r="F31" s="3">
        <v>4</v>
      </c>
      <c r="G31" s="3">
        <v>1</v>
      </c>
      <c r="H31" s="3">
        <v>5</v>
      </c>
      <c r="I31" s="3">
        <v>2</v>
      </c>
      <c r="J31" s="3">
        <v>3</v>
      </c>
      <c r="K31" s="3">
        <v>4</v>
      </c>
      <c r="L31" s="3">
        <v>2</v>
      </c>
      <c r="M31" s="3">
        <v>5</v>
      </c>
      <c r="N31" s="3">
        <v>1</v>
      </c>
      <c r="O31" s="3">
        <v>2</v>
      </c>
      <c r="P31" s="71">
        <v>3</v>
      </c>
      <c r="Q31" s="48">
        <f>SUM(Tabela1[[#This Row],[I-4]:[A-32b]])</f>
        <v>44</v>
      </c>
      <c r="R31" s="74">
        <f>Tabela1[[#This Row],[Total(Qtd)]]/$Q$32</f>
        <v>4.1121495327102804E-2</v>
      </c>
      <c r="V31" s="8"/>
      <c r="W31" s="8"/>
    </row>
    <row r="32" spans="2:23" x14ac:dyDescent="0.35">
      <c r="B32" s="3" t="s">
        <v>631</v>
      </c>
      <c r="C32" s="70">
        <f>SUM(C7:C31)</f>
        <v>75</v>
      </c>
      <c r="D32" s="70">
        <f t="shared" ref="D32:P32" si="0">SUM(D7:D31)</f>
        <v>74</v>
      </c>
      <c r="E32" s="70">
        <f t="shared" si="0"/>
        <v>80</v>
      </c>
      <c r="F32" s="70">
        <f t="shared" si="0"/>
        <v>59</v>
      </c>
      <c r="G32" s="70">
        <f t="shared" si="0"/>
        <v>70</v>
      </c>
      <c r="H32" s="70">
        <f t="shared" si="0"/>
        <v>84</v>
      </c>
      <c r="I32" s="70">
        <f t="shared" si="0"/>
        <v>64</v>
      </c>
      <c r="J32" s="70">
        <f t="shared" si="0"/>
        <v>83</v>
      </c>
      <c r="K32" s="70">
        <f t="shared" si="0"/>
        <v>78</v>
      </c>
      <c r="L32" s="70">
        <f t="shared" si="0"/>
        <v>69</v>
      </c>
      <c r="M32" s="70">
        <f t="shared" si="0"/>
        <v>87</v>
      </c>
      <c r="N32" s="70">
        <f t="shared" si="0"/>
        <v>71</v>
      </c>
      <c r="O32" s="70">
        <f t="shared" si="0"/>
        <v>87</v>
      </c>
      <c r="P32" s="70">
        <f t="shared" si="0"/>
        <v>89</v>
      </c>
      <c r="Q32" s="3">
        <f>SUM(Q7:Q31)</f>
        <v>1070</v>
      </c>
      <c r="R32" s="75">
        <f>SUM(R7:R31)</f>
        <v>1</v>
      </c>
      <c r="V32" s="8"/>
      <c r="W32" s="8"/>
    </row>
    <row r="33" spans="22:23" x14ac:dyDescent="0.35">
      <c r="V33" s="8"/>
      <c r="W33" s="8"/>
    </row>
  </sheetData>
  <phoneticPr fontId="14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16</vt:i4>
      </vt:variant>
      <vt:variant>
        <vt:lpstr>Intervalos Nomeados</vt:lpstr>
      </vt:variant>
      <vt:variant>
        <vt:i4>191</vt:i4>
      </vt:variant>
    </vt:vector>
  </HeadingPairs>
  <TitlesOfParts>
    <vt:vector size="207" baseType="lpstr">
      <vt:lpstr>Dasboard</vt:lpstr>
      <vt:lpstr>Tabela dinamica Dados_Processo</vt:lpstr>
      <vt:lpstr>Imagens</vt:lpstr>
      <vt:lpstr>Imagens_Cortadas</vt:lpstr>
      <vt:lpstr>Tabelas_Dinâmicas</vt:lpstr>
      <vt:lpstr>Tbela_Dinamica_Area_placas</vt:lpstr>
      <vt:lpstr>Dinamica_contagem</vt:lpstr>
      <vt:lpstr>Alimentadores</vt:lpstr>
      <vt:lpstr>Quantidade_km</vt:lpstr>
      <vt:lpstr>Densidade_Area</vt:lpstr>
      <vt:lpstr>Bases</vt:lpstr>
      <vt:lpstr>Tabela</vt:lpstr>
      <vt:lpstr>Dados_Processo</vt:lpstr>
      <vt:lpstr>Dados_GPS</vt:lpstr>
      <vt:lpstr>Dimensões</vt:lpstr>
      <vt:lpstr>Nome_Placas</vt:lpstr>
      <vt:lpstr>A_10a</vt:lpstr>
      <vt:lpstr>A_10b</vt:lpstr>
      <vt:lpstr>A_11a</vt:lpstr>
      <vt:lpstr>A_11b</vt:lpstr>
      <vt:lpstr>A_12</vt:lpstr>
      <vt:lpstr>A_13a</vt:lpstr>
      <vt:lpstr>A_13b</vt:lpstr>
      <vt:lpstr>A_14</vt:lpstr>
      <vt:lpstr>A_15</vt:lpstr>
      <vt:lpstr>A_16</vt:lpstr>
      <vt:lpstr>A_17</vt:lpstr>
      <vt:lpstr>A_18</vt:lpstr>
      <vt:lpstr>A_19</vt:lpstr>
      <vt:lpstr>A_1a</vt:lpstr>
      <vt:lpstr>A_1b</vt:lpstr>
      <vt:lpstr>A_20a</vt:lpstr>
      <vt:lpstr>A_20b</vt:lpstr>
      <vt:lpstr>A_21a</vt:lpstr>
      <vt:lpstr>A_21b</vt:lpstr>
      <vt:lpstr>A_21c</vt:lpstr>
      <vt:lpstr>A_21d</vt:lpstr>
      <vt:lpstr>A_21e</vt:lpstr>
      <vt:lpstr>A_22</vt:lpstr>
      <vt:lpstr>A_23</vt:lpstr>
      <vt:lpstr>A_24</vt:lpstr>
      <vt:lpstr>A_25</vt:lpstr>
      <vt:lpstr>A_26a</vt:lpstr>
      <vt:lpstr>A_26b</vt:lpstr>
      <vt:lpstr>A_27</vt:lpstr>
      <vt:lpstr>A_28</vt:lpstr>
      <vt:lpstr>A_29</vt:lpstr>
      <vt:lpstr>A_2a</vt:lpstr>
      <vt:lpstr>A_2b</vt:lpstr>
      <vt:lpstr>A_30a</vt:lpstr>
      <vt:lpstr>A_30b</vt:lpstr>
      <vt:lpstr>A_30c</vt:lpstr>
      <vt:lpstr>A_31</vt:lpstr>
      <vt:lpstr>A_32a</vt:lpstr>
      <vt:lpstr>A_32b</vt:lpstr>
      <vt:lpstr>A_33a</vt:lpstr>
      <vt:lpstr>A_33b</vt:lpstr>
      <vt:lpstr>A_34</vt:lpstr>
      <vt:lpstr>A_35</vt:lpstr>
      <vt:lpstr>A_36</vt:lpstr>
      <vt:lpstr>A_37</vt:lpstr>
      <vt:lpstr>A_38</vt:lpstr>
      <vt:lpstr>A_39</vt:lpstr>
      <vt:lpstr>A_3a</vt:lpstr>
      <vt:lpstr>A_3b</vt:lpstr>
      <vt:lpstr>A_40</vt:lpstr>
      <vt:lpstr>A_41</vt:lpstr>
      <vt:lpstr>A_42a</vt:lpstr>
      <vt:lpstr>A_42b</vt:lpstr>
      <vt:lpstr>A_42c</vt:lpstr>
      <vt:lpstr>A_43</vt:lpstr>
      <vt:lpstr>A_44</vt:lpstr>
      <vt:lpstr>A_45</vt:lpstr>
      <vt:lpstr>A_46</vt:lpstr>
      <vt:lpstr>A_47</vt:lpstr>
      <vt:lpstr>A_48</vt:lpstr>
      <vt:lpstr>A_49</vt:lpstr>
      <vt:lpstr>A_4a</vt:lpstr>
      <vt:lpstr>A_4b</vt:lpstr>
      <vt:lpstr>A_50</vt:lpstr>
      <vt:lpstr>A_51</vt:lpstr>
      <vt:lpstr>A_52</vt:lpstr>
      <vt:lpstr>A_5a</vt:lpstr>
      <vt:lpstr>A_5b</vt:lpstr>
      <vt:lpstr>A_6</vt:lpstr>
      <vt:lpstr>A_7a</vt:lpstr>
      <vt:lpstr>A_7b</vt:lpstr>
      <vt:lpstr>A_8</vt:lpstr>
      <vt:lpstr>A_9</vt:lpstr>
      <vt:lpstr>AUX</vt:lpstr>
      <vt:lpstr>DEL</vt:lpstr>
      <vt:lpstr>E_1</vt:lpstr>
      <vt:lpstr>E_2</vt:lpstr>
      <vt:lpstr>E_3</vt:lpstr>
      <vt:lpstr>E_4</vt:lpstr>
      <vt:lpstr>E_5</vt:lpstr>
      <vt:lpstr>ESP_1</vt:lpstr>
      <vt:lpstr>ESP_10</vt:lpstr>
      <vt:lpstr>ESP_11</vt:lpstr>
      <vt:lpstr>ESP_12</vt:lpstr>
      <vt:lpstr>ESP_13</vt:lpstr>
      <vt:lpstr>ESP_14</vt:lpstr>
      <vt:lpstr>ESP_15</vt:lpstr>
      <vt:lpstr>ESP_16</vt:lpstr>
      <vt:lpstr>ESP_17</vt:lpstr>
      <vt:lpstr>ESP_18</vt:lpstr>
      <vt:lpstr>ESP_19</vt:lpstr>
      <vt:lpstr>ESP_2</vt:lpstr>
      <vt:lpstr>ESP_20</vt:lpstr>
      <vt:lpstr>ESP_21</vt:lpstr>
      <vt:lpstr>ESP_22</vt:lpstr>
      <vt:lpstr>ESP_23</vt:lpstr>
      <vt:lpstr>ESP_24</vt:lpstr>
      <vt:lpstr>ESP_25</vt:lpstr>
      <vt:lpstr>ESP_26</vt:lpstr>
      <vt:lpstr>ESP_3</vt:lpstr>
      <vt:lpstr>ESP_4</vt:lpstr>
      <vt:lpstr>ESP_5</vt:lpstr>
      <vt:lpstr>ESP_6</vt:lpstr>
      <vt:lpstr>ESP_7</vt:lpstr>
      <vt:lpstr>ESP_8</vt:lpstr>
      <vt:lpstr>ESP_9</vt:lpstr>
      <vt:lpstr>I_0</vt:lpstr>
      <vt:lpstr>I_1</vt:lpstr>
      <vt:lpstr>I_10</vt:lpstr>
      <vt:lpstr>I_2</vt:lpstr>
      <vt:lpstr>I_3</vt:lpstr>
      <vt:lpstr>I_4</vt:lpstr>
      <vt:lpstr>I_5</vt:lpstr>
      <vt:lpstr>I_6</vt:lpstr>
      <vt:lpstr>I_7</vt:lpstr>
      <vt:lpstr>I_8</vt:lpstr>
      <vt:lpstr>I_9</vt:lpstr>
      <vt:lpstr>LOC_1</vt:lpstr>
      <vt:lpstr>LOC_2</vt:lpstr>
      <vt:lpstr>LOC_3</vt:lpstr>
      <vt:lpstr>LOC_4</vt:lpstr>
      <vt:lpstr>LOC_5</vt:lpstr>
      <vt:lpstr>LOC_6</vt:lpstr>
      <vt:lpstr>LOC_7</vt:lpstr>
      <vt:lpstr>MO</vt:lpstr>
      <vt:lpstr>MP</vt:lpstr>
      <vt:lpstr>R_1</vt:lpstr>
      <vt:lpstr>R_10</vt:lpstr>
      <vt:lpstr>R_11</vt:lpstr>
      <vt:lpstr>R_12</vt:lpstr>
      <vt:lpstr>R_13</vt:lpstr>
      <vt:lpstr>R_14</vt:lpstr>
      <vt:lpstr>R_15</vt:lpstr>
      <vt:lpstr>R_16</vt:lpstr>
      <vt:lpstr>R_17</vt:lpstr>
      <vt:lpstr>R_18</vt:lpstr>
      <vt:lpstr>R_19</vt:lpstr>
      <vt:lpstr>R_2</vt:lpstr>
      <vt:lpstr>R_20</vt:lpstr>
      <vt:lpstr>R_21</vt:lpstr>
      <vt:lpstr>R_22</vt:lpstr>
      <vt:lpstr>R_23</vt:lpstr>
      <vt:lpstr>R_24a</vt:lpstr>
      <vt:lpstr>R_24b</vt:lpstr>
      <vt:lpstr>R_25a</vt:lpstr>
      <vt:lpstr>R_25b</vt:lpstr>
      <vt:lpstr>R_25c</vt:lpstr>
      <vt:lpstr>R_25d</vt:lpstr>
      <vt:lpstr>R_26</vt:lpstr>
      <vt:lpstr>R_27</vt:lpstr>
      <vt:lpstr>R_28</vt:lpstr>
      <vt:lpstr>R_29</vt:lpstr>
      <vt:lpstr>R_3</vt:lpstr>
      <vt:lpstr>R_30</vt:lpstr>
      <vt:lpstr>R_31</vt:lpstr>
      <vt:lpstr>R_32</vt:lpstr>
      <vt:lpstr>R_33</vt:lpstr>
      <vt:lpstr>R_34</vt:lpstr>
      <vt:lpstr>R_35a</vt:lpstr>
      <vt:lpstr>R_35b</vt:lpstr>
      <vt:lpstr>R_36a</vt:lpstr>
      <vt:lpstr>R_36b</vt:lpstr>
      <vt:lpstr>R_37</vt:lpstr>
      <vt:lpstr>R_38</vt:lpstr>
      <vt:lpstr>R_39</vt:lpstr>
      <vt:lpstr>R_40</vt:lpstr>
      <vt:lpstr>R_41</vt:lpstr>
      <vt:lpstr>R_42</vt:lpstr>
      <vt:lpstr>R_43</vt:lpstr>
      <vt:lpstr>R_44</vt:lpstr>
      <vt:lpstr>R_45</vt:lpstr>
      <vt:lpstr>R_4a</vt:lpstr>
      <vt:lpstr>R_4b</vt:lpstr>
      <vt:lpstr>R_5a</vt:lpstr>
      <vt:lpstr>R_5b</vt:lpstr>
      <vt:lpstr>R_6a</vt:lpstr>
      <vt:lpstr>R_6b</vt:lpstr>
      <vt:lpstr>R_6c</vt:lpstr>
      <vt:lpstr>R_7</vt:lpstr>
      <vt:lpstr>R_8a</vt:lpstr>
      <vt:lpstr>R_8b</vt:lpstr>
      <vt:lpstr>R_9</vt:lpstr>
      <vt:lpstr>RQ</vt:lpstr>
      <vt:lpstr>S_14</vt:lpstr>
      <vt:lpstr>S_4</vt:lpstr>
      <vt:lpstr>S_7</vt:lpstr>
      <vt:lpstr>TUR_1</vt:lpstr>
      <vt:lpstr>TUR_2</vt:lpstr>
      <vt:lpstr>TUR_3</vt:lpstr>
      <vt:lpstr>TUR_4</vt:lpstr>
      <vt:lpstr>TUR_5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Giancoli</dc:creator>
  <cp:lastModifiedBy>João Pedro Giancoli</cp:lastModifiedBy>
  <dcterms:created xsi:type="dcterms:W3CDTF">2015-06-05T18:19:34Z</dcterms:created>
  <dcterms:modified xsi:type="dcterms:W3CDTF">2023-11-28T12:05:01Z</dcterms:modified>
</cp:coreProperties>
</file>