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tHub\WIP\Status Reports\Projects\"/>
    </mc:Choice>
  </mc:AlternateContent>
  <xr:revisionPtr revIDLastSave="0" documentId="13_ncr:1_{5ED5506F-15D2-4B95-8BC0-9FBF78AC7F1B}" xr6:coauthVersionLast="47" xr6:coauthVersionMax="47" xr10:uidLastSave="{00000000-0000-0000-0000-000000000000}"/>
  <bookViews>
    <workbookView xWindow="-14535" yWindow="-16320" windowWidth="29040" windowHeight="15720" xr2:uid="{7FCAA3D1-8F9C-4570-9EB2-043186F205B0}"/>
  </bookViews>
  <sheets>
    <sheet name="Sheet1" sheetId="1" r:id="rId1"/>
  </sheets>
  <definedNames>
    <definedName name="actual_end">Sheet1!$H1</definedName>
    <definedName name="actual_start">Sheet1!$F1</definedName>
    <definedName name="actual_total_effort">Sheet1!$G1</definedName>
    <definedName name="current_day">Sheet1!A$5</definedName>
    <definedName name="percent_complete">Sheet1!$J1</definedName>
    <definedName name="planned_end">Sheet1!$E1</definedName>
    <definedName name="planned_start">Sheet1!$C1</definedName>
    <definedName name="planned_total_effort">Sheet1!$D1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" i="1" l="1"/>
  <c r="C43" i="1"/>
  <c r="H34" i="1"/>
  <c r="G34" i="1"/>
  <c r="E34" i="1"/>
  <c r="F34" i="1"/>
  <c r="D34" i="1"/>
  <c r="K5" i="1"/>
  <c r="H9" i="1"/>
  <c r="H12" i="1"/>
  <c r="H11" i="1"/>
  <c r="H10" i="1"/>
  <c r="H8" i="1"/>
  <c r="H7" i="1"/>
  <c r="H45" i="1"/>
  <c r="B55" i="1"/>
  <c r="C55" i="1"/>
  <c r="D55" i="1"/>
  <c r="E55" i="1"/>
  <c r="F55" i="1"/>
  <c r="G55" i="1"/>
  <c r="B43" i="1"/>
  <c r="G43" i="1"/>
  <c r="E43" i="1"/>
  <c r="D43" i="1"/>
  <c r="J41" i="1"/>
  <c r="H41" i="1"/>
  <c r="J40" i="1"/>
  <c r="J39" i="1"/>
  <c r="H39" i="1"/>
  <c r="J38" i="1"/>
  <c r="H38" i="1"/>
  <c r="J37" i="1"/>
  <c r="H37" i="1"/>
  <c r="J36" i="1"/>
  <c r="H36" i="1"/>
  <c r="J35" i="1"/>
  <c r="H35" i="1"/>
  <c r="J44" i="1"/>
  <c r="H44" i="1"/>
  <c r="E25" i="1"/>
  <c r="D25" i="1"/>
  <c r="C25" i="1"/>
  <c r="H55" i="1" l="1"/>
  <c r="J43" i="1"/>
  <c r="H43" i="1"/>
  <c r="G13" i="1"/>
  <c r="J33" i="1"/>
  <c r="J32" i="1"/>
  <c r="J31" i="1"/>
  <c r="J30" i="1"/>
  <c r="J29" i="1"/>
  <c r="J27" i="1"/>
  <c r="J24" i="1"/>
  <c r="J23" i="1"/>
  <c r="J22" i="1"/>
  <c r="J21" i="1"/>
  <c r="J20" i="1"/>
  <c r="J19" i="1"/>
  <c r="J18" i="1"/>
  <c r="J17" i="1"/>
  <c r="J16" i="1"/>
  <c r="J15" i="1"/>
  <c r="J14" i="1"/>
  <c r="J8" i="1"/>
  <c r="J10" i="1"/>
  <c r="J11" i="1"/>
  <c r="J12" i="1"/>
  <c r="J7" i="1"/>
  <c r="C29" i="1"/>
  <c r="C34" i="1" s="1"/>
  <c r="H25" i="1"/>
  <c r="G25" i="1"/>
  <c r="F25" i="1"/>
  <c r="D13" i="1"/>
  <c r="F13" i="1" l="1"/>
  <c r="H13" i="1"/>
  <c r="E13" i="1"/>
  <c r="J13" i="1"/>
  <c r="J25" i="1"/>
  <c r="J9" i="1"/>
  <c r="K6" i="1"/>
  <c r="K4" i="1"/>
  <c r="L5" i="1"/>
  <c r="L6" i="1" s="1"/>
  <c r="M5" i="1" l="1"/>
  <c r="N5" i="1" l="1"/>
  <c r="M6" i="1"/>
  <c r="N6" i="1" l="1"/>
  <c r="O5" i="1"/>
  <c r="P5" i="1" l="1"/>
  <c r="O6" i="1"/>
  <c r="P6" i="1" l="1"/>
  <c r="Q5" i="1"/>
  <c r="Q6" i="1" l="1"/>
  <c r="R5" i="1"/>
  <c r="S5" i="1" l="1"/>
  <c r="R6" i="1"/>
  <c r="R4" i="1"/>
  <c r="T5" i="1" l="1"/>
  <c r="S6" i="1"/>
  <c r="U5" i="1" l="1"/>
  <c r="T6" i="1"/>
  <c r="U6" i="1" l="1"/>
  <c r="V5" i="1"/>
  <c r="V6" i="1" l="1"/>
  <c r="W5" i="1"/>
  <c r="W6" i="1" l="1"/>
  <c r="X5" i="1"/>
  <c r="X6" i="1" l="1"/>
  <c r="Y5" i="1"/>
  <c r="Y6" i="1" l="1"/>
  <c r="Z5" i="1"/>
  <c r="Y4" i="1"/>
  <c r="AA5" i="1" l="1"/>
  <c r="Z6" i="1"/>
  <c r="AB5" i="1" l="1"/>
  <c r="AA6" i="1"/>
  <c r="AB6" i="1" l="1"/>
  <c r="AC5" i="1"/>
  <c r="AD5" i="1" l="1"/>
  <c r="AC6" i="1"/>
  <c r="AE5" i="1" l="1"/>
  <c r="AD6" i="1"/>
  <c r="AF5" i="1" l="1"/>
  <c r="AE6" i="1"/>
  <c r="AG5" i="1" l="1"/>
  <c r="AF6" i="1"/>
  <c r="AF4" i="1"/>
  <c r="AH5" i="1" l="1"/>
  <c r="AG6" i="1"/>
  <c r="AI5" i="1" l="1"/>
  <c r="AH6" i="1"/>
  <c r="AI6" i="1" l="1"/>
  <c r="AJ5" i="1"/>
  <c r="AK5" i="1" l="1"/>
  <c r="AJ6" i="1"/>
  <c r="AK6" i="1" l="1"/>
  <c r="AL5" i="1"/>
  <c r="AM5" i="1" l="1"/>
  <c r="AL6" i="1"/>
  <c r="AM6" i="1" l="1"/>
  <c r="AN5" i="1"/>
  <c r="AM4" i="1"/>
  <c r="AN6" i="1" l="1"/>
  <c r="AO5" i="1"/>
  <c r="AP5" i="1" l="1"/>
  <c r="AO6" i="1"/>
  <c r="AQ5" i="1" l="1"/>
  <c r="AP6" i="1"/>
  <c r="AR5" i="1" l="1"/>
  <c r="AQ6" i="1"/>
  <c r="AR6" i="1" l="1"/>
  <c r="AS5" i="1"/>
  <c r="AS6" i="1" s="1"/>
  <c r="J34" i="1"/>
  <c r="C13" i="1"/>
</calcChain>
</file>

<file path=xl/sharedStrings.xml><?xml version="1.0" encoding="utf-8"?>
<sst xmlns="http://schemas.openxmlformats.org/spreadsheetml/2006/main" count="51" uniqueCount="41">
  <si>
    <t>Justin's Projects</t>
  </si>
  <si>
    <t>Project</t>
  </si>
  <si>
    <t>Activity</t>
  </si>
  <si>
    <t>Plan Start</t>
  </si>
  <si>
    <t>Actual Start</t>
  </si>
  <si>
    <t>Percent Complete</t>
  </si>
  <si>
    <t>Address Verification</t>
  </si>
  <si>
    <t>SCT / PO Automation</t>
  </si>
  <si>
    <t>Invoice Automation</t>
  </si>
  <si>
    <t>Functional Requirements</t>
  </si>
  <si>
    <t>Technical Document</t>
  </si>
  <si>
    <t>Development</t>
  </si>
  <si>
    <t>UAT Testing</t>
  </si>
  <si>
    <t>Implementation</t>
  </si>
  <si>
    <t>After Action</t>
  </si>
  <si>
    <t>United Techno Development</t>
  </si>
  <si>
    <t>Plan End</t>
  </si>
  <si>
    <t>Planned Effort</t>
  </si>
  <si>
    <t>Actual Effort</t>
  </si>
  <si>
    <t>SQL Objects</t>
  </si>
  <si>
    <t>.Net Service Modifications</t>
  </si>
  <si>
    <t>Unit Testing</t>
  </si>
  <si>
    <t>Actual</t>
  </si>
  <si>
    <t>Sign Off</t>
  </si>
  <si>
    <t>Estimated End</t>
  </si>
  <si>
    <t>Week Number</t>
  </si>
  <si>
    <t>Rollout plan</t>
  </si>
  <si>
    <t>Signoff</t>
  </si>
  <si>
    <t>Tickets</t>
  </si>
  <si>
    <t>SDM 34763 - Cushion LabelNaration</t>
  </si>
  <si>
    <t>SDM 32895 - Syspro InvMaster+ Field Changes</t>
  </si>
  <si>
    <t>SDM 37121 - SugarCRM Data for Snowflake/Tableau</t>
  </si>
  <si>
    <t>SDM 35527 - SCT Transfers In Job Error</t>
  </si>
  <si>
    <t>SDM 37223 - Order Data Sent to SugarCRM - Need to Create New Job for Deletions</t>
  </si>
  <si>
    <t>SDM 39066 -  SOH - Kits</t>
  </si>
  <si>
    <t>SDM 39067 - SOH 308-1008427 is not processing</t>
  </si>
  <si>
    <t>SDM 39047 - SOH - truncation error</t>
  </si>
  <si>
    <t>Actual End</t>
  </si>
  <si>
    <t>CompletedTicket</t>
  </si>
  <si>
    <t>SDM 35667 - Add field toi OptionGroupToPruductTable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</si>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</sst>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/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10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2" fontId="1" fillId="2" borderId="0" xfId="0" applyNumberFormat="1" applyFont="1" applyFill="1" applyAlignment="1">
      <alignment horizontal="left" vertical="center"/>
    </xf>
    <xf numFmtId="14" fontId="1" fillId="2" borderId="0" xfId="0" applyNumberFormat="1" applyFont="1" applyFill="1" applyAlignment="1">
      <alignment horizontal="left" vertical="center"/>
    </xf>
    <xf numFmtId="10" fontId="1" fillId="2" borderId="0" xfId="0" applyNumberFormat="1" applyFont="1" applyFill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indent="1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14" fontId="0" fillId="0" borderId="9" xfId="0" applyNumberFormat="1" applyBorder="1" applyAlignment="1">
      <alignment horizontal="left" vertical="center"/>
    </xf>
    <xf numFmtId="2" fontId="0" fillId="0" borderId="9" xfId="0" applyNumberFormat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10" fontId="2" fillId="0" borderId="7" xfId="0" applyNumberFormat="1" applyFont="1" applyBorder="1" applyAlignment="1">
      <alignment horizontal="center" vertical="center"/>
    </xf>
    <xf numFmtId="10" fontId="2" fillId="0" borderId="10" xfId="0" applyNumberFormat="1" applyFont="1" applyBorder="1" applyAlignment="1">
      <alignment horizontal="center" vertical="center"/>
    </xf>
    <xf numFmtId="164" fontId="4" fillId="3" borderId="14" xfId="0" applyNumberFormat="1" applyFont="1" applyFill="1" applyBorder="1" applyAlignment="1">
      <alignment horizontal="left" vertical="center" shrinkToFit="1"/>
    </xf>
    <xf numFmtId="164" fontId="4" fillId="3" borderId="0" xfId="0" applyNumberFormat="1" applyFont="1" applyFill="1" applyAlignment="1">
      <alignment horizontal="left" vertical="center" shrinkToFit="1"/>
    </xf>
    <xf numFmtId="164" fontId="4" fillId="3" borderId="15" xfId="0" applyNumberFormat="1" applyFont="1" applyFill="1" applyBorder="1" applyAlignment="1">
      <alignment horizontal="left" vertical="center" shrinkToFit="1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2" fontId="0" fillId="0" borderId="17" xfId="0" applyNumberFormat="1" applyBorder="1" applyAlignment="1">
      <alignment horizontal="left" vertical="center"/>
    </xf>
    <xf numFmtId="14" fontId="0" fillId="0" borderId="17" xfId="0" applyNumberFormat="1" applyBorder="1" applyAlignment="1">
      <alignment horizontal="left" vertical="center"/>
    </xf>
    <xf numFmtId="10" fontId="2" fillId="0" borderId="19" xfId="0" applyNumberFormat="1" applyFont="1" applyBorder="1" applyAlignment="1">
      <alignment horizontal="center" vertical="center"/>
    </xf>
    <xf numFmtId="0" fontId="2" fillId="5" borderId="0" xfId="0" applyFont="1" applyFill="1" applyAlignment="1">
      <alignment horizontal="left" vertical="center"/>
    </xf>
    <xf numFmtId="14" fontId="2" fillId="5" borderId="0" xfId="0" applyNumberFormat="1" applyFont="1" applyFill="1" applyAlignment="1">
      <alignment horizontal="left" vertical="center"/>
    </xf>
    <xf numFmtId="2" fontId="2" fillId="5" borderId="0" xfId="0" applyNumberFormat="1" applyFont="1" applyFill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4" fontId="0" fillId="0" borderId="4" xfId="0" applyNumberFormat="1" applyBorder="1" applyAlignment="1">
      <alignment horizontal="left" vertical="center"/>
    </xf>
    <xf numFmtId="2" fontId="0" fillId="0" borderId="4" xfId="0" applyNumberFormat="1" applyBorder="1" applyAlignment="1">
      <alignment horizontal="left" vertical="center"/>
    </xf>
    <xf numFmtId="10" fontId="2" fillId="0" borderId="5" xfId="0" applyNumberFormat="1" applyFont="1" applyBorder="1" applyAlignment="1">
      <alignment horizontal="center" vertical="center"/>
    </xf>
    <xf numFmtId="14" fontId="2" fillId="5" borderId="21" xfId="0" applyNumberFormat="1" applyFont="1" applyFill="1" applyBorder="1" applyAlignment="1">
      <alignment horizontal="left" vertical="center"/>
    </xf>
    <xf numFmtId="2" fontId="2" fillId="5" borderId="21" xfId="0" applyNumberFormat="1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21" xfId="0" applyFont="1" applyFill="1" applyBorder="1" applyAlignment="1">
      <alignment horizontal="left" vertical="center"/>
    </xf>
    <xf numFmtId="10" fontId="2" fillId="5" borderId="23" xfId="0" applyNumberFormat="1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 shrinkToFit="1"/>
    </xf>
    <xf numFmtId="0" fontId="5" fillId="2" borderId="0" xfId="0" applyFont="1" applyFill="1" applyAlignment="1">
      <alignment horizontal="left" vertical="center" shrinkToFit="1"/>
    </xf>
    <xf numFmtId="0" fontId="5" fillId="2" borderId="15" xfId="0" applyFont="1" applyFill="1" applyBorder="1" applyAlignment="1">
      <alignment horizontal="left" vertical="center" shrinkToFit="1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10" fontId="2" fillId="0" borderId="20" xfId="0" applyNumberFormat="1" applyFont="1" applyBorder="1" applyAlignment="1">
      <alignment horizontal="center" vertical="center"/>
    </xf>
    <xf numFmtId="10" fontId="2" fillId="0" borderId="23" xfId="0" applyNumberFormat="1" applyFont="1" applyBorder="1" applyAlignment="1">
      <alignment horizontal="center" vertical="center"/>
    </xf>
    <xf numFmtId="0" fontId="2" fillId="5" borderId="24" xfId="0" applyFont="1" applyFill="1" applyBorder="1" applyAlignment="1">
      <alignment horizontal="left" vertical="center"/>
    </xf>
    <xf numFmtId="10" fontId="2" fillId="5" borderId="25" xfId="0" applyNumberFormat="1" applyFont="1" applyFill="1" applyBorder="1" applyAlignment="1">
      <alignment horizontal="center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2" fontId="0" fillId="0" borderId="27" xfId="0" applyNumberFormat="1" applyBorder="1" applyAlignment="1">
      <alignment horizontal="left" vertical="center"/>
    </xf>
    <xf numFmtId="14" fontId="0" fillId="0" borderId="27" xfId="0" applyNumberFormat="1" applyBorder="1" applyAlignment="1">
      <alignment horizontal="left" vertical="center"/>
    </xf>
    <xf numFmtId="10" fontId="0" fillId="0" borderId="28" xfId="0" applyNumberFormat="1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14" fontId="0" fillId="0" borderId="11" xfId="0" applyNumberFormat="1" applyBorder="1" applyAlignment="1">
      <alignment horizontal="left" vertical="center"/>
    </xf>
    <xf numFmtId="14" fontId="0" fillId="0" borderId="12" xfId="0" applyNumberFormat="1" applyBorder="1" applyAlignment="1">
      <alignment horizontal="left" vertical="center"/>
    </xf>
    <xf numFmtId="14" fontId="0" fillId="0" borderId="13" xfId="0" applyNumberFormat="1" applyBorder="1" applyAlignment="1">
      <alignment horizontal="left" vertical="center"/>
    </xf>
  </cellXfs>
  <cellStyles count="1">
    <cellStyle name="Normal" xfId="0" builtinId="0"/>
  </cellStyles>
  <dxfs count="8">
    <dxf>
      <fill>
        <patternFill patternType="lightUp">
          <fgColor theme="0" tint="-4.9989318521683403E-2"/>
          <bgColor theme="0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border>
        <left style="thin">
          <color rgb="FFFF0000"/>
        </left>
        <right style="thin">
          <color rgb="FFFF0000"/>
        </right>
      </border>
    </dxf>
    <dxf>
      <fill>
        <patternFill patternType="lightUp">
          <fgColor theme="0" tint="-4.9989318521683403E-2"/>
          <bgColor theme="0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border>
        <left style="thin">
          <color rgb="FFFF0000"/>
        </left>
        <right style="thin">
          <color rgb="FFFF0000"/>
        </right>
      </border>
    </dxf>
  </dxfs>
  <tableStyles count="0" defaultTableStyle="TableStyleMedium2" defaultPivotStyle="PivotStyleLight16"/>
  <colors>
    <mruColors>
      <color rgb="FFFF6B37"/>
      <color rgb="FFC7A1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31" fmlaLink="$B$4" horiz="1" max="100" page="10" val="2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1219200</xdr:colOff>
          <xdr:row>2</xdr:row>
          <xdr:rowOff>127000</xdr:rowOff>
        </xdr:from>
        <xdr:to>
          <xdr:col>3</xdr:col>
          <xdr:colOff>95250</xdr:colOff>
          <xdr:row>4</xdr:row>
          <xdr:rowOff>95250</xdr:rowOff>
        </xdr:to>
        <xdr:sp macro="" textlink="">
          <xdr:nvSpPr>
            <xdr:cNvPr id="1030" name="Scroll Bar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D74B9-8639-4545-B541-2C9CA032A77A}">
  <sheetPr codeName="Sheet1"/>
  <dimension ref="A1:BP55"/>
  <sheetViews>
    <sheetView showGridLines="0" tabSelected="1" zoomScaleNormal="100" workbookViewId="0">
      <selection activeCell="B35" sqref="B35"/>
    </sheetView>
  </sheetViews>
  <sheetFormatPr defaultRowHeight="14.5" outlineLevelRow="1" x14ac:dyDescent="0.35"/>
  <cols>
    <col min="1" max="1" width="18.36328125" style="1" bestFit="1" customWidth="1"/>
    <col min="2" max="2" width="46.7265625" style="1" bestFit="1" customWidth="1"/>
    <col min="3" max="3" width="10.453125" style="1" bestFit="1" customWidth="1"/>
    <col min="4" max="4" width="13.1796875" style="2" bestFit="1" customWidth="1"/>
    <col min="5" max="5" width="12.54296875" style="3" bestFit="1" customWidth="1"/>
    <col min="6" max="6" width="10.6328125" style="1" bestFit="1" customWidth="1"/>
    <col min="7" max="7" width="11.453125" style="2" bestFit="1" customWidth="1"/>
    <col min="8" max="8" width="14.1796875" style="3" bestFit="1" customWidth="1"/>
    <col min="9" max="9" width="14.1796875" style="3" customWidth="1"/>
    <col min="10" max="10" width="16.453125" style="4" bestFit="1" customWidth="1"/>
    <col min="11" max="11" width="2.54296875" style="1" bestFit="1" customWidth="1"/>
    <col min="12" max="12" width="2.54296875" style="1" customWidth="1"/>
    <col min="13" max="14" width="2.54296875" style="1" bestFit="1" customWidth="1"/>
    <col min="15" max="18" width="1.90625" style="1" bestFit="1" customWidth="1"/>
    <col min="19" max="19" width="2.7265625" style="1" bestFit="1" customWidth="1"/>
    <col min="20" max="26" width="2.81640625" style="1" bestFit="1" customWidth="1"/>
    <col min="27" max="27" width="2.81640625" style="1" customWidth="1"/>
    <col min="28" max="33" width="2.81640625" style="1" bestFit="1" customWidth="1"/>
    <col min="34" max="34" width="2.81640625" style="1" customWidth="1"/>
    <col min="35" max="40" width="2.81640625" style="1" bestFit="1" customWidth="1"/>
    <col min="41" max="41" width="2.81640625" style="1" customWidth="1"/>
    <col min="42" max="45" width="2.81640625" style="1" bestFit="1" customWidth="1"/>
    <col min="46" max="46" width="1.90625" style="1" bestFit="1" customWidth="1"/>
    <col min="47" max="67" width="2.81640625" style="1" bestFit="1" customWidth="1"/>
    <col min="68" max="68" width="2.81640625" style="1" customWidth="1"/>
    <col min="69" max="16384" width="8.7265625" style="1"/>
  </cols>
  <sheetData>
    <row r="1" spans="1:68" x14ac:dyDescent="0.35">
      <c r="A1" s="1" t="s">
        <v>0</v>
      </c>
    </row>
    <row r="2" spans="1:68" x14ac:dyDescent="0.35">
      <c r="A2" s="1" t="s">
        <v>40</v>
      </c>
      <c r="B2" s="3">
        <v>44928</v>
      </c>
    </row>
    <row r="4" spans="1:68" x14ac:dyDescent="0.35">
      <c r="A4" s="6" t="s">
        <v>25</v>
      </c>
      <c r="B4" s="1">
        <v>20</v>
      </c>
      <c r="K4" s="63">
        <f>K5</f>
        <v>45061</v>
      </c>
      <c r="L4" s="64"/>
      <c r="M4" s="64"/>
      <c r="N4" s="64"/>
      <c r="O4" s="64"/>
      <c r="P4" s="64"/>
      <c r="Q4" s="65"/>
      <c r="R4" s="63">
        <f>R5</f>
        <v>45068</v>
      </c>
      <c r="S4" s="64"/>
      <c r="T4" s="64"/>
      <c r="U4" s="64"/>
      <c r="V4" s="64"/>
      <c r="W4" s="64"/>
      <c r="X4" s="65"/>
      <c r="Y4" s="63">
        <f>Y5</f>
        <v>45075</v>
      </c>
      <c r="Z4" s="64"/>
      <c r="AA4" s="64"/>
      <c r="AB4" s="64"/>
      <c r="AC4" s="64"/>
      <c r="AD4" s="64"/>
      <c r="AE4" s="65"/>
      <c r="AF4" s="63">
        <f>AF5</f>
        <v>45082</v>
      </c>
      <c r="AG4" s="64"/>
      <c r="AH4" s="64"/>
      <c r="AI4" s="64"/>
      <c r="AJ4" s="64"/>
      <c r="AK4" s="64"/>
      <c r="AL4" s="65"/>
      <c r="AM4" s="63">
        <f>AM5</f>
        <v>45089</v>
      </c>
      <c r="AN4" s="64"/>
      <c r="AO4" s="64"/>
      <c r="AP4" s="64"/>
      <c r="AQ4" s="64"/>
      <c r="AR4" s="64"/>
      <c r="AS4" s="6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</row>
    <row r="5" spans="1:68" x14ac:dyDescent="0.35">
      <c r="K5" s="24">
        <f>$B$2 +(($B$4-1)*7)</f>
        <v>45061</v>
      </c>
      <c r="L5" s="25">
        <f>K5+1</f>
        <v>45062</v>
      </c>
      <c r="M5" s="25">
        <f t="shared" ref="M5:R5" si="0">L5+1</f>
        <v>45063</v>
      </c>
      <c r="N5" s="25">
        <f t="shared" si="0"/>
        <v>45064</v>
      </c>
      <c r="O5" s="25">
        <f t="shared" si="0"/>
        <v>45065</v>
      </c>
      <c r="P5" s="25">
        <f t="shared" si="0"/>
        <v>45066</v>
      </c>
      <c r="Q5" s="26">
        <f t="shared" si="0"/>
        <v>45067</v>
      </c>
      <c r="R5" s="24">
        <f t="shared" si="0"/>
        <v>45068</v>
      </c>
      <c r="S5" s="25">
        <f>R5+1</f>
        <v>45069</v>
      </c>
      <c r="T5" s="25">
        <f t="shared" ref="T5:Y5" si="1">S5+1</f>
        <v>45070</v>
      </c>
      <c r="U5" s="25">
        <f t="shared" si="1"/>
        <v>45071</v>
      </c>
      <c r="V5" s="25">
        <f t="shared" si="1"/>
        <v>45072</v>
      </c>
      <c r="W5" s="25">
        <f t="shared" si="1"/>
        <v>45073</v>
      </c>
      <c r="X5" s="26">
        <f t="shared" si="1"/>
        <v>45074</v>
      </c>
      <c r="Y5" s="24">
        <f t="shared" si="1"/>
        <v>45075</v>
      </c>
      <c r="Z5" s="25">
        <f>Y5+1</f>
        <v>45076</v>
      </c>
      <c r="AA5" s="25">
        <f t="shared" ref="AA5:AF5" si="2">Z5+1</f>
        <v>45077</v>
      </c>
      <c r="AB5" s="25">
        <f t="shared" si="2"/>
        <v>45078</v>
      </c>
      <c r="AC5" s="25">
        <f t="shared" si="2"/>
        <v>45079</v>
      </c>
      <c r="AD5" s="25">
        <f t="shared" si="2"/>
        <v>45080</v>
      </c>
      <c r="AE5" s="26">
        <f t="shared" si="2"/>
        <v>45081</v>
      </c>
      <c r="AF5" s="24">
        <f t="shared" si="2"/>
        <v>45082</v>
      </c>
      <c r="AG5" s="25">
        <f>AF5+1</f>
        <v>45083</v>
      </c>
      <c r="AH5" s="25">
        <f t="shared" ref="AH5:AM5" si="3">AG5+1</f>
        <v>45084</v>
      </c>
      <c r="AI5" s="25">
        <f t="shared" si="3"/>
        <v>45085</v>
      </c>
      <c r="AJ5" s="25">
        <f t="shared" si="3"/>
        <v>45086</v>
      </c>
      <c r="AK5" s="25">
        <f t="shared" si="3"/>
        <v>45087</v>
      </c>
      <c r="AL5" s="26">
        <f t="shared" si="3"/>
        <v>45088</v>
      </c>
      <c r="AM5" s="24">
        <f t="shared" si="3"/>
        <v>45089</v>
      </c>
      <c r="AN5" s="25">
        <f>AM5+1</f>
        <v>45090</v>
      </c>
      <c r="AO5" s="25">
        <f t="shared" ref="AO5:AS5" si="4">AN5+1</f>
        <v>45091</v>
      </c>
      <c r="AP5" s="25">
        <f t="shared" si="4"/>
        <v>45092</v>
      </c>
      <c r="AQ5" s="25">
        <f t="shared" si="4"/>
        <v>45093</v>
      </c>
      <c r="AR5" s="25">
        <f t="shared" si="4"/>
        <v>45094</v>
      </c>
      <c r="AS5" s="26">
        <f t="shared" si="4"/>
        <v>45095</v>
      </c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</row>
    <row r="6" spans="1:68" s="21" customFormat="1" ht="15" thickBot="1" x14ac:dyDescent="0.4">
      <c r="A6" s="7" t="s">
        <v>1</v>
      </c>
      <c r="B6" s="7" t="s">
        <v>2</v>
      </c>
      <c r="C6" s="7" t="s">
        <v>3</v>
      </c>
      <c r="D6" s="8" t="s">
        <v>17</v>
      </c>
      <c r="E6" s="9" t="s">
        <v>16</v>
      </c>
      <c r="F6" s="7" t="s">
        <v>4</v>
      </c>
      <c r="G6" s="8" t="s">
        <v>18</v>
      </c>
      <c r="H6" s="9" t="s">
        <v>24</v>
      </c>
      <c r="I6" s="9" t="s">
        <v>37</v>
      </c>
      <c r="J6" s="10" t="s">
        <v>5</v>
      </c>
      <c r="K6" s="45" t="str">
        <f>LEFT(TEXT(K5,"ddd"),1)</f>
        <v>M</v>
      </c>
      <c r="L6" s="46" t="str">
        <f t="shared" ref="L6:Q6" si="5">LEFT(TEXT(L5,"ddd"),1)</f>
        <v>T</v>
      </c>
      <c r="M6" s="46" t="str">
        <f t="shared" si="5"/>
        <v>W</v>
      </c>
      <c r="N6" s="46" t="str">
        <f t="shared" si="5"/>
        <v>T</v>
      </c>
      <c r="O6" s="46" t="str">
        <f t="shared" si="5"/>
        <v>F</v>
      </c>
      <c r="P6" s="46" t="str">
        <f t="shared" si="5"/>
        <v>S</v>
      </c>
      <c r="Q6" s="47" t="str">
        <f t="shared" si="5"/>
        <v>S</v>
      </c>
      <c r="R6" s="45" t="str">
        <f>LEFT(TEXT(R5,"ddd"),1)</f>
        <v>M</v>
      </c>
      <c r="S6" s="46" t="str">
        <f t="shared" ref="S6" si="6">LEFT(TEXT(S5,"ddd"),1)</f>
        <v>T</v>
      </c>
      <c r="T6" s="46" t="str">
        <f t="shared" ref="T6" si="7">LEFT(TEXT(T5,"ddd"),1)</f>
        <v>W</v>
      </c>
      <c r="U6" s="46" t="str">
        <f t="shared" ref="U6" si="8">LEFT(TEXT(U5,"ddd"),1)</f>
        <v>T</v>
      </c>
      <c r="V6" s="46" t="str">
        <f t="shared" ref="V6" si="9">LEFT(TEXT(V5,"ddd"),1)</f>
        <v>F</v>
      </c>
      <c r="W6" s="46" t="str">
        <f t="shared" ref="W6" si="10">LEFT(TEXT(W5,"ddd"),1)</f>
        <v>S</v>
      </c>
      <c r="X6" s="47" t="str">
        <f t="shared" ref="X6" si="11">LEFT(TEXT(X5,"ddd"),1)</f>
        <v>S</v>
      </c>
      <c r="Y6" s="45" t="str">
        <f>LEFT(TEXT(Y5,"ddd"),1)</f>
        <v>M</v>
      </c>
      <c r="Z6" s="46" t="str">
        <f t="shared" ref="Z6" si="12">LEFT(TEXT(Z5,"ddd"),1)</f>
        <v>T</v>
      </c>
      <c r="AA6" s="46" t="str">
        <f t="shared" ref="AA6" si="13">LEFT(TEXT(AA5,"ddd"),1)</f>
        <v>W</v>
      </c>
      <c r="AB6" s="46" t="str">
        <f t="shared" ref="AB6" si="14">LEFT(TEXT(AB5,"ddd"),1)</f>
        <v>T</v>
      </c>
      <c r="AC6" s="46" t="str">
        <f t="shared" ref="AC6" si="15">LEFT(TEXT(AC5,"ddd"),1)</f>
        <v>F</v>
      </c>
      <c r="AD6" s="46" t="str">
        <f t="shared" ref="AD6" si="16">LEFT(TEXT(AD5,"ddd"),1)</f>
        <v>S</v>
      </c>
      <c r="AE6" s="47" t="str">
        <f t="shared" ref="AE6" si="17">LEFT(TEXT(AE5,"ddd"),1)</f>
        <v>S</v>
      </c>
      <c r="AF6" s="45" t="str">
        <f>LEFT(TEXT(AF5,"ddd"),1)</f>
        <v>M</v>
      </c>
      <c r="AG6" s="46" t="str">
        <f t="shared" ref="AG6" si="18">LEFT(TEXT(AG5,"ddd"),1)</f>
        <v>T</v>
      </c>
      <c r="AH6" s="46" t="str">
        <f t="shared" ref="AH6" si="19">LEFT(TEXT(AH5,"ddd"),1)</f>
        <v>W</v>
      </c>
      <c r="AI6" s="46" t="str">
        <f t="shared" ref="AI6" si="20">LEFT(TEXT(AI5,"ddd"),1)</f>
        <v>T</v>
      </c>
      <c r="AJ6" s="46" t="str">
        <f t="shared" ref="AJ6" si="21">LEFT(TEXT(AJ5,"ddd"),1)</f>
        <v>F</v>
      </c>
      <c r="AK6" s="46" t="str">
        <f t="shared" ref="AK6" si="22">LEFT(TEXT(AK5,"ddd"),1)</f>
        <v>S</v>
      </c>
      <c r="AL6" s="47" t="str">
        <f t="shared" ref="AL6" si="23">LEFT(TEXT(AL5,"ddd"),1)</f>
        <v>S</v>
      </c>
      <c r="AM6" s="45" t="str">
        <f>LEFT(TEXT(AM5,"ddd"),1)</f>
        <v>M</v>
      </c>
      <c r="AN6" s="46" t="str">
        <f t="shared" ref="AN6" si="24">LEFT(TEXT(AN5,"ddd"),1)</f>
        <v>T</v>
      </c>
      <c r="AO6" s="46" t="str">
        <f t="shared" ref="AO6" si="25">LEFT(TEXT(AO5,"ddd"),1)</f>
        <v>W</v>
      </c>
      <c r="AP6" s="46" t="str">
        <f t="shared" ref="AP6" si="26">LEFT(TEXT(AP5,"ddd"),1)</f>
        <v>T</v>
      </c>
      <c r="AQ6" s="46" t="str">
        <f t="shared" ref="AQ6" si="27">LEFT(TEXT(AQ5,"ddd"),1)</f>
        <v>F</v>
      </c>
      <c r="AR6" s="46" t="str">
        <f t="shared" ref="AR6" si="28">LEFT(TEXT(AR5,"ddd"),1)</f>
        <v>S</v>
      </c>
      <c r="AS6" s="47" t="str">
        <f t="shared" ref="AS6" si="29">LEFT(TEXT(AS5,"ddd"),1)</f>
        <v>S</v>
      </c>
    </row>
    <row r="7" spans="1:68" hidden="1" outlineLevel="1" x14ac:dyDescent="0.35">
      <c r="A7" s="35"/>
      <c r="B7" s="36" t="s">
        <v>9</v>
      </c>
      <c r="C7" s="37">
        <v>44927</v>
      </c>
      <c r="D7" s="38">
        <v>30</v>
      </c>
      <c r="E7" s="37">
        <v>44967</v>
      </c>
      <c r="F7" s="37">
        <v>44927</v>
      </c>
      <c r="G7" s="38">
        <v>22</v>
      </c>
      <c r="H7" s="30">
        <f t="shared" ref="H7:H12" ca="1" si="30">IF(ISBLANK($I7), IF($F7 &gt; TODAY(), $F7, TODAY()) + (($D7-IF(ISBLANK($G7),0,$G7))/8), $I7)</f>
        <v>45087</v>
      </c>
      <c r="I7" s="37"/>
      <c r="J7" s="39">
        <f t="shared" ref="J7:J13" si="31">actual_total_effort/IF(ISBLANK(planned_total_effort), 1, planned_total_effort)</f>
        <v>0.73333333333333328</v>
      </c>
      <c r="K7" s="35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48"/>
    </row>
    <row r="8" spans="1:68" hidden="1" outlineLevel="1" x14ac:dyDescent="0.35">
      <c r="A8" s="16"/>
      <c r="B8" s="11" t="s">
        <v>10</v>
      </c>
      <c r="C8" s="12">
        <v>44956</v>
      </c>
      <c r="D8" s="13">
        <v>20</v>
      </c>
      <c r="E8" s="12">
        <v>44995</v>
      </c>
      <c r="F8" s="12">
        <v>44956</v>
      </c>
      <c r="G8" s="13">
        <v>20</v>
      </c>
      <c r="H8" s="30">
        <f t="shared" ca="1" si="30"/>
        <v>45086</v>
      </c>
      <c r="I8" s="12"/>
      <c r="J8" s="22">
        <f t="shared" si="31"/>
        <v>1</v>
      </c>
      <c r="K8" s="16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49"/>
    </row>
    <row r="9" spans="1:68" hidden="1" outlineLevel="1" x14ac:dyDescent="0.35">
      <c r="A9" s="16"/>
      <c r="B9" s="11" t="s">
        <v>11</v>
      </c>
      <c r="C9" s="12">
        <v>44970</v>
      </c>
      <c r="D9" s="13">
        <v>80</v>
      </c>
      <c r="E9" s="12">
        <v>44995</v>
      </c>
      <c r="F9" s="12">
        <v>44963</v>
      </c>
      <c r="G9" s="13">
        <v>120</v>
      </c>
      <c r="H9" s="30">
        <f ca="1">IF(ISBLANK($I9), IF($F9 &gt; TODAY(), $F9, TODAY()) + (($D9-IF(ISBLANK($G9),0,$G9))/8), $I9)</f>
        <v>45023</v>
      </c>
      <c r="I9" s="12">
        <v>45023</v>
      </c>
      <c r="J9" s="22">
        <f t="shared" si="31"/>
        <v>1.5</v>
      </c>
      <c r="K9" s="16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49"/>
    </row>
    <row r="10" spans="1:68" hidden="1" outlineLevel="1" x14ac:dyDescent="0.35">
      <c r="A10" s="16"/>
      <c r="B10" s="11" t="s">
        <v>12</v>
      </c>
      <c r="C10" s="12">
        <v>44998</v>
      </c>
      <c r="D10" s="13">
        <v>4</v>
      </c>
      <c r="E10" s="12">
        <v>45000</v>
      </c>
      <c r="F10" s="12">
        <v>45047</v>
      </c>
      <c r="G10" s="13">
        <v>120</v>
      </c>
      <c r="H10" s="30">
        <f t="shared" ca="1" si="30"/>
        <v>45044</v>
      </c>
      <c r="I10" s="12">
        <v>45044</v>
      </c>
      <c r="J10" s="22">
        <f t="shared" si="31"/>
        <v>30</v>
      </c>
      <c r="K10" s="16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49"/>
    </row>
    <row r="11" spans="1:68" hidden="1" outlineLevel="1" x14ac:dyDescent="0.35">
      <c r="A11" s="16"/>
      <c r="B11" s="11" t="s">
        <v>13</v>
      </c>
      <c r="C11" s="12">
        <v>45001</v>
      </c>
      <c r="D11" s="13">
        <v>4</v>
      </c>
      <c r="E11" s="12">
        <v>45026</v>
      </c>
      <c r="F11" s="11"/>
      <c r="G11" s="13">
        <v>4</v>
      </c>
      <c r="H11" s="30">
        <f t="shared" ca="1" si="30"/>
        <v>45061</v>
      </c>
      <c r="I11" s="12">
        <v>45061</v>
      </c>
      <c r="J11" s="22">
        <f t="shared" si="31"/>
        <v>1</v>
      </c>
      <c r="K11" s="16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49"/>
    </row>
    <row r="12" spans="1:68" ht="15" hidden="1" outlineLevel="1" thickBot="1" x14ac:dyDescent="0.4">
      <c r="A12" s="27"/>
      <c r="B12" s="28" t="s">
        <v>14</v>
      </c>
      <c r="C12" s="30">
        <v>45005</v>
      </c>
      <c r="D12" s="29">
        <v>8</v>
      </c>
      <c r="E12" s="30">
        <v>45012</v>
      </c>
      <c r="F12" s="28"/>
      <c r="G12" s="29">
        <v>8</v>
      </c>
      <c r="H12" s="30">
        <f t="shared" ca="1" si="30"/>
        <v>45086</v>
      </c>
      <c r="I12" s="30">
        <v>45086</v>
      </c>
      <c r="J12" s="31">
        <f t="shared" si="31"/>
        <v>1</v>
      </c>
      <c r="K12" s="16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49"/>
    </row>
    <row r="13" spans="1:68" ht="15" collapsed="1" thickBot="1" x14ac:dyDescent="0.4">
      <c r="A13" s="42" t="s">
        <v>7</v>
      </c>
      <c r="B13" s="43"/>
      <c r="C13" s="40">
        <f ca="1">MIN(C7:C13)</f>
        <v>0</v>
      </c>
      <c r="D13" s="41">
        <f>SUM(D7,D8,D9,D10,D11,D12)</f>
        <v>146</v>
      </c>
      <c r="E13" s="40">
        <f>MAX(E7:E12)</f>
        <v>45026</v>
      </c>
      <c r="F13" s="40">
        <f>MIN(F7:F12)</f>
        <v>44927</v>
      </c>
      <c r="G13" s="41">
        <f>SUM(G7:G12)</f>
        <v>294</v>
      </c>
      <c r="H13" s="40">
        <f ca="1">MAX(H7:H12)</f>
        <v>45087</v>
      </c>
      <c r="I13" s="40"/>
      <c r="J13" s="44">
        <f t="shared" si="31"/>
        <v>2.0136986301369864</v>
      </c>
      <c r="K13" s="50"/>
      <c r="L13" s="15"/>
      <c r="M13" s="15"/>
      <c r="N13" s="15"/>
      <c r="O13" s="15"/>
      <c r="P13" s="15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49"/>
    </row>
    <row r="14" spans="1:68" hidden="1" outlineLevel="1" x14ac:dyDescent="0.35">
      <c r="A14" s="35"/>
      <c r="B14" s="36" t="s">
        <v>9</v>
      </c>
      <c r="C14" s="37">
        <v>44927</v>
      </c>
      <c r="D14" s="38">
        <v>40</v>
      </c>
      <c r="E14" s="37">
        <v>44981</v>
      </c>
      <c r="F14" s="37">
        <v>44927</v>
      </c>
      <c r="G14" s="38">
        <v>20</v>
      </c>
      <c r="H14" s="37"/>
      <c r="I14" s="37"/>
      <c r="J14" s="39">
        <f t="shared" ref="J14:J25" si="32">actual_total_effort/IF(ISBLANK(planned_total_effort), 1, planned_total_effort)</f>
        <v>0.5</v>
      </c>
      <c r="K14" s="16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49"/>
    </row>
    <row r="15" spans="1:68" hidden="1" outlineLevel="1" x14ac:dyDescent="0.35">
      <c r="A15" s="16"/>
      <c r="B15" s="11" t="s">
        <v>10</v>
      </c>
      <c r="C15" s="12">
        <v>44977</v>
      </c>
      <c r="D15" s="13"/>
      <c r="E15" s="12"/>
      <c r="F15" s="11"/>
      <c r="G15" s="13"/>
      <c r="H15" s="12"/>
      <c r="I15" s="12"/>
      <c r="J15" s="22">
        <f t="shared" si="32"/>
        <v>0</v>
      </c>
      <c r="K15" s="16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49"/>
    </row>
    <row r="16" spans="1:68" hidden="1" outlineLevel="1" x14ac:dyDescent="0.35">
      <c r="A16" s="16"/>
      <c r="B16" s="11" t="s">
        <v>11</v>
      </c>
      <c r="C16" s="12"/>
      <c r="D16" s="13"/>
      <c r="E16" s="12"/>
      <c r="F16" s="11"/>
      <c r="G16" s="13"/>
      <c r="H16" s="12"/>
      <c r="I16" s="12"/>
      <c r="J16" s="22">
        <f t="shared" si="32"/>
        <v>0</v>
      </c>
      <c r="K16" s="16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49"/>
    </row>
    <row r="17" spans="1:45" hidden="1" outlineLevel="1" x14ac:dyDescent="0.35">
      <c r="A17" s="16"/>
      <c r="B17" s="14" t="s">
        <v>19</v>
      </c>
      <c r="C17" s="11"/>
      <c r="D17" s="13"/>
      <c r="E17" s="12"/>
      <c r="F17" s="11"/>
      <c r="G17" s="13"/>
      <c r="H17" s="12"/>
      <c r="I17" s="12"/>
      <c r="J17" s="22">
        <f t="shared" si="32"/>
        <v>0</v>
      </c>
      <c r="K17" s="16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49"/>
    </row>
    <row r="18" spans="1:45" hidden="1" outlineLevel="1" x14ac:dyDescent="0.35">
      <c r="A18" s="16"/>
      <c r="B18" s="14" t="s">
        <v>20</v>
      </c>
      <c r="C18" s="11"/>
      <c r="D18" s="13"/>
      <c r="E18" s="12"/>
      <c r="F18" s="11"/>
      <c r="G18" s="13"/>
      <c r="H18" s="12"/>
      <c r="I18" s="12"/>
      <c r="J18" s="22">
        <f t="shared" si="32"/>
        <v>0</v>
      </c>
      <c r="K18" s="16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49"/>
    </row>
    <row r="19" spans="1:45" hidden="1" outlineLevel="1" x14ac:dyDescent="0.35">
      <c r="A19" s="16"/>
      <c r="B19" s="14" t="s">
        <v>21</v>
      </c>
      <c r="C19" s="11"/>
      <c r="D19" s="13"/>
      <c r="E19" s="12"/>
      <c r="F19" s="11"/>
      <c r="G19" s="13"/>
      <c r="H19" s="12"/>
      <c r="I19" s="12"/>
      <c r="J19" s="22">
        <f t="shared" si="32"/>
        <v>0</v>
      </c>
      <c r="K19" s="16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49"/>
    </row>
    <row r="20" spans="1:45" hidden="1" outlineLevel="1" x14ac:dyDescent="0.35">
      <c r="A20" s="16"/>
      <c r="B20" s="11" t="s">
        <v>12</v>
      </c>
      <c r="C20" s="11"/>
      <c r="D20" s="13"/>
      <c r="E20" s="12"/>
      <c r="F20" s="11"/>
      <c r="G20" s="13"/>
      <c r="H20" s="12"/>
      <c r="I20" s="12"/>
      <c r="J20" s="22">
        <f t="shared" si="32"/>
        <v>0</v>
      </c>
      <c r="K20" s="16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49"/>
    </row>
    <row r="21" spans="1:45" hidden="1" outlineLevel="1" x14ac:dyDescent="0.35">
      <c r="A21" s="16"/>
      <c r="B21" s="11" t="s">
        <v>13</v>
      </c>
      <c r="C21" s="11"/>
      <c r="D21" s="13"/>
      <c r="E21" s="12"/>
      <c r="F21" s="11"/>
      <c r="G21" s="13"/>
      <c r="H21" s="12"/>
      <c r="I21" s="12"/>
      <c r="J21" s="22">
        <f t="shared" si="32"/>
        <v>0</v>
      </c>
      <c r="K21" s="16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49"/>
    </row>
    <row r="22" spans="1:45" hidden="1" outlineLevel="1" x14ac:dyDescent="0.35">
      <c r="A22" s="16"/>
      <c r="B22" s="14" t="s">
        <v>23</v>
      </c>
      <c r="C22" s="11"/>
      <c r="D22" s="13"/>
      <c r="E22" s="12"/>
      <c r="F22" s="11"/>
      <c r="G22" s="13"/>
      <c r="H22" s="12"/>
      <c r="I22" s="12"/>
      <c r="J22" s="22">
        <f t="shared" si="32"/>
        <v>0</v>
      </c>
      <c r="K22" s="16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49"/>
    </row>
    <row r="23" spans="1:45" hidden="1" outlineLevel="1" x14ac:dyDescent="0.35">
      <c r="A23" s="16"/>
      <c r="B23" s="14" t="s">
        <v>22</v>
      </c>
      <c r="C23" s="11"/>
      <c r="D23" s="13"/>
      <c r="E23" s="12"/>
      <c r="F23" s="11"/>
      <c r="G23" s="13"/>
      <c r="H23" s="12"/>
      <c r="I23" s="12"/>
      <c r="J23" s="22">
        <f t="shared" si="32"/>
        <v>0</v>
      </c>
      <c r="K23" s="16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49"/>
    </row>
    <row r="24" spans="1:45" ht="15" hidden="1" outlineLevel="1" thickBot="1" x14ac:dyDescent="0.4">
      <c r="A24" s="17"/>
      <c r="B24" s="18" t="s">
        <v>14</v>
      </c>
      <c r="C24" s="18"/>
      <c r="D24" s="20"/>
      <c r="E24" s="19"/>
      <c r="F24" s="18"/>
      <c r="G24" s="20"/>
      <c r="H24" s="19"/>
      <c r="I24" s="19"/>
      <c r="J24" s="23">
        <f t="shared" si="32"/>
        <v>0</v>
      </c>
      <c r="K24" s="16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49"/>
    </row>
    <row r="25" spans="1:45" ht="15" collapsed="1" thickBot="1" x14ac:dyDescent="0.4">
      <c r="A25" s="55" t="s">
        <v>8</v>
      </c>
      <c r="B25" s="32"/>
      <c r="C25" s="33">
        <f>MIN(C14:C24)</f>
        <v>44927</v>
      </c>
      <c r="D25" s="34">
        <f>SUM(D14:D24)</f>
        <v>40</v>
      </c>
      <c r="E25" s="33">
        <f>MAX(E14:E24)</f>
        <v>44981</v>
      </c>
      <c r="F25" s="33">
        <f>MIN(F14:F24)</f>
        <v>44927</v>
      </c>
      <c r="G25" s="34">
        <f>SUM(G14:G24)</f>
        <v>20</v>
      </c>
      <c r="H25" s="33">
        <f>MAX(H14:H24)</f>
        <v>0</v>
      </c>
      <c r="I25" s="33"/>
      <c r="J25" s="56">
        <f t="shared" si="32"/>
        <v>0.5</v>
      </c>
      <c r="K25" s="16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49"/>
    </row>
    <row r="26" spans="1:45" outlineLevel="1" x14ac:dyDescent="0.35">
      <c r="A26" s="57"/>
      <c r="B26" s="58"/>
      <c r="C26" s="58"/>
      <c r="D26" s="59"/>
      <c r="E26" s="60"/>
      <c r="F26" s="58"/>
      <c r="G26" s="59"/>
      <c r="H26" s="60"/>
      <c r="I26" s="60"/>
      <c r="J26" s="61"/>
      <c r="K26" s="52"/>
      <c r="AS26" s="62"/>
    </row>
    <row r="27" spans="1:45" outlineLevel="1" x14ac:dyDescent="0.35">
      <c r="A27" s="16"/>
      <c r="B27" s="11" t="s">
        <v>15</v>
      </c>
      <c r="C27" s="12">
        <v>44927</v>
      </c>
      <c r="D27" s="13">
        <v>405.7</v>
      </c>
      <c r="E27" s="12">
        <v>45006</v>
      </c>
      <c r="F27" s="12">
        <v>44927</v>
      </c>
      <c r="G27" s="13">
        <v>140</v>
      </c>
      <c r="H27" s="12">
        <v>45006</v>
      </c>
      <c r="I27" s="12"/>
      <c r="J27" s="22">
        <f t="shared" ref="J27:J34" si="33">actual_total_effort/IF(ISBLANK(planned_total_effort), 1, planned_total_effort)</f>
        <v>0.34508257333004683</v>
      </c>
      <c r="K27" s="16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49"/>
    </row>
    <row r="28" spans="1:45" outlineLevel="1" x14ac:dyDescent="0.35">
      <c r="A28" s="27"/>
      <c r="B28" s="28" t="s">
        <v>21</v>
      </c>
      <c r="C28" s="30">
        <v>45075</v>
      </c>
      <c r="D28" s="29"/>
      <c r="E28" s="30">
        <v>45086</v>
      </c>
      <c r="F28" s="30"/>
      <c r="G28" s="29"/>
      <c r="H28" s="30"/>
      <c r="I28" s="30"/>
      <c r="J28" s="22"/>
      <c r="K28" s="16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49"/>
    </row>
    <row r="29" spans="1:45" outlineLevel="1" x14ac:dyDescent="0.35">
      <c r="A29" s="27"/>
      <c r="B29" s="28" t="s">
        <v>13</v>
      </c>
      <c r="C29" s="30">
        <f>MIN(C30:C32)</f>
        <v>44967</v>
      </c>
      <c r="D29" s="29"/>
      <c r="E29" s="30">
        <v>45006</v>
      </c>
      <c r="F29" s="28"/>
      <c r="G29" s="29"/>
      <c r="H29" s="30"/>
      <c r="I29" s="30"/>
      <c r="J29" s="22">
        <f t="shared" si="33"/>
        <v>0</v>
      </c>
      <c r="K29" s="16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49"/>
    </row>
    <row r="30" spans="1:45" outlineLevel="1" x14ac:dyDescent="0.35">
      <c r="A30" s="27"/>
      <c r="B30" s="28" t="s">
        <v>26</v>
      </c>
      <c r="C30" s="30">
        <v>44967</v>
      </c>
      <c r="D30" s="29"/>
      <c r="E30" s="30">
        <v>45006</v>
      </c>
      <c r="F30" s="28"/>
      <c r="G30" s="29"/>
      <c r="H30" s="30"/>
      <c r="I30" s="30"/>
      <c r="J30" s="22">
        <f t="shared" si="33"/>
        <v>0</v>
      </c>
      <c r="K30" s="16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49"/>
    </row>
    <row r="31" spans="1:45" outlineLevel="1" x14ac:dyDescent="0.35">
      <c r="A31" s="27"/>
      <c r="B31" s="28" t="s">
        <v>27</v>
      </c>
      <c r="C31" s="30">
        <v>45012</v>
      </c>
      <c r="D31" s="29"/>
      <c r="E31" s="30">
        <v>45016</v>
      </c>
      <c r="F31" s="28"/>
      <c r="G31" s="29"/>
      <c r="H31" s="30"/>
      <c r="I31" s="30"/>
      <c r="J31" s="22">
        <f t="shared" si="33"/>
        <v>0</v>
      </c>
      <c r="K31" s="16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49"/>
    </row>
    <row r="32" spans="1:45" outlineLevel="1" x14ac:dyDescent="0.35">
      <c r="A32" s="27"/>
      <c r="B32" s="28" t="s">
        <v>22</v>
      </c>
      <c r="C32" s="30">
        <v>45019</v>
      </c>
      <c r="D32" s="29"/>
      <c r="E32" s="30">
        <v>45019</v>
      </c>
      <c r="F32" s="28"/>
      <c r="G32" s="29"/>
      <c r="H32" s="30"/>
      <c r="I32" s="30"/>
      <c r="J32" s="22">
        <f t="shared" si="33"/>
        <v>0</v>
      </c>
      <c r="K32" s="16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49"/>
    </row>
    <row r="33" spans="1:45" ht="15" outlineLevel="1" thickBot="1" x14ac:dyDescent="0.4">
      <c r="A33" s="17"/>
      <c r="B33" s="18" t="s">
        <v>14</v>
      </c>
      <c r="C33" s="19">
        <v>45019</v>
      </c>
      <c r="D33" s="20"/>
      <c r="E33" s="19">
        <v>45023</v>
      </c>
      <c r="F33" s="18"/>
      <c r="G33" s="20"/>
      <c r="H33" s="19">
        <v>45023</v>
      </c>
      <c r="I33" s="19"/>
      <c r="J33" s="23">
        <f t="shared" si="33"/>
        <v>0</v>
      </c>
      <c r="K33" s="16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49"/>
    </row>
    <row r="34" spans="1:45" ht="15" thickBot="1" x14ac:dyDescent="0.4">
      <c r="A34" s="42" t="s">
        <v>6</v>
      </c>
      <c r="B34" s="43"/>
      <c r="C34" s="40">
        <f>MIN(C26:C33)</f>
        <v>44927</v>
      </c>
      <c r="D34" s="41">
        <f>SUM(D26:D33)</f>
        <v>405.7</v>
      </c>
      <c r="E34" s="40">
        <f>MAX(E26:E33)</f>
        <v>45086</v>
      </c>
      <c r="F34" s="40">
        <f>MIN(F26:F33)</f>
        <v>44927</v>
      </c>
      <c r="G34" s="41">
        <f>SUM(G26:G33)</f>
        <v>140</v>
      </c>
      <c r="H34" s="40">
        <f>MAX(H26:H33)</f>
        <v>45023</v>
      </c>
      <c r="I34" s="40"/>
      <c r="J34" s="44">
        <f t="shared" si="33"/>
        <v>0.34508257333004683</v>
      </c>
      <c r="K34" s="16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49"/>
    </row>
    <row r="35" spans="1:45" outlineLevel="1" x14ac:dyDescent="0.35">
      <c r="A35" s="52"/>
      <c r="B35" s="1" t="s">
        <v>30</v>
      </c>
      <c r="C35" s="3">
        <v>45192</v>
      </c>
      <c r="D35" s="2">
        <v>15</v>
      </c>
      <c r="E35" s="3">
        <v>45086</v>
      </c>
      <c r="F35" s="3">
        <v>45068</v>
      </c>
      <c r="G35" s="2">
        <v>10</v>
      </c>
      <c r="H35" s="3">
        <f t="shared" ref="H35:H41" ca="1" si="34">IF(ISBLANK($I35), IF($F35 &gt; TODAY(), $F35, TODAY()) + (($D35-IF(ISBLANK($G35),0,$G35))/8), $I35)</f>
        <v>45086.625</v>
      </c>
      <c r="J35" s="53">
        <f t="shared" ref="J35:J43" si="35">actual_total_effort/IF(ISBLANK(planned_total_effort), 1, planned_total_effort)</f>
        <v>0.66666666666666663</v>
      </c>
      <c r="K35" s="16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49"/>
    </row>
    <row r="36" spans="1:45" outlineLevel="1" x14ac:dyDescent="0.35">
      <c r="A36" s="27"/>
      <c r="B36" s="28" t="s">
        <v>31</v>
      </c>
      <c r="C36" s="30">
        <v>44999</v>
      </c>
      <c r="D36" s="29">
        <v>70</v>
      </c>
      <c r="E36" s="30">
        <v>45086</v>
      </c>
      <c r="F36" s="30">
        <v>45047</v>
      </c>
      <c r="G36" s="29">
        <v>35</v>
      </c>
      <c r="H36" s="30">
        <f t="shared" ca="1" si="34"/>
        <v>45090.375</v>
      </c>
      <c r="I36" s="30"/>
      <c r="J36" s="22">
        <f t="shared" si="35"/>
        <v>0.5</v>
      </c>
      <c r="K36" s="16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49"/>
    </row>
    <row r="37" spans="1:45" outlineLevel="1" x14ac:dyDescent="0.35">
      <c r="A37" s="27"/>
      <c r="B37" s="28" t="s">
        <v>32</v>
      </c>
      <c r="C37" s="30">
        <v>44938</v>
      </c>
      <c r="D37" s="29">
        <v>10</v>
      </c>
      <c r="E37" s="30">
        <v>45086</v>
      </c>
      <c r="F37" s="30">
        <v>45084</v>
      </c>
      <c r="G37" s="29"/>
      <c r="H37" s="30">
        <f t="shared" ca="1" si="34"/>
        <v>45087.25</v>
      </c>
      <c r="I37" s="30"/>
      <c r="J37" s="22">
        <f t="shared" si="35"/>
        <v>0</v>
      </c>
      <c r="K37" s="16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49"/>
    </row>
    <row r="38" spans="1:45" outlineLevel="1" x14ac:dyDescent="0.35">
      <c r="A38" s="27"/>
      <c r="B38" s="28" t="s">
        <v>39</v>
      </c>
      <c r="C38" s="30">
        <v>44943</v>
      </c>
      <c r="D38" s="29">
        <v>5</v>
      </c>
      <c r="E38" s="30">
        <v>45086</v>
      </c>
      <c r="F38" s="30">
        <v>45079</v>
      </c>
      <c r="G38" s="29">
        <v>4</v>
      </c>
      <c r="H38" s="30">
        <f t="shared" ca="1" si="34"/>
        <v>45086.125</v>
      </c>
      <c r="I38" s="30"/>
      <c r="J38" s="22">
        <f t="shared" si="35"/>
        <v>0.8</v>
      </c>
      <c r="K38" s="16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49"/>
    </row>
    <row r="39" spans="1:45" outlineLevel="1" x14ac:dyDescent="0.35">
      <c r="A39" s="27"/>
      <c r="B39" s="28" t="s">
        <v>34</v>
      </c>
      <c r="C39" s="30">
        <v>45076</v>
      </c>
      <c r="D39" s="29">
        <v>4</v>
      </c>
      <c r="E39" s="30">
        <v>45093</v>
      </c>
      <c r="F39" s="30">
        <v>45075</v>
      </c>
      <c r="G39" s="29">
        <v>6</v>
      </c>
      <c r="H39" s="30">
        <f t="shared" ca="1" si="34"/>
        <v>45085.75</v>
      </c>
      <c r="I39" s="30"/>
      <c r="J39" s="22">
        <f t="shared" si="35"/>
        <v>1.5</v>
      </c>
      <c r="K39" s="16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49"/>
    </row>
    <row r="40" spans="1:45" outlineLevel="1" x14ac:dyDescent="0.35">
      <c r="A40" s="27"/>
      <c r="B40" s="28" t="s">
        <v>35</v>
      </c>
      <c r="C40" s="30">
        <v>45076</v>
      </c>
      <c r="D40" s="29">
        <v>6</v>
      </c>
      <c r="E40" s="30">
        <v>45093</v>
      </c>
      <c r="F40" s="30">
        <v>45075</v>
      </c>
      <c r="G40" s="29">
        <v>10</v>
      </c>
      <c r="H40" s="30">
        <v>45084</v>
      </c>
      <c r="I40" s="30"/>
      <c r="J40" s="22">
        <f t="shared" si="35"/>
        <v>1.6666666666666667</v>
      </c>
      <c r="K40" s="16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49"/>
    </row>
    <row r="41" spans="1:45" outlineLevel="1" x14ac:dyDescent="0.35">
      <c r="A41" s="27"/>
      <c r="B41" s="28" t="s">
        <v>36</v>
      </c>
      <c r="C41" s="30">
        <v>45073</v>
      </c>
      <c r="D41" s="29">
        <v>6</v>
      </c>
      <c r="E41" s="30">
        <v>45093</v>
      </c>
      <c r="F41" s="30">
        <v>45073</v>
      </c>
      <c r="G41" s="29">
        <v>3</v>
      </c>
      <c r="H41" s="30">
        <f t="shared" ca="1" si="34"/>
        <v>45086.375</v>
      </c>
      <c r="I41" s="30"/>
      <c r="J41" s="22">
        <f t="shared" si="35"/>
        <v>0.5</v>
      </c>
      <c r="K41" s="16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49"/>
    </row>
    <row r="42" spans="1:45" ht="15" outlineLevel="1" thickBot="1" x14ac:dyDescent="0.4">
      <c r="A42" s="27"/>
      <c r="B42" s="28"/>
      <c r="C42" s="30"/>
      <c r="D42" s="29"/>
      <c r="E42" s="30"/>
      <c r="F42" s="28"/>
      <c r="G42" s="29"/>
      <c r="H42" s="30"/>
      <c r="I42" s="30"/>
      <c r="J42" s="31"/>
      <c r="K42" s="16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49"/>
    </row>
    <row r="43" spans="1:45" ht="15" thickBot="1" x14ac:dyDescent="0.4">
      <c r="A43" s="42" t="s">
        <v>28</v>
      </c>
      <c r="B43" s="43">
        <f>COUNTIF(B35:B42,"&lt;&gt;"&amp;"")</f>
        <v>7</v>
      </c>
      <c r="C43" s="40">
        <f>MIN(C35:C42)</f>
        <v>44938</v>
      </c>
      <c r="D43" s="41">
        <f>SUM(D35:D42)</f>
        <v>116</v>
      </c>
      <c r="E43" s="40">
        <f>MAX(E35:E42)</f>
        <v>45093</v>
      </c>
      <c r="F43" s="40">
        <f>MIN(F35:F42)</f>
        <v>45047</v>
      </c>
      <c r="G43" s="41">
        <f>SUM(G35:G42)</f>
        <v>68</v>
      </c>
      <c r="H43" s="40">
        <f ca="1">MAX(H35:H42)</f>
        <v>45090.375</v>
      </c>
      <c r="I43" s="40"/>
      <c r="J43" s="54">
        <f t="shared" si="35"/>
        <v>0.58620689655172409</v>
      </c>
      <c r="K43" s="16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49"/>
    </row>
    <row r="44" spans="1:45" hidden="1" outlineLevel="1" x14ac:dyDescent="0.35">
      <c r="A44" s="52"/>
      <c r="B44" s="28" t="s">
        <v>29</v>
      </c>
      <c r="C44" s="30">
        <v>44908</v>
      </c>
      <c r="D44" s="29">
        <v>5</v>
      </c>
      <c r="E44" s="30">
        <v>45086</v>
      </c>
      <c r="F44" s="30">
        <v>45079</v>
      </c>
      <c r="G44" s="29">
        <v>4</v>
      </c>
      <c r="H44" s="30">
        <f ca="1">IF(ISBLANK($I44), IF($F44 &gt; TODAY(), $F44, TODAY()) + (($D44-IF(ISBLANK($G44),0,$G44))/8), $I44)</f>
        <v>45079</v>
      </c>
      <c r="I44" s="30">
        <v>45079</v>
      </c>
      <c r="J44" s="22">
        <f>actual_total_effort/IF(ISBLANK(planned_total_effort), 1, planned_total_effort)</f>
        <v>0.8</v>
      </c>
      <c r="K44" s="16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49"/>
    </row>
    <row r="45" spans="1:45" hidden="1" outlineLevel="1" x14ac:dyDescent="0.35">
      <c r="A45" s="27"/>
      <c r="B45" s="28" t="s">
        <v>33</v>
      </c>
      <c r="C45" s="30">
        <v>44999</v>
      </c>
      <c r="D45" s="29">
        <v>15</v>
      </c>
      <c r="E45" s="30">
        <v>45086</v>
      </c>
      <c r="F45" s="30"/>
      <c r="G45" s="29">
        <v>12</v>
      </c>
      <c r="H45" s="30">
        <f ca="1">IF(ISBLANK($I45), IF($F45 &gt; TODAY(), $F45, TODAY()) + (($D45-IF(ISBLANK($G45),0,$G45))/8), $I45)</f>
        <v>45072</v>
      </c>
      <c r="I45" s="30">
        <v>45072</v>
      </c>
      <c r="J45" s="22"/>
      <c r="K45" s="16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49"/>
    </row>
    <row r="46" spans="1:45" hidden="1" outlineLevel="1" x14ac:dyDescent="0.35">
      <c r="A46" s="27"/>
      <c r="B46" s="28"/>
      <c r="C46" s="30"/>
      <c r="D46" s="29"/>
      <c r="E46" s="30"/>
      <c r="F46" s="30"/>
      <c r="G46" s="29"/>
      <c r="H46" s="30"/>
      <c r="I46" s="30"/>
      <c r="J46" s="22"/>
      <c r="K46" s="16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49"/>
    </row>
    <row r="47" spans="1:45" hidden="1" outlineLevel="1" x14ac:dyDescent="0.35">
      <c r="A47" s="27"/>
      <c r="B47" s="28"/>
      <c r="C47" s="30"/>
      <c r="D47" s="29"/>
      <c r="E47" s="30"/>
      <c r="F47" s="30"/>
      <c r="G47" s="29"/>
      <c r="H47" s="30"/>
      <c r="I47" s="30"/>
      <c r="J47" s="22"/>
      <c r="K47" s="16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49"/>
    </row>
    <row r="48" spans="1:45" hidden="1" outlineLevel="1" x14ac:dyDescent="0.35">
      <c r="A48" s="27"/>
      <c r="B48" s="28"/>
      <c r="C48" s="30"/>
      <c r="D48" s="29"/>
      <c r="E48" s="30"/>
      <c r="F48" s="30"/>
      <c r="G48" s="29"/>
      <c r="H48" s="30"/>
      <c r="I48" s="30"/>
      <c r="J48" s="22"/>
      <c r="K48" s="16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49"/>
    </row>
    <row r="49" spans="1:45" hidden="1" outlineLevel="1" x14ac:dyDescent="0.35">
      <c r="A49" s="27"/>
      <c r="B49" s="28"/>
      <c r="C49" s="30"/>
      <c r="D49" s="29"/>
      <c r="E49" s="30"/>
      <c r="F49" s="30"/>
      <c r="G49" s="29"/>
      <c r="H49" s="30"/>
      <c r="I49" s="30"/>
      <c r="J49" s="22"/>
      <c r="K49" s="16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49"/>
    </row>
    <row r="50" spans="1:45" hidden="1" outlineLevel="1" x14ac:dyDescent="0.35">
      <c r="A50" s="27"/>
      <c r="B50" s="28"/>
      <c r="C50" s="30"/>
      <c r="D50" s="29"/>
      <c r="E50" s="30"/>
      <c r="F50" s="30"/>
      <c r="G50" s="29"/>
      <c r="H50" s="30"/>
      <c r="I50" s="30"/>
      <c r="J50" s="22"/>
      <c r="K50" s="16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49"/>
    </row>
    <row r="51" spans="1:45" hidden="1" outlineLevel="1" x14ac:dyDescent="0.35">
      <c r="A51" s="27"/>
      <c r="B51" s="28"/>
      <c r="C51" s="30"/>
      <c r="D51" s="29"/>
      <c r="E51" s="30"/>
      <c r="F51" s="30"/>
      <c r="G51" s="29"/>
      <c r="H51" s="30"/>
      <c r="I51" s="30"/>
      <c r="J51" s="22"/>
      <c r="K51" s="16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49"/>
    </row>
    <row r="52" spans="1:45" hidden="1" outlineLevel="1" x14ac:dyDescent="0.35">
      <c r="A52" s="27"/>
      <c r="B52" s="28"/>
      <c r="C52" s="30"/>
      <c r="D52" s="29"/>
      <c r="E52" s="30"/>
      <c r="F52" s="30"/>
      <c r="G52" s="29"/>
      <c r="H52" s="30"/>
      <c r="I52" s="30"/>
      <c r="J52" s="22"/>
      <c r="K52" s="16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49"/>
    </row>
    <row r="53" spans="1:45" hidden="1" outlineLevel="1" x14ac:dyDescent="0.35">
      <c r="A53" s="27"/>
      <c r="B53" s="28"/>
      <c r="C53" s="30"/>
      <c r="D53" s="29"/>
      <c r="E53" s="30"/>
      <c r="F53" s="28"/>
      <c r="G53" s="29"/>
      <c r="H53" s="30"/>
      <c r="I53" s="30"/>
      <c r="J53" s="22"/>
      <c r="K53" s="16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49"/>
    </row>
    <row r="54" spans="1:45" ht="15" hidden="1" outlineLevel="1" thickBot="1" x14ac:dyDescent="0.4">
      <c r="A54" s="27"/>
      <c r="B54" s="28"/>
      <c r="C54" s="30"/>
      <c r="D54" s="29"/>
      <c r="E54" s="30"/>
      <c r="F54" s="28"/>
      <c r="G54" s="29"/>
      <c r="H54" s="30"/>
      <c r="I54" s="30"/>
      <c r="J54" s="22"/>
      <c r="K54" s="16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49"/>
    </row>
    <row r="55" spans="1:45" ht="15" collapsed="1" thickBot="1" x14ac:dyDescent="0.4">
      <c r="A55" s="42" t="s">
        <v>38</v>
      </c>
      <c r="B55" s="43">
        <f>COUNTIF(B44:B54,"&lt;&gt;"&amp;"")</f>
        <v>2</v>
      </c>
      <c r="C55" s="40">
        <f>MAX(C44:C54)</f>
        <v>44999</v>
      </c>
      <c r="D55" s="41">
        <f>SUM(D44:D54)</f>
        <v>20</v>
      </c>
      <c r="E55" s="40">
        <f>MAX(E44:E54)</f>
        <v>45086</v>
      </c>
      <c r="F55" s="40">
        <f>MAX(F44:F54)</f>
        <v>45079</v>
      </c>
      <c r="G55" s="41">
        <f>SUM(G44:G54)</f>
        <v>16</v>
      </c>
      <c r="H55" s="40">
        <f ca="1">MAX(H44:H54)</f>
        <v>45079</v>
      </c>
      <c r="I55" s="40"/>
      <c r="J55" s="40"/>
      <c r="K55" s="17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51"/>
    </row>
  </sheetData>
  <mergeCells count="5">
    <mergeCell ref="K4:Q4"/>
    <mergeCell ref="R4:X4"/>
    <mergeCell ref="Y4:AE4"/>
    <mergeCell ref="AF4:AL4"/>
    <mergeCell ref="AM4:AS4"/>
  </mergeCells>
  <conditionalFormatting sqref="J7:J55">
    <cfRule type="dataBar" priority="14">
      <dataBar>
        <cfvo type="num" val="0"/>
        <cfvo type="num" val="1"/>
        <color theme="0" tint="-0.14999847407452621"/>
      </dataBar>
      <extLst>
        <ext xmlns:x14="http://schemas.microsoft.com/office/spreadsheetml/2009/9/main" uri="{B025F937-C7B1-47D3-B67F-A62EFF666E3E}">
          <x14:id>{D107ED50-1E56-400D-8417-F5E600A0C7B4}</x14:id>
        </ext>
      </extLst>
    </cfRule>
  </conditionalFormatting>
  <conditionalFormatting sqref="K7:AS28 K31:AS55">
    <cfRule type="expression" dxfId="7" priority="13">
      <formula>K$5=TODAY()</formula>
    </cfRule>
    <cfRule type="expression" dxfId="6" priority="17">
      <formula>AND(K$5&gt;=$F5,K$5&lt;=$H5)</formula>
    </cfRule>
    <cfRule type="expression" dxfId="5" priority="19">
      <formula>AND(K$5&gt;=$C7,K$5&lt;=$E7)</formula>
    </cfRule>
    <cfRule type="expression" dxfId="4" priority="27">
      <formula>AND(K$5&gt;=$C7,K$5&lt;=$E7)</formula>
    </cfRule>
  </conditionalFormatting>
  <conditionalFormatting sqref="K29:AS30">
    <cfRule type="expression" dxfId="3" priority="32">
      <formula>K$5=TODAY()</formula>
    </cfRule>
    <cfRule type="expression" dxfId="2" priority="33">
      <formula>AND(K$5&gt;=$F26,K$5&lt;=$H26)</formula>
    </cfRule>
    <cfRule type="expression" dxfId="1" priority="34">
      <formula>AND(K$5&gt;=$C29,K$5&lt;=$E29)</formula>
    </cfRule>
    <cfRule type="expression" dxfId="0" priority="35">
      <formula>AND(K$5&gt;=$C29,K$5&lt;=$E29)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Scroll Bar 6">
              <controlPr defaultSize="0" autoPict="0">
                <anchor moveWithCells="1">
                  <from>
                    <xdr:col>1</xdr:col>
                    <xdr:colOff>1219200</xdr:colOff>
                    <xdr:row>2</xdr:row>
                    <xdr:rowOff>127000</xdr:rowOff>
                  </from>
                  <to>
                    <xdr:col>3</xdr:col>
                    <xdr:colOff>95250</xdr:colOff>
                    <xdr:row>4</xdr:row>
                    <xdr:rowOff>95250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07ED50-1E56-400D-8417-F5E600A0C7B4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negativeBorderColor rgb="FFFF0000"/>
              <x14:axisColor rgb="FF000000"/>
            </x14:dataBar>
          </x14:cfRule>
          <xm:sqref>J7:J55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Sheet1</vt:lpstr>
      <vt:lpstr>actual_end</vt:lpstr>
      <vt:lpstr>actual_start</vt:lpstr>
      <vt:lpstr>actual_total_effort</vt:lpstr>
      <vt:lpstr>current_day</vt:lpstr>
      <vt:lpstr>percent_complete</vt:lpstr>
      <vt:lpstr>planned_end</vt:lpstr>
      <vt:lpstr>planned_start</vt:lpstr>
      <vt:lpstr>planned_total_effort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Pope</dc:creator>
  <cp:lastModifiedBy>Justin Pope</cp:lastModifiedBy>
  <dcterms:created xsi:type="dcterms:W3CDTF">2023-02-02T21:36:56Z</dcterms:created>
  <dcterms:modified xsi:type="dcterms:W3CDTF">2023-06-09T13:15:27Z</dcterms:modified>
</cp:coreProperties>
</file>