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pple/Documents/file Talopack/01-ISO9001-2015 SYSTEM TLP - new/01-TAI LIEU ISO 9001-2015/13-NHA MAY/01-SAN XUAT/01-QT SAN XUAT/"/>
    </mc:Choice>
  </mc:AlternateContent>
  <xr:revisionPtr revIDLastSave="0" documentId="13_ncr:1_{98BDB588-929D-B749-B2A0-1DFD264BAAB9}" xr6:coauthVersionLast="47" xr6:coauthVersionMax="47" xr10:uidLastSave="{00000000-0000-0000-0000-000000000000}"/>
  <bookViews>
    <workbookView xWindow="0" yWindow="460" windowWidth="28800" windowHeight="12300" tabRatio="792" activeTab="1" xr2:uid="{00000000-000D-0000-FFFF-FFFF00000000}"/>
  </bookViews>
  <sheets>
    <sheet name="Don-hang" sheetId="17" r:id="rId1"/>
    <sheet name="Xuat-Nhap" sheetId="16" r:id="rId2"/>
    <sheet name="Tong-hop" sheetId="18" r:id="rId3"/>
    <sheet name="Sheet2" sheetId="20" r:id="rId4"/>
    <sheet name="Chi-tiet-TP" sheetId="7" r:id="rId5"/>
    <sheet name="Tong-hop-TP" sheetId="15" r:id="rId6"/>
  </sheets>
  <externalReferences>
    <externalReference r:id="rId7"/>
  </externalReferences>
  <definedNames>
    <definedName name="_xlnm._FilterDatabase" localSheetId="4" hidden="1">'Chi-tiet-TP'!$B$3:$M$14</definedName>
    <definedName name="_xlnm._FilterDatabase" localSheetId="5" hidden="1">'Tong-hop-TP'!$B$3:$K$21</definedName>
    <definedName name="_xlnm._FilterDatabase" localSheetId="1" hidden="1">'Xuat-Nhap'!$B$4:$V$4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20" l="1"/>
  <c r="K12" i="20" l="1"/>
  <c r="G15" i="20"/>
  <c r="J15" i="20" l="1"/>
  <c r="I15" i="20"/>
  <c r="H14" i="20"/>
  <c r="G14" i="20" s="1"/>
  <c r="I14" i="20" s="1"/>
  <c r="G13" i="20"/>
  <c r="J13" i="20" s="1"/>
  <c r="H10" i="20"/>
  <c r="G10" i="20" s="1"/>
  <c r="J10" i="20" s="1"/>
  <c r="H9" i="20"/>
  <c r="G9" i="20" s="1"/>
  <c r="J9" i="20" s="1"/>
  <c r="H8" i="20"/>
  <c r="G8" i="20" s="1"/>
  <c r="J8" i="20" s="1"/>
  <c r="H7" i="20"/>
  <c r="G7" i="20" s="1"/>
  <c r="J7" i="20" s="1"/>
  <c r="I10" i="20" l="1"/>
  <c r="I7" i="20"/>
  <c r="J14" i="20"/>
  <c r="I9" i="20"/>
  <c r="I13" i="20"/>
  <c r="I8" i="20"/>
  <c r="Q13" i="18" l="1"/>
  <c r="R13" i="18"/>
  <c r="S13" i="18"/>
  <c r="T13" i="18"/>
  <c r="U13" i="18"/>
  <c r="Q14" i="18"/>
  <c r="R14" i="18"/>
  <c r="S14" i="18"/>
  <c r="T14" i="18"/>
  <c r="U14" i="18"/>
  <c r="Q15" i="18"/>
  <c r="R15" i="18"/>
  <c r="S15" i="18"/>
  <c r="T15" i="18"/>
  <c r="U15" i="18"/>
  <c r="W15" i="18" s="1"/>
  <c r="Q16" i="18"/>
  <c r="R16" i="18"/>
  <c r="S16" i="18"/>
  <c r="T16" i="18"/>
  <c r="U16" i="18"/>
  <c r="W16" i="18" s="1"/>
  <c r="Q17" i="18"/>
  <c r="R17" i="18"/>
  <c r="S17" i="18"/>
  <c r="T17" i="18"/>
  <c r="U17" i="18"/>
  <c r="W17" i="18" s="1"/>
  <c r="Q18" i="18"/>
  <c r="R18" i="18"/>
  <c r="S18" i="18"/>
  <c r="T18" i="18"/>
  <c r="U18" i="18"/>
  <c r="W18" i="18" s="1"/>
  <c r="Q19" i="18"/>
  <c r="R19" i="18"/>
  <c r="S19" i="18"/>
  <c r="T19" i="18"/>
  <c r="U19" i="18"/>
  <c r="W19" i="18" s="1"/>
  <c r="Q20" i="18"/>
  <c r="R20" i="18"/>
  <c r="S20" i="18"/>
  <c r="T20" i="18"/>
  <c r="U20" i="18"/>
  <c r="W20" i="18" s="1"/>
  <c r="Q21" i="18"/>
  <c r="R21" i="18"/>
  <c r="S21" i="18"/>
  <c r="T21" i="18"/>
  <c r="U21" i="18"/>
  <c r="W21" i="18" s="1"/>
  <c r="Q22" i="18"/>
  <c r="R22" i="18"/>
  <c r="S22" i="18"/>
  <c r="T22" i="18"/>
  <c r="U22" i="18"/>
  <c r="W22" i="18" s="1"/>
  <c r="Q23" i="18"/>
  <c r="R23" i="18"/>
  <c r="S23" i="18"/>
  <c r="T23" i="18"/>
  <c r="U23" i="18"/>
  <c r="W23" i="18" s="1"/>
  <c r="Q24" i="18"/>
  <c r="R24" i="18"/>
  <c r="S24" i="18"/>
  <c r="T24" i="18"/>
  <c r="U24" i="18"/>
  <c r="W24" i="18" s="1"/>
  <c r="Q25" i="18"/>
  <c r="R25" i="18"/>
  <c r="S25" i="18"/>
  <c r="T25" i="18"/>
  <c r="U25" i="18"/>
  <c r="W25" i="18" s="1"/>
  <c r="Q26" i="18"/>
  <c r="R26" i="18"/>
  <c r="S26" i="18"/>
  <c r="T26" i="18"/>
  <c r="U26" i="18"/>
  <c r="W26" i="18" s="1"/>
  <c r="Q27" i="18"/>
  <c r="R27" i="18"/>
  <c r="S27" i="18"/>
  <c r="T27" i="18"/>
  <c r="U27" i="18"/>
  <c r="W27" i="18" s="1"/>
  <c r="Q28" i="18"/>
  <c r="R28" i="18"/>
  <c r="S28" i="18"/>
  <c r="T28" i="18"/>
  <c r="U28" i="18"/>
  <c r="W28" i="18" s="1"/>
  <c r="Q29" i="18"/>
  <c r="R29" i="18"/>
  <c r="S29" i="18"/>
  <c r="T29" i="18"/>
  <c r="U29" i="18"/>
  <c r="W29" i="18" s="1"/>
  <c r="U9" i="18"/>
  <c r="W9" i="18" s="1"/>
  <c r="U10" i="18"/>
  <c r="U11" i="18"/>
  <c r="U12" i="18"/>
  <c r="T10" i="18"/>
  <c r="T11" i="18"/>
  <c r="T12" i="18"/>
  <c r="S6" i="18"/>
  <c r="S7" i="18"/>
  <c r="S8" i="18"/>
  <c r="S9" i="18"/>
  <c r="S10" i="18"/>
  <c r="S11" i="18"/>
  <c r="S12" i="18"/>
  <c r="S5" i="18"/>
  <c r="R6" i="18"/>
  <c r="R7" i="18"/>
  <c r="R8" i="18"/>
  <c r="R9" i="18"/>
  <c r="R10" i="18"/>
  <c r="R11" i="18"/>
  <c r="R12" i="18"/>
  <c r="R5" i="18"/>
  <c r="Q6" i="18"/>
  <c r="Q7" i="18"/>
  <c r="Q8" i="18"/>
  <c r="Q9" i="18"/>
  <c r="Q10" i="18"/>
  <c r="Q11" i="18"/>
  <c r="Q12" i="18"/>
  <c r="Q5" i="18"/>
  <c r="D12" i="18"/>
  <c r="E5" i="18"/>
  <c r="D5" i="18"/>
  <c r="V13" i="18" l="1"/>
  <c r="V10" i="18"/>
  <c r="V11" i="18"/>
  <c r="V23" i="18"/>
  <c r="V19" i="18"/>
  <c r="V15" i="18"/>
  <c r="V12" i="18"/>
  <c r="V25" i="18"/>
  <c r="V21" i="18"/>
  <c r="V22" i="18"/>
  <c r="V18" i="18"/>
  <c r="V14" i="18"/>
  <c r="V26" i="18"/>
  <c r="V29" i="18"/>
  <c r="V27" i="18"/>
  <c r="V17" i="18"/>
  <c r="V28" i="18"/>
  <c r="V24" i="18"/>
  <c r="V20" i="18"/>
  <c r="V16" i="18"/>
  <c r="N29" i="18"/>
  <c r="M29" i="18"/>
  <c r="J29" i="18"/>
  <c r="I29" i="18"/>
  <c r="H29" i="18"/>
  <c r="G29" i="18"/>
  <c r="F29" i="18"/>
  <c r="E29" i="18"/>
  <c r="D29" i="18"/>
  <c r="N28" i="18"/>
  <c r="M28" i="18"/>
  <c r="J28" i="18"/>
  <c r="I28" i="18"/>
  <c r="H28" i="18"/>
  <c r="G28" i="18"/>
  <c r="F28" i="18"/>
  <c r="E28" i="18"/>
  <c r="D28" i="18"/>
  <c r="N27" i="18"/>
  <c r="M27" i="18"/>
  <c r="J27" i="18"/>
  <c r="I27" i="18"/>
  <c r="H27" i="18"/>
  <c r="G27" i="18"/>
  <c r="F27" i="18"/>
  <c r="E27" i="18"/>
  <c r="D27" i="18"/>
  <c r="N26" i="18"/>
  <c r="M26" i="18"/>
  <c r="J26" i="18"/>
  <c r="I26" i="18"/>
  <c r="H26" i="18"/>
  <c r="G26" i="18"/>
  <c r="F26" i="18"/>
  <c r="E26" i="18"/>
  <c r="D26" i="18"/>
  <c r="N25" i="18"/>
  <c r="M25" i="18"/>
  <c r="J25" i="18"/>
  <c r="I25" i="18"/>
  <c r="H25" i="18"/>
  <c r="G25" i="18"/>
  <c r="F25" i="18"/>
  <c r="E25" i="18"/>
  <c r="D25" i="18"/>
  <c r="N24" i="18"/>
  <c r="M24" i="18"/>
  <c r="J24" i="18"/>
  <c r="I24" i="18"/>
  <c r="H24" i="18"/>
  <c r="G24" i="18"/>
  <c r="F24" i="18"/>
  <c r="E24" i="18"/>
  <c r="D24" i="18"/>
  <c r="N23" i="18"/>
  <c r="M23" i="18"/>
  <c r="J23" i="18"/>
  <c r="I23" i="18"/>
  <c r="H23" i="18"/>
  <c r="G23" i="18"/>
  <c r="F23" i="18"/>
  <c r="E23" i="18"/>
  <c r="D23" i="18"/>
  <c r="N22" i="18"/>
  <c r="M22" i="18"/>
  <c r="J22" i="18"/>
  <c r="I22" i="18"/>
  <c r="H22" i="18"/>
  <c r="G22" i="18"/>
  <c r="F22" i="18"/>
  <c r="E22" i="18"/>
  <c r="D22" i="18"/>
  <c r="N21" i="18"/>
  <c r="M21" i="18"/>
  <c r="J21" i="18"/>
  <c r="I21" i="18"/>
  <c r="H21" i="18"/>
  <c r="G21" i="18"/>
  <c r="F21" i="18"/>
  <c r="E21" i="18"/>
  <c r="D21" i="18"/>
  <c r="N20" i="18"/>
  <c r="M20" i="18"/>
  <c r="J20" i="18"/>
  <c r="I20" i="18"/>
  <c r="H20" i="18"/>
  <c r="G20" i="18"/>
  <c r="F20" i="18"/>
  <c r="E20" i="18"/>
  <c r="D20" i="18"/>
  <c r="N19" i="18"/>
  <c r="M19" i="18"/>
  <c r="J19" i="18"/>
  <c r="I19" i="18"/>
  <c r="H19" i="18"/>
  <c r="G19" i="18"/>
  <c r="F19" i="18"/>
  <c r="E19" i="18"/>
  <c r="D19" i="18"/>
  <c r="N18" i="18"/>
  <c r="M18" i="18"/>
  <c r="J18" i="18"/>
  <c r="I18" i="18"/>
  <c r="H18" i="18"/>
  <c r="G18" i="18"/>
  <c r="F18" i="18"/>
  <c r="E18" i="18"/>
  <c r="D18" i="18"/>
  <c r="N17" i="18"/>
  <c r="M17" i="18"/>
  <c r="J17" i="18"/>
  <c r="I17" i="18"/>
  <c r="H17" i="18"/>
  <c r="G17" i="18"/>
  <c r="F17" i="18"/>
  <c r="E17" i="18"/>
  <c r="D17" i="18"/>
  <c r="N16" i="18"/>
  <c r="M16" i="18"/>
  <c r="J16" i="18"/>
  <c r="I16" i="18"/>
  <c r="H16" i="18"/>
  <c r="G16" i="18"/>
  <c r="F16" i="18"/>
  <c r="E16" i="18"/>
  <c r="D16" i="18"/>
  <c r="N15" i="18"/>
  <c r="M15" i="18"/>
  <c r="J15" i="18"/>
  <c r="I15" i="18"/>
  <c r="H15" i="18"/>
  <c r="G15" i="18"/>
  <c r="F15" i="18"/>
  <c r="E15" i="18"/>
  <c r="D15" i="18"/>
  <c r="N14" i="18"/>
  <c r="O14" i="18" s="1"/>
  <c r="M14" i="18"/>
  <c r="J14" i="18"/>
  <c r="I14" i="18"/>
  <c r="H14" i="18"/>
  <c r="G14" i="18"/>
  <c r="F14" i="18"/>
  <c r="E14" i="18"/>
  <c r="D14" i="18"/>
  <c r="N13" i="18"/>
  <c r="O13" i="18" s="1"/>
  <c r="W13" i="18" s="1"/>
  <c r="M13" i="18"/>
  <c r="J13" i="18"/>
  <c r="I13" i="18"/>
  <c r="H13" i="18"/>
  <c r="G13" i="18"/>
  <c r="F13" i="18"/>
  <c r="E13" i="18"/>
  <c r="D13" i="18"/>
  <c r="N12" i="18"/>
  <c r="M12" i="18"/>
  <c r="J12" i="18"/>
  <c r="I12" i="18"/>
  <c r="H12" i="18"/>
  <c r="G12" i="18"/>
  <c r="F12" i="18"/>
  <c r="E12" i="18"/>
  <c r="N11" i="18"/>
  <c r="O11" i="18" s="1"/>
  <c r="X11" i="18" s="1"/>
  <c r="M11" i="18"/>
  <c r="J11" i="18"/>
  <c r="I11" i="18"/>
  <c r="H11" i="18"/>
  <c r="G11" i="18"/>
  <c r="F11" i="18"/>
  <c r="E11" i="18"/>
  <c r="D11" i="18"/>
  <c r="N10" i="18"/>
  <c r="O10" i="18" s="1"/>
  <c r="W10" i="18" s="1"/>
  <c r="M10" i="18"/>
  <c r="J10" i="18"/>
  <c r="I10" i="18"/>
  <c r="H10" i="18"/>
  <c r="G10" i="18"/>
  <c r="F10" i="18"/>
  <c r="E10" i="18"/>
  <c r="D10" i="18"/>
  <c r="N9" i="18"/>
  <c r="M9" i="18"/>
  <c r="L9" i="18"/>
  <c r="K9" i="18"/>
  <c r="J9" i="18"/>
  <c r="I9" i="18"/>
  <c r="H9" i="18"/>
  <c r="G9" i="18"/>
  <c r="F9" i="18"/>
  <c r="E9" i="18"/>
  <c r="D9" i="18"/>
  <c r="N8" i="18"/>
  <c r="O8" i="18" s="1"/>
  <c r="M8" i="18"/>
  <c r="L8" i="18"/>
  <c r="K8" i="18"/>
  <c r="J8" i="18"/>
  <c r="I8" i="18"/>
  <c r="H8" i="18"/>
  <c r="G8" i="18"/>
  <c r="F8" i="18"/>
  <c r="E8" i="18"/>
  <c r="D8" i="18"/>
  <c r="N7" i="18"/>
  <c r="O7" i="18" s="1"/>
  <c r="M7" i="18"/>
  <c r="L7" i="18"/>
  <c r="K7" i="18"/>
  <c r="J7" i="18"/>
  <c r="I7" i="18"/>
  <c r="H7" i="18"/>
  <c r="G7" i="18"/>
  <c r="F7" i="18"/>
  <c r="E7" i="18"/>
  <c r="D7" i="18"/>
  <c r="N6" i="18"/>
  <c r="O6" i="18" s="1"/>
  <c r="M6" i="18"/>
  <c r="L6" i="18"/>
  <c r="K6" i="18"/>
  <c r="J6" i="18"/>
  <c r="I6" i="18"/>
  <c r="H6" i="18"/>
  <c r="G6" i="18"/>
  <c r="F6" i="18"/>
  <c r="E6" i="18"/>
  <c r="D6" i="18"/>
  <c r="N5" i="18"/>
  <c r="M5" i="18"/>
  <c r="L5" i="18"/>
  <c r="K5" i="18"/>
  <c r="J5" i="18"/>
  <c r="I5" i="18"/>
  <c r="H5" i="18"/>
  <c r="G5" i="18"/>
  <c r="F5" i="18"/>
  <c r="W14" i="18" l="1"/>
  <c r="X14" i="18"/>
  <c r="X13" i="18"/>
  <c r="X10" i="18"/>
  <c r="O5" i="18"/>
  <c r="O12" i="18"/>
  <c r="U5" i="18"/>
  <c r="T5" i="18"/>
  <c r="V5" i="18" s="1"/>
  <c r="U7" i="18"/>
  <c r="X7" i="18" s="1"/>
  <c r="T7" i="18"/>
  <c r="V7" i="18" s="1"/>
  <c r="U6" i="18"/>
  <c r="X6" i="18" s="1"/>
  <c r="T6" i="18"/>
  <c r="V6" i="18" s="1"/>
  <c r="T8" i="18"/>
  <c r="V8" i="18" s="1"/>
  <c r="U8" i="18"/>
  <c r="X8" i="18" s="1"/>
  <c r="X5" i="18" l="1"/>
  <c r="W11" i="18"/>
  <c r="W7" i="18"/>
  <c r="W12" i="18"/>
  <c r="X12" i="18"/>
  <c r="W8" i="18"/>
  <c r="W5" i="18"/>
  <c r="W6" i="18"/>
  <c r="T9" i="18" l="1"/>
  <c r="V9" i="18" s="1"/>
  <c r="J12" i="15"/>
  <c r="J13" i="15"/>
  <c r="J14" i="15"/>
  <c r="J15" i="15"/>
  <c r="J16" i="15"/>
  <c r="J17" i="15"/>
  <c r="J18" i="15"/>
  <c r="J19" i="15"/>
  <c r="J20" i="15"/>
  <c r="J21" i="15"/>
  <c r="J11" i="15"/>
  <c r="I12" i="15"/>
  <c r="I13" i="15"/>
  <c r="I14" i="15"/>
  <c r="I15" i="15"/>
  <c r="I16" i="15"/>
  <c r="I17" i="15"/>
  <c r="I18" i="15"/>
  <c r="I19" i="15"/>
  <c r="I20" i="15"/>
  <c r="I21" i="15"/>
  <c r="I11" i="15"/>
  <c r="H21" i="15"/>
  <c r="H12" i="15"/>
  <c r="H13" i="15"/>
  <c r="H14" i="15"/>
  <c r="H15" i="15"/>
  <c r="H16" i="15"/>
  <c r="H17" i="15"/>
  <c r="H18" i="15"/>
  <c r="H19" i="15"/>
  <c r="H20" i="15"/>
  <c r="H11" i="15"/>
  <c r="G11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G12" i="15"/>
  <c r="F12" i="15"/>
  <c r="E12" i="15"/>
  <c r="F11" i="15"/>
  <c r="E11" i="15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H13" i="7"/>
  <c r="G13" i="7"/>
  <c r="F13" i="7"/>
  <c r="G10" i="15"/>
  <c r="G5" i="15"/>
  <c r="G6" i="15"/>
  <c r="G7" i="15"/>
  <c r="G8" i="15"/>
  <c r="G9" i="15"/>
  <c r="G4" i="15"/>
  <c r="J4" i="15" l="1"/>
  <c r="I5" i="15"/>
  <c r="I10" i="15"/>
  <c r="I9" i="15"/>
  <c r="I6" i="15"/>
  <c r="I8" i="15"/>
  <c r="I4" i="15"/>
  <c r="I7" i="15"/>
  <c r="J5" i="15"/>
  <c r="J6" i="15"/>
  <c r="J7" i="15"/>
  <c r="J8" i="15"/>
  <c r="J9" i="15"/>
  <c r="J10" i="15"/>
  <c r="K4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Tô xanh: làm LSX rồi
</t>
        </r>
      </text>
    </comment>
    <comment ref="F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Tô xanh: in rồi
</t>
        </r>
      </text>
    </comment>
    <comment ref="W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NÀY LÀ SỐ LƯỢNG CỦA KHÁCH YÊU CẦU</t>
        </r>
      </text>
    </comment>
    <comment ref="X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NÀY LÀ SỐ LƯỢNG CỦA KHÁCH YÊU CẦU</t>
        </r>
      </text>
    </comment>
  </commentList>
</comments>
</file>

<file path=xl/sharedStrings.xml><?xml version="1.0" encoding="utf-8"?>
<sst xmlns="http://schemas.openxmlformats.org/spreadsheetml/2006/main" count="439" uniqueCount="197">
  <si>
    <t>Đơn hàng</t>
  </si>
  <si>
    <t>Mã hàng</t>
  </si>
  <si>
    <t>Tên sản phẩm</t>
  </si>
  <si>
    <t>Ghi chú</t>
  </si>
  <si>
    <t>Chi tiết</t>
  </si>
  <si>
    <t>LSX</t>
  </si>
  <si>
    <t>Chất liệu</t>
  </si>
  <si>
    <t>THEO DÕI TỔNG HỢP NHẬP KHO THÀNH PHẨM MÀNG-2022</t>
  </si>
  <si>
    <t>00126</t>
  </si>
  <si>
    <t>TÚI BÁNH TRÁNG TRỘN – TRỘN KHÔ GÀ - ANH HOÀNG BÌNH DƯƠNG</t>
  </si>
  <si>
    <t>00122</t>
  </si>
  <si>
    <t>TÚI BÁNH TRÁNG TRỘN – ỚT TƯƠI - ANH HOÀNG BÌNH DƯƠNG</t>
  </si>
  <si>
    <t>00120</t>
  </si>
  <si>
    <t>TÚI BÁNH TRÁNG TRỘN – SA TẾ THẬP CẨM - ANH HOÀNH BÌNH DƯƠNG</t>
  </si>
  <si>
    <t>00123</t>
  </si>
  <si>
    <t>TÚI BÁNH TRÁNG TRỘN – PHỦ MUỐI SIÊU CAY-  ANH HOÀNH BÌNH DƯƠNG</t>
  </si>
  <si>
    <t>00124</t>
  </si>
  <si>
    <t>TÚI BÁNH TRÁNG TRỘN – SATE TỎI - ANH HOÀNG BÌNH DƯƠNG</t>
  </si>
  <si>
    <t>GC 1</t>
  </si>
  <si>
    <t>GC 2</t>
  </si>
  <si>
    <t>GC 3</t>
  </si>
  <si>
    <t>GC 4</t>
  </si>
  <si>
    <t>GC 5</t>
  </si>
  <si>
    <t>(18T*16KG)+(1T*16,3KG)</t>
  </si>
  <si>
    <t>(17T*16KG)+(1B*8,9KG)</t>
  </si>
  <si>
    <t>(18T*16KG)+(1T*15,2KG)</t>
  </si>
  <si>
    <t>(19T*16KG)+(1B*1KG)</t>
  </si>
  <si>
    <t>(11T*19KG)+(1B*4,6KG)</t>
  </si>
  <si>
    <t>00501</t>
  </si>
  <si>
    <t>TÚI SỮA CHUA YOGURT MINH BẢO YẾN</t>
  </si>
  <si>
    <t>GC2203001</t>
  </si>
  <si>
    <t>(2T*15KG)</t>
  </si>
  <si>
    <t>TÚI ZIPPER ĐÁY ĐỨNG THẠCH DỪA BẢO NGỌC</t>
  </si>
  <si>
    <t>GC2203002</t>
  </si>
  <si>
    <t>(10T*23KG)</t>
  </si>
  <si>
    <t>(19T*23KG)+(1T*17,7KG)</t>
  </si>
  <si>
    <t>(15T*17KG)+(1T*6,7KG)</t>
  </si>
  <si>
    <t>CHI TIẾT XUẤT NHẬP HÀNG GIA CÔNG</t>
  </si>
  <si>
    <t>Tháng</t>
  </si>
  <si>
    <t>TP túi</t>
  </si>
  <si>
    <t>TP kg</t>
  </si>
  <si>
    <t>Ngày</t>
  </si>
  <si>
    <t>Số phiếu</t>
  </si>
  <si>
    <t>SL xuất</t>
  </si>
  <si>
    <t>Ngày lên ĐH</t>
  </si>
  <si>
    <t>Số lượng</t>
  </si>
  <si>
    <t>Khổ màng in</t>
  </si>
  <si>
    <t>Số lượng đặt hàng (túi)</t>
  </si>
  <si>
    <t>LSX2204001</t>
  </si>
  <si>
    <t>00578</t>
  </si>
  <si>
    <t>TÚI ZIPPER ĐÁY ĐỨNG BÁNH TRÁNG SỐT ỚT TRỨNG MUỐI</t>
  </si>
  <si>
    <t>PET12//PE40</t>
  </si>
  <si>
    <t>LSX2204002</t>
  </si>
  <si>
    <t>00579</t>
  </si>
  <si>
    <t>TÚI ZIPPER ĐÁY ĐỨNG BÁNH TRÁNG BƠ SỐT ỚT XANH</t>
  </si>
  <si>
    <t>LSX2204003</t>
  </si>
  <si>
    <t>00580</t>
  </si>
  <si>
    <t>TÚI ZIPPER ĐÁY ĐỨNG BÁNH TRÁNG SỐT ỚT TÓP MỠ</t>
  </si>
  <si>
    <t>LSX2204004</t>
  </si>
  <si>
    <t>00581</t>
  </si>
  <si>
    <t>TÚI ZIPPER ĐÁY ĐỨNG BÁNH TRÁNG BƠ SỐT CAY</t>
  </si>
  <si>
    <t>Mua PET 620 5/4</t>
  </si>
  <si>
    <t>Mua PE 40/625 6/4</t>
  </si>
  <si>
    <t>Theo maquette</t>
  </si>
  <si>
    <t>N160mm*D260mm</t>
  </si>
  <si>
    <t>TÚI</t>
  </si>
  <si>
    <t>MS LOAN</t>
  </si>
  <si>
    <t>N160mm*D260mm (K600*B260), Dán biên 10, xếp đáy 40/bên, đục lỗ tròn 10, tâm zipper cách đầu 30mm, TLP chỉ in và ghép, gia công cắt túi</t>
  </si>
  <si>
    <t>00588</t>
  </si>
  <si>
    <t xml:space="preserve">TÚI COOL MAGIC </t>
  </si>
  <si>
    <t>PE SỮA 120</t>
  </si>
  <si>
    <t>Mua OPP mờ 20/520 6k 20/4</t>
  </si>
  <si>
    <t>PE 90/585 tồn</t>
  </si>
  <si>
    <t>LSX2204053</t>
  </si>
  <si>
    <t>00600</t>
  </si>
  <si>
    <t>TÚI BA BIÊN ZIPPER BÒ KHÔ CÀ RY 130G TUYỀN KÝ</t>
  </si>
  <si>
    <t>OPP Mờ 20//PE90</t>
  </si>
  <si>
    <t>N160mm*D240mm</t>
  </si>
  <si>
    <t>N160mm*D240mm (K480*B160) Dán đầy 15, dán biên 5, xé mép 2 bên biên cách đầu 20, zipper cách đầu 25, đục lỗ tròn ĐK 10mm, TLP chỉ in và ghép, gia công cắt túi</t>
  </si>
  <si>
    <t>Mua OPP mờ 20/910 4k 20/4</t>
  </si>
  <si>
    <t>Mua PE 90/905 (13A) 3,5k 25/4</t>
  </si>
  <si>
    <t>LSX2204054</t>
  </si>
  <si>
    <t>00601</t>
  </si>
  <si>
    <t>TÚI BA BIÊN ZIPPER KHÔ BÒ ÚC 90G TUYỀN KÝ</t>
  </si>
  <si>
    <t>N150mm*D220mm</t>
  </si>
  <si>
    <t>N150mm*D220mm ( K440*B150) ,  Dán đầy 15, dán biên 5, xé mép 2 bên biên cách đầu 20, zipper cách đầu 25, đục lỗ tròn ĐK 10mm, TLP chỉ in và ghép, gia công cắt túi</t>
  </si>
  <si>
    <t>Mua OPP mờ 20/620 6k 20/4</t>
  </si>
  <si>
    <t>Mua PE 90/625 (13A) 4,6k 25/4, 90/625 250m tồn, 90/665 650m</t>
  </si>
  <si>
    <t>LSX2204055</t>
  </si>
  <si>
    <t>00602</t>
  </si>
  <si>
    <t>TÚI ZIPPER ĐÁY ĐỨNG CÀ RY THỊT BÒ KHÔ 200G TUYỀN KÝ</t>
  </si>
  <si>
    <t>N180mm*D250mm</t>
  </si>
  <si>
    <t>N180mm*D250mm ( K600*B180), Dán biên 5, xếp đáy 50/bên, xé mép 2 bên biên cách đầu 20mm, zipper cách đầu 25mm, đục lỗ tròn ĐK 10mm, TLP chỉ in cà ghép, gia công cắt túi</t>
  </si>
  <si>
    <t>Ghi chú In</t>
  </si>
  <si>
    <t>Ghi chú ghép</t>
  </si>
  <si>
    <t>Số trục</t>
  </si>
  <si>
    <t>Màu nên</t>
  </si>
  <si>
    <t>Quy cách</t>
  </si>
  <si>
    <t>Thùng</t>
  </si>
  <si>
    <t>Ngày yc giao hàng</t>
  </si>
  <si>
    <t>Ngày giao hàng dự kiến</t>
  </si>
  <si>
    <t>Ngày giao hàng thực tế</t>
  </si>
  <si>
    <t>Đơn vị</t>
  </si>
  <si>
    <t>Quy cách đóng gói</t>
  </si>
  <si>
    <t>Quy cách cuộn</t>
  </si>
  <si>
    <t>Số lượng đặt hàng (m2)</t>
  </si>
  <si>
    <t>Số lượng đặt hàng (KG)</t>
  </si>
  <si>
    <t>Đơn giá (VNĐ)</t>
  </si>
  <si>
    <t>Sale phụ trách</t>
  </si>
  <si>
    <t>Số lượng giao hàng thực tế (m2)</t>
  </si>
  <si>
    <t>M2</t>
  </si>
  <si>
    <t>Số con</t>
  </si>
  <si>
    <t>Duyệt mẫu</t>
  </si>
  <si>
    <t>Lưu mẫu</t>
  </si>
  <si>
    <t>CT PE</t>
  </si>
  <si>
    <t>Số lượng xuất</t>
  </si>
  <si>
    <t>Số lượng nhập</t>
  </si>
  <si>
    <t>Mét</t>
  </si>
  <si>
    <t>Kg</t>
  </si>
  <si>
    <t>Túi</t>
  </si>
  <si>
    <t>TỔNG HỢP HÀNG GIA CÔNG</t>
  </si>
  <si>
    <t>NĂM</t>
  </si>
  <si>
    <r>
      <t>Số lượng đặt hàng (M</t>
    </r>
    <r>
      <rPr>
        <b/>
        <sz val="10"/>
        <rFont val="Calibri"/>
        <family val="2"/>
      </rPr>
      <t>²</t>
    </r>
    <r>
      <rPr>
        <b/>
        <sz val="10"/>
        <rFont val="Times New Roman"/>
        <family val="1"/>
      </rPr>
      <t>)</t>
    </r>
  </si>
  <si>
    <t>PP70</t>
  </si>
  <si>
    <t>N150 x D250mm</t>
  </si>
  <si>
    <t>KG</t>
  </si>
  <si>
    <t>Dán đáy 5mm, đường dán đáy 2 lần như túi mẫu</t>
  </si>
  <si>
    <t>00119</t>
  </si>
  <si>
    <t>TÚI BÁNH TRÁNG TRỘN – SỐT ME - ANH HOÀNG BÍNH DƯƠNG</t>
  </si>
  <si>
    <t>00127</t>
  </si>
  <si>
    <t>TÚI BÁNH TRÁNG TRỘN – TRỘN SATE TỎI - ANH HOÀNG BÌNH DƯƠNG</t>
  </si>
  <si>
    <t>N180 x D280mm</t>
  </si>
  <si>
    <t>00129</t>
  </si>
  <si>
    <t>TÚI BÁNH TRÁNG TRỘN – TRỘN TỎI PHI - ANH HOÀNG BÌNH DƯƠNG</t>
  </si>
  <si>
    <t>00131</t>
  </si>
  <si>
    <t>TÚI BÁNH TRÁNG TRỘN – BÁNH TRÁNG BƠ - ANH HOÀNG BÌNH DƯƠNG</t>
  </si>
  <si>
    <t>N200 x D300mm</t>
  </si>
  <si>
    <t>00121</t>
  </si>
  <si>
    <t>TÚI BÁNH TRÁNG TRỘN – MUỐI ỚT XANH - ANH HOÀNG BÌNH DƯƠNG</t>
  </si>
  <si>
    <t>GC2204001</t>
  </si>
  <si>
    <t>GC2203003</t>
  </si>
  <si>
    <t>GC2203004</t>
  </si>
  <si>
    <t>GC2203005</t>
  </si>
  <si>
    <t>GC2203006</t>
  </si>
  <si>
    <t>27*32,5*36 50 cái</t>
  </si>
  <si>
    <t>Diễn giải</t>
  </si>
  <si>
    <t>Xuất Thống Nhất</t>
  </si>
  <si>
    <t>Nhập Talopack</t>
  </si>
  <si>
    <t>SL dự kiến</t>
  </si>
  <si>
    <t>Quy cách túi</t>
  </si>
  <si>
    <t>Số lượng còn lại</t>
  </si>
  <si>
    <t>Thái Phương giao lần 2 310 kg</t>
  </si>
  <si>
    <t>Hao hụt</t>
  </si>
  <si>
    <t>Dao dán đáy 40</t>
  </si>
  <si>
    <t>Thùng 45*40*25</t>
  </si>
  <si>
    <t>Thùng 27*32.5*36</t>
  </si>
  <si>
    <t>ĐVT</t>
  </si>
  <si>
    <t>Bộ</t>
  </si>
  <si>
    <t>Cái</t>
  </si>
  <si>
    <t>Còn lại</t>
  </si>
  <si>
    <t>STT</t>
  </si>
  <si>
    <t>XUẤT GIA CÔNG</t>
  </si>
  <si>
    <t>NHẬP THÀNH PHẨM</t>
  </si>
  <si>
    <t>Vật Tư</t>
  </si>
  <si>
    <t>Số Lượng</t>
  </si>
  <si>
    <t>Met</t>
  </si>
  <si>
    <t>Số Kg</t>
  </si>
  <si>
    <t>CHÊNH LỆCH (mét)</t>
  </si>
  <si>
    <t>CÔNG TY TNHH TĂNG LONG PACK</t>
  </si>
  <si>
    <t>TỔNG HỢP GIA CÔNG THỐNG NHẤT (THÁNG 04/2022)</t>
  </si>
  <si>
    <t>Xác nhận bên xuất gia công</t>
  </si>
  <si>
    <t>Xác nhận bên nhận gia công</t>
  </si>
  <si>
    <t>LSX2205064</t>
  </si>
  <si>
    <t>LSX2205065</t>
  </si>
  <si>
    <t>Mua PA 15/700 12k 25/5</t>
  </si>
  <si>
    <t>Mua PE 85/705 (13) 11.5k 24/5</t>
  </si>
  <si>
    <t>00646</t>
  </si>
  <si>
    <t>TÚI BA BIÊN ZIPPER LẠP XƯỞNG MAI QUẾ LỘ QUÃNG TRÂN</t>
  </si>
  <si>
    <t>PA15//PE85</t>
  </si>
  <si>
    <t>N240mm*D340mm</t>
  </si>
  <si>
    <t>N240mm*D340mm ( K682*B240), Dán đầu 40, dán biên 10, Tân zipper cách đầu 56mm, xé mép 2 bên cách đầu 45mm, đục lỗ như túi mẫu có gắn quai</t>
  </si>
  <si>
    <t>Mua PA 15/700 6k 25/5</t>
  </si>
  <si>
    <t>Mua PE 85/705 (13) 6k 24/5</t>
  </si>
  <si>
    <t>00656</t>
  </si>
  <si>
    <t>TÚI BA BIÊN ZIPPER LẠP XƯỞNG TƯƠI LOẠI 1KG QUÃNG TRÂN.</t>
  </si>
  <si>
    <t>Xuất Ruby Pack</t>
  </si>
  <si>
    <t>GC2205011</t>
  </si>
  <si>
    <t>GC2205012</t>
  </si>
  <si>
    <t>GC2205013</t>
  </si>
  <si>
    <t>TÚI BÁNH TRÁNG TRỘN – TRỘN SATE TỎI - ANH HOÀNG BÌN DƯƠNG</t>
  </si>
  <si>
    <t>GC2205014</t>
  </si>
  <si>
    <t>6</t>
  </si>
  <si>
    <t>GC2206001</t>
  </si>
  <si>
    <t>GC2206002</t>
  </si>
  <si>
    <t>GC2206003</t>
  </si>
  <si>
    <t>GC2206004</t>
  </si>
  <si>
    <t>NHM-QTR-01/M015 (00 -02/05/2022)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</si>
</sst>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\ _₫_-;\-* #,##0\ _₫_-;_-* &quot;-&quot;??\ _₫_-;_-@_-"/>
    <numFmt numFmtId="167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8"/>
      <name val="Times New Roman"/>
      <family val="1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1"/>
      <name val="Times New Roman"/>
      <family val="1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8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1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4" fontId="7" fillId="3" borderId="1" xfId="0" quotePrefix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4" borderId="1" xfId="0" quotePrefix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7" fontId="3" fillId="0" borderId="0" xfId="0" applyNumberFormat="1" applyFont="1" applyFill="1" applyAlignment="1">
      <alignment vertical="center"/>
    </xf>
    <xf numFmtId="17" fontId="3" fillId="3" borderId="1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vertical="center"/>
    </xf>
    <xf numFmtId="3" fontId="4" fillId="2" borderId="2" xfId="1" applyNumberFormat="1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/>
    </xf>
    <xf numFmtId="3" fontId="7" fillId="3" borderId="1" xfId="1" applyNumberFormat="1" applyFont="1" applyFill="1" applyBorder="1" applyAlignment="1">
      <alignment horizontal="center" vertical="center"/>
    </xf>
    <xf numFmtId="3" fontId="3" fillId="3" borderId="3" xfId="1" applyNumberFormat="1" applyFont="1" applyFill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 wrapText="1"/>
    </xf>
    <xf numFmtId="14" fontId="3" fillId="3" borderId="4" xfId="0" quotePrefix="1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quotePrefix="1" applyFont="1" applyFill="1" applyBorder="1" applyAlignment="1">
      <alignment vertical="center"/>
    </xf>
    <xf numFmtId="3" fontId="3" fillId="3" borderId="4" xfId="0" applyNumberFormat="1" applyFont="1" applyFill="1" applyBorder="1" applyAlignment="1">
      <alignment horizontal="center" vertical="center"/>
    </xf>
    <xf numFmtId="3" fontId="3" fillId="0" borderId="4" xfId="1" applyNumberFormat="1" applyFont="1" applyBorder="1" applyAlignment="1">
      <alignment horizontal="center" vertical="center"/>
    </xf>
    <xf numFmtId="3" fontId="3" fillId="3" borderId="4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 wrapText="1"/>
    </xf>
    <xf numFmtId="14" fontId="3" fillId="3" borderId="6" xfId="0" quotePrefix="1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3" fontId="3" fillId="3" borderId="6" xfId="0" applyNumberFormat="1" applyFont="1" applyFill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 vertical="center"/>
    </xf>
    <xf numFmtId="3" fontId="7" fillId="3" borderId="6" xfId="1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" fontId="3" fillId="3" borderId="2" xfId="0" applyNumberFormat="1" applyFont="1" applyFill="1" applyBorder="1" applyAlignment="1">
      <alignment vertical="center"/>
    </xf>
    <xf numFmtId="17" fontId="3" fillId="3" borderId="1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vertical="center"/>
    </xf>
    <xf numFmtId="17" fontId="3" fillId="3" borderId="6" xfId="0" applyNumberFormat="1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4" fontId="3" fillId="0" borderId="6" xfId="1" applyNumberFormat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4" xfId="0" quotePrefix="1" applyFont="1" applyFill="1" applyBorder="1" applyAlignment="1">
      <alignment horizontal="center" vertical="center"/>
    </xf>
    <xf numFmtId="3" fontId="7" fillId="3" borderId="4" xfId="2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6" fontId="3" fillId="3" borderId="4" xfId="2" applyNumberFormat="1" applyFont="1" applyFill="1" applyBorder="1" applyAlignment="1">
      <alignment vertical="center"/>
    </xf>
    <xf numFmtId="1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10" fillId="2" borderId="1" xfId="2" applyNumberFormat="1" applyFont="1" applyFill="1" applyBorder="1" applyAlignment="1">
      <alignment horizontal="center" vertical="center" wrapText="1"/>
    </xf>
    <xf numFmtId="166" fontId="5" fillId="2" borderId="1" xfId="2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8" xfId="0" applyFont="1" applyFill="1" applyBorder="1" applyAlignment="1">
      <alignment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0" borderId="4" xfId="0" quotePrefix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3" fontId="7" fillId="0" borderId="4" xfId="2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/>
    </xf>
    <xf numFmtId="166" fontId="3" fillId="0" borderId="4" xfId="2" applyNumberFormat="1" applyFont="1" applyFill="1" applyBorder="1" applyAlignment="1">
      <alignment vertical="center"/>
    </xf>
    <xf numFmtId="166" fontId="6" fillId="0" borderId="4" xfId="2" applyNumberFormat="1" applyFont="1" applyFill="1" applyBorder="1" applyAlignment="1">
      <alignment horizontal="center" vertical="center"/>
    </xf>
    <xf numFmtId="166" fontId="7" fillId="0" borderId="4" xfId="2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3" fontId="7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166" fontId="3" fillId="0" borderId="1" xfId="2" applyNumberFormat="1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2" xfId="2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3" fontId="5" fillId="2" borderId="1" xfId="2" applyNumberFormat="1" applyFont="1" applyFill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6" borderId="1" xfId="0" applyNumberFormat="1" applyFont="1" applyFill="1" applyBorder="1" applyAlignment="1">
      <alignment horizontal="center" vertical="center"/>
    </xf>
    <xf numFmtId="3" fontId="9" fillId="7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6" fontId="3" fillId="0" borderId="1" xfId="2" applyNumberFormat="1" applyFont="1" applyFill="1" applyBorder="1" applyAlignment="1">
      <alignment vertical="center" wrapText="1"/>
    </xf>
    <xf numFmtId="166" fontId="6" fillId="0" borderId="1" xfId="2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15" fillId="0" borderId="0" xfId="0" applyFont="1"/>
    <xf numFmtId="4" fontId="9" fillId="0" borderId="0" xfId="0" applyNumberFormat="1" applyFont="1" applyAlignment="1">
      <alignment horizontal="center" vertical="center"/>
    </xf>
    <xf numFmtId="4" fontId="5" fillId="2" borderId="1" xfId="2" applyNumberFormat="1" applyFont="1" applyFill="1" applyBorder="1" applyAlignment="1">
      <alignment horizontal="center" vertical="center" wrapText="1"/>
    </xf>
    <xf numFmtId="4" fontId="9" fillId="6" borderId="1" xfId="0" applyNumberFormat="1" applyFont="1" applyFill="1" applyBorder="1" applyAlignment="1">
      <alignment horizontal="center" vertical="center"/>
    </xf>
    <xf numFmtId="4" fontId="9" fillId="7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3" fontId="9" fillId="5" borderId="4" xfId="0" applyNumberFormat="1" applyFont="1" applyFill="1" applyBorder="1" applyAlignment="1">
      <alignment horizontal="center" vertical="center"/>
    </xf>
    <xf numFmtId="3" fontId="9" fillId="5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4" fontId="9" fillId="5" borderId="4" xfId="0" applyNumberFormat="1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3" fontId="9" fillId="6" borderId="4" xfId="0" applyNumberFormat="1" applyFont="1" applyFill="1" applyBorder="1" applyAlignment="1">
      <alignment horizontal="center" vertical="center"/>
    </xf>
    <xf numFmtId="4" fontId="9" fillId="6" borderId="4" xfId="0" applyNumberFormat="1" applyFont="1" applyFill="1" applyBorder="1" applyAlignment="1">
      <alignment horizontal="center" vertical="center"/>
    </xf>
    <xf numFmtId="3" fontId="9" fillId="7" borderId="4" xfId="0" applyNumberFormat="1" applyFont="1" applyFill="1" applyBorder="1" applyAlignment="1">
      <alignment horizontal="center" vertical="center"/>
    </xf>
    <xf numFmtId="4" fontId="9" fillId="7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3" fontId="7" fillId="3" borderId="6" xfId="2" applyNumberFormat="1" applyFont="1" applyFill="1" applyBorder="1" applyAlignment="1">
      <alignment horizontal="center" vertical="center"/>
    </xf>
    <xf numFmtId="166" fontId="3" fillId="3" borderId="6" xfId="2" applyNumberFormat="1" applyFont="1" applyFill="1" applyBorder="1" applyAlignment="1">
      <alignment vertical="center"/>
    </xf>
    <xf numFmtId="3" fontId="9" fillId="6" borderId="6" xfId="0" applyNumberFormat="1" applyFont="1" applyFill="1" applyBorder="1" applyAlignment="1">
      <alignment horizontal="center" vertical="center"/>
    </xf>
    <xf numFmtId="4" fontId="9" fillId="6" borderId="6" xfId="0" applyNumberFormat="1" applyFont="1" applyFill="1" applyBorder="1" applyAlignment="1">
      <alignment horizontal="center" vertical="center"/>
    </xf>
    <xf numFmtId="3" fontId="9" fillId="7" borderId="6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3" fontId="16" fillId="0" borderId="0" xfId="0" applyNumberFormat="1" applyFont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167" fontId="16" fillId="5" borderId="4" xfId="4" applyNumberFormat="1" applyFont="1" applyFill="1" applyBorder="1" applyAlignment="1">
      <alignment horizontal="center" vertical="center"/>
    </xf>
    <xf numFmtId="3" fontId="16" fillId="5" borderId="4" xfId="0" applyNumberFormat="1" applyFont="1" applyFill="1" applyBorder="1" applyAlignment="1">
      <alignment horizontal="center" vertical="center"/>
    </xf>
    <xf numFmtId="3" fontId="16" fillId="5" borderId="1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" fontId="9" fillId="5" borderId="6" xfId="0" applyNumberFormat="1" applyFont="1" applyFill="1" applyBorder="1" applyAlignment="1">
      <alignment horizontal="center" vertical="center"/>
    </xf>
    <xf numFmtId="3" fontId="9" fillId="5" borderId="6" xfId="0" applyNumberFormat="1" applyFont="1" applyFill="1" applyBorder="1" applyAlignment="1">
      <alignment horizontal="center" vertical="center"/>
    </xf>
    <xf numFmtId="167" fontId="16" fillId="5" borderId="6" xfId="4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center" vertical="center"/>
    </xf>
    <xf numFmtId="3" fontId="3" fillId="0" borderId="12" xfId="1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3" fontId="3" fillId="0" borderId="11" xfId="1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vertical="center" wrapText="1"/>
    </xf>
    <xf numFmtId="3" fontId="7" fillId="3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66" fontId="3" fillId="3" borderId="1" xfId="2" applyNumberFormat="1" applyFont="1" applyFill="1" applyBorder="1" applyAlignment="1">
      <alignment vertical="center" wrapText="1"/>
    </xf>
    <xf numFmtId="166" fontId="6" fillId="3" borderId="1" xfId="2" applyNumberFormat="1" applyFont="1" applyFill="1" applyBorder="1" applyAlignment="1">
      <alignment horizontal="center" vertical="center" wrapText="1"/>
    </xf>
    <xf numFmtId="166" fontId="6" fillId="3" borderId="1" xfId="2" applyNumberFormat="1" applyFont="1" applyFill="1" applyBorder="1" applyAlignment="1">
      <alignment horizontal="right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14" fontId="3" fillId="8" borderId="1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quotePrefix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3" fontId="7" fillId="8" borderId="1" xfId="2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 wrapText="1"/>
    </xf>
    <xf numFmtId="166" fontId="3" fillId="8" borderId="1" xfId="2" applyNumberFormat="1" applyFont="1" applyFill="1" applyBorder="1" applyAlignment="1">
      <alignment vertical="center" wrapText="1"/>
    </xf>
    <xf numFmtId="166" fontId="6" fillId="8" borderId="1" xfId="2" applyNumberFormat="1" applyFont="1" applyFill="1" applyBorder="1" applyAlignment="1">
      <alignment horizontal="center" vertical="center" wrapText="1"/>
    </xf>
    <xf numFmtId="166" fontId="6" fillId="8" borderId="1" xfId="2" applyNumberFormat="1" applyFont="1" applyFill="1" applyBorder="1" applyAlignment="1">
      <alignment horizontal="right" vertical="center" wrapText="1"/>
    </xf>
    <xf numFmtId="49" fontId="3" fillId="8" borderId="2" xfId="0" applyNumberFormat="1" applyFont="1" applyFill="1" applyBorder="1" applyAlignment="1">
      <alignment horizontal="left" vertical="center" wrapText="1"/>
    </xf>
    <xf numFmtId="166" fontId="3" fillId="8" borderId="1" xfId="2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16" fontId="5" fillId="2" borderId="2" xfId="0" applyNumberFormat="1" applyFont="1" applyFill="1" applyBorder="1" applyAlignment="1">
      <alignment horizontal="center" vertical="center" wrapText="1"/>
    </xf>
    <xf numFmtId="16" fontId="5" fillId="2" borderId="4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6" fontId="5" fillId="2" borderId="2" xfId="2" applyNumberFormat="1" applyFont="1" applyFill="1" applyBorder="1" applyAlignment="1">
      <alignment horizontal="center" vertical="center" wrapText="1"/>
    </xf>
    <xf numFmtId="166" fontId="5" fillId="2" borderId="4" xfId="2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10" fillId="2" borderId="2" xfId="2" applyNumberFormat="1" applyFont="1" applyFill="1" applyBorder="1" applyAlignment="1">
      <alignment horizontal="center" vertical="center" wrapText="1"/>
    </xf>
    <xf numFmtId="3" fontId="10" fillId="2" borderId="4" xfId="2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3" fontId="5" fillId="2" borderId="9" xfId="2" applyNumberFormat="1" applyFont="1" applyFill="1" applyBorder="1" applyAlignment="1">
      <alignment horizontal="center" vertical="top" wrapText="1"/>
    </xf>
    <xf numFmtId="3" fontId="5" fillId="2" borderId="3" xfId="2" applyNumberFormat="1" applyFont="1" applyFill="1" applyBorder="1" applyAlignment="1">
      <alignment horizontal="center" vertical="top" wrapText="1"/>
    </xf>
    <xf numFmtId="3" fontId="5" fillId="2" borderId="1" xfId="2" applyNumberFormat="1" applyFont="1" applyFill="1" applyBorder="1" applyAlignment="1">
      <alignment horizontal="center" vertical="top" wrapText="1"/>
    </xf>
    <xf numFmtId="3" fontId="5" fillId="2" borderId="1" xfId="2" applyNumberFormat="1" applyFont="1" applyFill="1" applyBorder="1" applyAlignment="1">
      <alignment horizontal="center" vertical="top" wrapText="1"/>
    </xf>
    <xf numFmtId="4" fontId="5" fillId="2" borderId="1" xfId="2" applyNumberFormat="1" applyFont="1" applyFill="1" applyBorder="1" applyAlignment="1">
      <alignment horizontal="center" vertical="top" wrapText="1"/>
    </xf>
    <xf numFmtId="3" fontId="10" fillId="2" borderId="2" xfId="2" applyNumberFormat="1" applyFont="1" applyFill="1" applyBorder="1" applyAlignment="1">
      <alignment horizontal="center" vertical="top" wrapText="1"/>
    </xf>
    <xf numFmtId="3" fontId="10" fillId="2" borderId="4" xfId="2" applyNumberFormat="1" applyFont="1" applyFill="1" applyBorder="1" applyAlignment="1">
      <alignment horizontal="center" vertical="top" wrapText="1"/>
    </xf>
    <xf numFmtId="16" fontId="5" fillId="2" borderId="2" xfId="0" applyNumberFormat="1" applyFont="1" applyFill="1" applyBorder="1" applyAlignment="1">
      <alignment horizontal="center" vertical="top" wrapText="1"/>
    </xf>
    <xf numFmtId="49" fontId="5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166" fontId="5" fillId="2" borderId="2" xfId="2" applyNumberFormat="1" applyFont="1" applyFill="1" applyBorder="1" applyAlignment="1">
      <alignment horizontal="center" vertical="top" wrapText="1"/>
    </xf>
    <xf numFmtId="16" fontId="5" fillId="2" borderId="4" xfId="0" applyNumberFormat="1" applyFont="1" applyFill="1" applyBorder="1" applyAlignment="1">
      <alignment horizontal="center" vertical="top" wrapText="1"/>
    </xf>
    <xf numFmtId="49" fontId="5" fillId="2" borderId="4" xfId="0" applyNumberFormat="1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166" fontId="5" fillId="2" borderId="4" xfId="2" applyNumberFormat="1" applyFont="1" applyFill="1" applyBorder="1" applyAlignment="1">
      <alignment horizontal="center" vertical="top" wrapText="1"/>
    </xf>
  </cellXfs>
  <cellStyles count="5">
    <cellStyle name="Comma" xfId="1" builtinId="3"/>
    <cellStyle name="Comma 2" xfId="2" xr:uid="{00000000-0005-0000-0000-000001000000}"/>
    <cellStyle name="Normal" xfId="0" builtinId="0"/>
    <cellStyle name="Normal 3" xfId="3" xr:uid="{00000000-0005-0000-0000-000003000000}"/>
    <cellStyle name="Percent" xfId="4" builtinId="5"/>
  </cellStyles>
  <dxfs count="8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85774" cy="400049"/>
    <xdr:pic>
      <xdr:nvPicPr>
        <xdr:cNvPr id="2" name="Picture 1" descr="C:\Users\Administrator\Desktop\font\logo-03.png">
          <a:extLst>
            <a:ext uri="{FF2B5EF4-FFF2-40B4-BE49-F238E27FC236}">
              <a16:creationId xmlns:a16="http://schemas.microsoft.com/office/drawing/2014/main" id="{59861E8D-4620-EE4E-A7CF-DDB40F03D7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400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76199</xdr:rowOff>
    </xdr:from>
    <xdr:to>
      <xdr:col>2</xdr:col>
      <xdr:colOff>1438086</xdr:colOff>
      <xdr:row>2</xdr:row>
      <xdr:rowOff>466724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73A2D70D-35C3-4C56-B19F-55BB6CD02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33349"/>
          <a:ext cx="1876236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Nga-L&#234;/San-xuat/Tong-hop-san-xuat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-hang"/>
      <sheetName val="Chi-tiet"/>
      <sheetName val="Tong-hop"/>
    </sheetNames>
    <sheetDataSet>
      <sheetData sheetId="0">
        <row r="2">
          <cell r="D2" t="str">
            <v>LSX</v>
          </cell>
          <cell r="F2" t="str">
            <v>Đơn hàng</v>
          </cell>
          <cell r="G2" t="str">
            <v>Mã hàng</v>
          </cell>
          <cell r="H2" t="str">
            <v>Tên sản phẩm</v>
          </cell>
          <cell r="I2" t="str">
            <v>Chất liệu</v>
          </cell>
        </row>
        <row r="3">
          <cell r="F3">
            <v>3</v>
          </cell>
          <cell r="G3">
            <v>4</v>
          </cell>
          <cell r="H3">
            <v>5</v>
          </cell>
          <cell r="I3">
            <v>6</v>
          </cell>
        </row>
        <row r="4">
          <cell r="F4">
            <v>2201001</v>
          </cell>
          <cell r="G4" t="str">
            <v>00443</v>
          </cell>
          <cell r="H4" t="str">
            <v>TÚI DÁN LƯNG XẾP HÔNG BOK BOK CẨM HUÊ-KẸN</v>
          </cell>
          <cell r="I4" t="str">
            <v>OPP30//MCPP25</v>
          </cell>
        </row>
        <row r="5">
          <cell r="F5">
            <v>2201002</v>
          </cell>
          <cell r="G5" t="str">
            <v>00444</v>
          </cell>
          <cell r="H5" t="str">
            <v>MÀNG TRẮNG KHÔNG IN K80 HOÀNG MẾN MINH TÂM</v>
          </cell>
          <cell r="I5" t="str">
            <v>OPP20//CPP25</v>
          </cell>
        </row>
        <row r="6">
          <cell r="F6">
            <v>2201003</v>
          </cell>
          <cell r="G6" t="str">
            <v>00249</v>
          </cell>
          <cell r="H6" t="str">
            <v>MÀNG BÁNH QUY DÂU K130 CẨM HUÊ- KẸN</v>
          </cell>
          <cell r="I6" t="str">
            <v>OPP20//MCPP25</v>
          </cell>
        </row>
        <row r="7">
          <cell r="F7">
            <v>2201003</v>
          </cell>
          <cell r="G7" t="str">
            <v>00326</v>
          </cell>
          <cell r="H7" t="str">
            <v>MÀNG BÁNH QUY SOCOLA K110 CẨM HUÊ- KẸN</v>
          </cell>
          <cell r="I7" t="str">
            <v>OPP20//MCPP25</v>
          </cell>
        </row>
        <row r="8">
          <cell r="F8">
            <v>2201004</v>
          </cell>
          <cell r="G8" t="str">
            <v>00314</v>
          </cell>
          <cell r="H8" t="str">
            <v>MÀNG ĐÓNG GÓI KẸO MÈ XỬNG K90 THUẬN LỢI</v>
          </cell>
          <cell r="I8" t="str">
            <v>OPP20//CPP25</v>
          </cell>
        </row>
        <row r="9">
          <cell r="F9">
            <v>2201004</v>
          </cell>
          <cell r="G9" t="str">
            <v>00315</v>
          </cell>
          <cell r="H9" t="str">
            <v>MÀNG ĐÓNG GÓI KẸO CHUỐI K90 THUẬN LỢI.</v>
          </cell>
          <cell r="I9" t="str">
            <v>OPP20//CPP25</v>
          </cell>
        </row>
        <row r="10">
          <cell r="F10">
            <v>2201004</v>
          </cell>
          <cell r="G10" t="str">
            <v>00316</v>
          </cell>
          <cell r="H10" t="str">
            <v>MÀNG ĐÓNG GÓI KẸO GỪNG K90 THUẬN LỢI</v>
          </cell>
          <cell r="I10" t="str">
            <v>OPP20//CPP25</v>
          </cell>
        </row>
        <row r="11">
          <cell r="F11">
            <v>2201006</v>
          </cell>
          <cell r="G11" t="str">
            <v>00445</v>
          </cell>
          <cell r="H11" t="str">
            <v>MÀNG TRẮNG ĐÓNG NƯỚC SỐT 90 ĐỘ -ĐÓNG NÓNG (mức độ chống thẩm thấu oxy hơi nước cao, màng Pe 3 lớp)</v>
          </cell>
          <cell r="I11" t="str">
            <v>PA15//PE(29)105</v>
          </cell>
        </row>
        <row r="12">
          <cell r="F12">
            <v>2201007</v>
          </cell>
          <cell r="G12" t="str">
            <v>00446</v>
          </cell>
          <cell r="H12" t="str">
            <v>MÀNG ĐÓNG TƯƠNG ỚT BA MIỀN K80 TOMCARE</v>
          </cell>
          <cell r="I12" t="str">
            <v>PET12//MPET12//PE(13)50</v>
          </cell>
        </row>
        <row r="13">
          <cell r="F13">
            <v>2201008</v>
          </cell>
          <cell r="G13" t="str">
            <v>00447</v>
          </cell>
          <cell r="H13" t="str">
            <v>MÀNG KEM BẮP ICEKID K160 TÔ CHÂU</v>
          </cell>
          <cell r="I13" t="str">
            <v>OPP20//MCPP25</v>
          </cell>
        </row>
        <row r="14">
          <cell r="F14">
            <v>2201008</v>
          </cell>
          <cell r="G14" t="str">
            <v>00448</v>
          </cell>
          <cell r="H14" t="str">
            <v>MÀNG KEM KHOAI MÔN ICEKID K160 TÔ CHÂU</v>
          </cell>
          <cell r="I14" t="str">
            <v>OPP20//MCPP25</v>
          </cell>
        </row>
        <row r="15">
          <cell r="F15">
            <v>2201008</v>
          </cell>
          <cell r="G15" t="str">
            <v>00449</v>
          </cell>
          <cell r="H15" t="str">
            <v>MÀNG KEM DÂU ICEKID K160 TÔ CHÂU</v>
          </cell>
          <cell r="I15" t="str">
            <v>OPP20//MCPP25</v>
          </cell>
        </row>
        <row r="16">
          <cell r="F16">
            <v>2201008</v>
          </cell>
          <cell r="G16" t="str">
            <v>00142</v>
          </cell>
          <cell r="H16" t="str">
            <v>MÀNG KEM VANISOCOLA- ĐẬU PHỘNG K200 TÔ CHÂU (5000)</v>
          </cell>
          <cell r="I16" t="str">
            <v>OPP20//MCPP25</v>
          </cell>
        </row>
        <row r="17">
          <cell r="F17">
            <v>2201009</v>
          </cell>
          <cell r="G17" t="str">
            <v>00001</v>
          </cell>
          <cell r="H17" t="str">
            <v>MÀNG LIÊN TỤC MEN RƯỢU K180 THANH TÙNG</v>
          </cell>
          <cell r="I17" t="str">
            <v>OPP20//CPP25</v>
          </cell>
        </row>
        <row r="18">
          <cell r="F18">
            <v>2201010</v>
          </cell>
          <cell r="G18" t="str">
            <v>00450</v>
          </cell>
          <cell r="H18" t="str">
            <v>TÚI BA BIÊN  KEM MOMMY TÔ CHÂU</v>
          </cell>
          <cell r="I18" t="str">
            <v>OPP20//PE35</v>
          </cell>
        </row>
        <row r="19">
          <cell r="F19">
            <v>2201011</v>
          </cell>
          <cell r="G19" t="str">
            <v>00156</v>
          </cell>
          <cell r="H19" t="str">
            <v>MÀNG TRẮNG KHÔNG IN K320 ANH AN ĐÔNG THÁP</v>
          </cell>
          <cell r="I19" t="str">
            <v>PET12//CPP25</v>
          </cell>
        </row>
        <row r="20">
          <cell r="F20">
            <v>2201013</v>
          </cell>
          <cell r="G20" t="str">
            <v>00452</v>
          </cell>
          <cell r="H20" t="str">
            <v>TÚI BA BIÊN ĐÓNG GÓI QUE TEST COVID A2K( 00430V1)</v>
          </cell>
          <cell r="I20" t="str">
            <v>OPP20//AL6//PE65</v>
          </cell>
        </row>
        <row r="21">
          <cell r="F21">
            <v>2201013</v>
          </cell>
          <cell r="G21" t="str">
            <v>00452</v>
          </cell>
          <cell r="H21" t="str">
            <v>TÚI BA BIÊN ĐÓNG GÓI QUE TEST COVID A2K( 00430V1)</v>
          </cell>
          <cell r="I21" t="str">
            <v>OPP20//AL6//PE65</v>
          </cell>
        </row>
        <row r="22">
          <cell r="F22">
            <v>2201014</v>
          </cell>
          <cell r="G22" t="str">
            <v>00453</v>
          </cell>
          <cell r="H22" t="str">
            <v>TÚI BỐN BIÊN THỨC ĂN MÈO FELIPRO BẢO TÍN KHÔI NGUYÊN</v>
          </cell>
          <cell r="I22" t="str">
            <v>PET12//PE Sữa 120</v>
          </cell>
        </row>
        <row r="23">
          <cell r="F23">
            <v>2201012</v>
          </cell>
          <cell r="G23" t="str">
            <v>00451</v>
          </cell>
          <cell r="H23" t="str">
            <v>MÀNG DẦU GỘI SỮA TẮM K100 SHINKOU</v>
          </cell>
          <cell r="I23" t="str">
            <v>PET12//MPET12//PE55</v>
          </cell>
        </row>
        <row r="24">
          <cell r="F24">
            <v>2201015</v>
          </cell>
          <cell r="G24" t="str">
            <v>00454</v>
          </cell>
          <cell r="H24" t="str">
            <v>MÀNG SỮA CHUA DẺO VỊ CHANH DÂY K100 BRMILK</v>
          </cell>
          <cell r="I24" t="str">
            <v>OPP20//PE40</v>
          </cell>
        </row>
        <row r="25">
          <cell r="F25">
            <v>2201015</v>
          </cell>
          <cell r="G25" t="str">
            <v>00455</v>
          </cell>
          <cell r="H25" t="str">
            <v>MÀNG SỮA CHUA DẺO VỊ TRUYỀN THỐNG K100 BRMILK</v>
          </cell>
          <cell r="I25" t="str">
            <v>OPP20//PE40</v>
          </cell>
        </row>
        <row r="26">
          <cell r="F26">
            <v>2201016</v>
          </cell>
          <cell r="G26" t="str">
            <v>00007</v>
          </cell>
          <cell r="H26" t="str">
            <v>MÀNG BÁNH KẸP ỐNG KEM FUNNY K65 LIÊN HƯNG – CHỊ XUA</v>
          </cell>
          <cell r="I26" t="str">
            <v>OPP20/MCPP25</v>
          </cell>
        </row>
        <row r="27">
          <cell r="F27">
            <v>2201017</v>
          </cell>
          <cell r="G27" t="str">
            <v>00034</v>
          </cell>
          <cell r="H27" t="str">
            <v>MÀNG TRẮNG KHÔNG IN K100 CHỊ TƯ TẤT</v>
          </cell>
          <cell r="I27" t="str">
            <v>PET12//CPP25</v>
          </cell>
        </row>
        <row r="28">
          <cell r="F28">
            <v>2201017</v>
          </cell>
          <cell r="G28" t="str">
            <v>00035</v>
          </cell>
          <cell r="H28" t="str">
            <v>MÀNG TRẮNG KHÔNG IN K130 CHỊ TƯ TẤT</v>
          </cell>
          <cell r="I28" t="str">
            <v>PET12//CPP25</v>
          </cell>
        </row>
        <row r="29">
          <cell r="F29">
            <v>2201018</v>
          </cell>
          <cell r="G29" t="str">
            <v>00456</v>
          </cell>
          <cell r="H29" t="str">
            <v>MÀNG TRẮNG KHÔNG IN K140 ÁNH HỒNG</v>
          </cell>
          <cell r="I29" t="str">
            <v>OPP SEAL 20</v>
          </cell>
        </row>
        <row r="30">
          <cell r="F30">
            <v>2201019</v>
          </cell>
          <cell r="G30" t="str">
            <v>00072</v>
          </cell>
          <cell r="H30" t="str">
            <v>MÀNG KEM TARO K160</v>
          </cell>
          <cell r="I30" t="str">
            <v>OPP20//MCPP25</v>
          </cell>
        </row>
        <row r="31">
          <cell r="F31">
            <v>2201019</v>
          </cell>
          <cell r="G31" t="str">
            <v>00073</v>
          </cell>
          <cell r="H31" t="str">
            <v xml:space="preserve">MÀNG KEM COCONUT K160 </v>
          </cell>
          <cell r="I31" t="str">
            <v>OPP20//MCPP25</v>
          </cell>
        </row>
        <row r="32">
          <cell r="F32">
            <v>2201019</v>
          </cell>
          <cell r="G32" t="str">
            <v>00074</v>
          </cell>
          <cell r="H32" t="str">
            <v xml:space="preserve">MÀNG KEM CHOCOLATE K160 </v>
          </cell>
          <cell r="I32" t="str">
            <v>OPP20//MCPP25</v>
          </cell>
        </row>
        <row r="33">
          <cell r="F33">
            <v>2201019</v>
          </cell>
          <cell r="G33" t="str">
            <v>00075</v>
          </cell>
          <cell r="H33" t="str">
            <v>MÀNG KEM DURIAN K160</v>
          </cell>
          <cell r="I33" t="str">
            <v>OPP20//MCPP25</v>
          </cell>
        </row>
        <row r="34">
          <cell r="F34">
            <v>2201005</v>
          </cell>
          <cell r="G34" t="str">
            <v>00457</v>
          </cell>
          <cell r="H34" t="str">
            <v>MÀNG ĐÓNG GÓI MEN RƯỢU K180 LÂM HẢI</v>
          </cell>
          <cell r="I34" t="str">
            <v>OPP20//CPP25</v>
          </cell>
        </row>
        <row r="35">
          <cell r="F35">
            <v>2201021</v>
          </cell>
          <cell r="G35" t="str">
            <v>00458</v>
          </cell>
          <cell r="H35" t="str">
            <v>MÀNG TRẮNG KHÔNG IN K410 +K80 COMMERCE VINA</v>
          </cell>
          <cell r="I35" t="str">
            <v>OPP20//CPP25</v>
          </cell>
        </row>
        <row r="36">
          <cell r="F36">
            <v>2201021</v>
          </cell>
          <cell r="G36" t="str">
            <v>00458</v>
          </cell>
          <cell r="H36" t="str">
            <v>MÀNG TRẮNG KHÔNG IN K410 +K190 COMMERCE VINA</v>
          </cell>
          <cell r="I36" t="str">
            <v>OPP20//CPP25</v>
          </cell>
        </row>
        <row r="37">
          <cell r="F37">
            <v>2201021</v>
          </cell>
          <cell r="G37" t="str">
            <v>00458</v>
          </cell>
          <cell r="H37" t="str">
            <v>MÀNG TRẮNG KHÔNG IN K410+K125+K80 COMMERCE VINA</v>
          </cell>
          <cell r="I37" t="str">
            <v>OPP20//CPP25</v>
          </cell>
        </row>
        <row r="38">
          <cell r="F38">
            <v>2201022</v>
          </cell>
          <cell r="G38" t="str">
            <v>00354</v>
          </cell>
          <cell r="H38" t="str">
            <v>TÚI BỐN BIÊN CÀ PHÊ LOẠI 500G KHÔNG SỐ MINH CHÁNH</v>
          </cell>
          <cell r="I38" t="str">
            <v>OPP Mờ 20//MPET12//PE55</v>
          </cell>
        </row>
        <row r="39">
          <cell r="F39">
            <v>2201022</v>
          </cell>
          <cell r="G39" t="str">
            <v>00355</v>
          </cell>
          <cell r="H39" t="str">
            <v>TÚI BỐN BIÊN CÀ PHÊ LOẠI 500G SỐ 2 MINH CHÁNH</v>
          </cell>
          <cell r="I39" t="str">
            <v>OPP Mờ 20//MPET12//PE55</v>
          </cell>
        </row>
        <row r="40">
          <cell r="F40">
            <v>2201024</v>
          </cell>
          <cell r="G40" t="str">
            <v>00214</v>
          </cell>
          <cell r="H40" t="str">
            <v>MÀNG TRẮNG KHÔNG IN K190 ANH QUANG</v>
          </cell>
          <cell r="I40" t="str">
            <v>OPP20//CPP25</v>
          </cell>
        </row>
        <row r="41">
          <cell r="F41">
            <v>2201025</v>
          </cell>
          <cell r="G41" t="str">
            <v>00410</v>
          </cell>
          <cell r="H41" t="str">
            <v>MÀNG TRẮNG KHÔNG IN K125 HOÀNG MẾN MINH TÂM</v>
          </cell>
          <cell r="I41" t="str">
            <v>OPP20//CPP25</v>
          </cell>
        </row>
        <row r="42">
          <cell r="F42">
            <v>2201023</v>
          </cell>
          <cell r="G42" t="str">
            <v>00090</v>
          </cell>
          <cell r="H42" t="str">
            <v>MÀNG TÉP SẤY ĂN LIỀN K260 HƯƠNG BIỂN</v>
          </cell>
          <cell r="I42" t="str">
            <v>OPP20//CPP25</v>
          </cell>
        </row>
        <row r="43">
          <cell r="F43">
            <v>2201026</v>
          </cell>
          <cell r="G43" t="str">
            <v>00459</v>
          </cell>
          <cell r="H43" t="str">
            <v>TÚI BA BIÊN PURELOVE COSMETICS</v>
          </cell>
          <cell r="I43" t="str">
            <v>OPP Mờ 20//AL6//PE85</v>
          </cell>
        </row>
        <row r="44">
          <cell r="F44">
            <v>2201027</v>
          </cell>
          <cell r="G44" t="str">
            <v>00343</v>
          </cell>
          <cell r="H44" t="str">
            <v>MÀNG TRẮNG KHÔNG IN THUỐC GIA TRUYỀN K80 – TRẦN MINH TÂM</v>
          </cell>
          <cell r="I44" t="str">
            <v>OPP20/CPP25</v>
          </cell>
        </row>
        <row r="45">
          <cell r="F45">
            <v>2201029</v>
          </cell>
          <cell r="G45" t="str">
            <v>00393</v>
          </cell>
          <cell r="H45" t="str">
            <v>MÀNG BÁNH IN K160 PHƯỢNG</v>
          </cell>
          <cell r="I45" t="str">
            <v>OPP20//CPP25</v>
          </cell>
        </row>
        <row r="46">
          <cell r="F46">
            <v>2201030</v>
          </cell>
          <cell r="G46" t="str">
            <v>00010</v>
          </cell>
          <cell r="H46" t="str">
            <v>MÀNG TRẮNG KHÔNG IN K80MM THUỐC GIA TRUYỀN THANH BÌNH</v>
          </cell>
          <cell r="I46" t="str">
            <v>OPP20/CPP25</v>
          </cell>
        </row>
        <row r="47">
          <cell r="F47">
            <v>2201031</v>
          </cell>
          <cell r="G47" t="str">
            <v>00007</v>
          </cell>
          <cell r="H47" t="str">
            <v>MÀNG BÁNH KẸP ỐNG KEM FUNNY K65 LIÊN HƯNG – CHỊ XUA</v>
          </cell>
          <cell r="I47" t="str">
            <v>OPP20/MCPP25</v>
          </cell>
        </row>
        <row r="48">
          <cell r="F48">
            <v>2201028</v>
          </cell>
          <cell r="G48" t="str">
            <v>00460</v>
          </cell>
          <cell r="H48" t="str">
            <v>MÀNG TÉP SẤY K260 PHÚC HƯNG</v>
          </cell>
          <cell r="I48" t="str">
            <v>OPP20//CPP25</v>
          </cell>
        </row>
        <row r="49">
          <cell r="F49">
            <v>2201033</v>
          </cell>
          <cell r="G49" t="str">
            <v>00060</v>
          </cell>
          <cell r="H49" t="str">
            <v>MÀNG ÉP LY 1 PHÚT 30 GIÂY LOẠI MỚI K132 (SỐ DÁCH)</v>
          </cell>
          <cell r="I49" t="str">
            <v>PET12//PE 35 (18)</v>
          </cell>
        </row>
        <row r="50">
          <cell r="F50">
            <v>2201032</v>
          </cell>
          <cell r="G50" t="str">
            <v>00461</v>
          </cell>
          <cell r="H50" t="str">
            <v>TÚI BA BIÊN BÁNH TRÁNG ỚT CAO CẤP TINH NGUYÊN ( MÀU ĐỎ)</v>
          </cell>
          <cell r="I50" t="str">
            <v>OPP30//CPP25</v>
          </cell>
        </row>
        <row r="51">
          <cell r="F51">
            <v>2201034</v>
          </cell>
          <cell r="G51" t="str">
            <v>00193</v>
          </cell>
          <cell r="H51" t="str">
            <v>MÀNG KEM BÚP BÊ KHOAI MÔN K190 KEM THỦ ĐÔ</v>
          </cell>
          <cell r="I51" t="str">
            <v>OPP20//MCPP25</v>
          </cell>
        </row>
        <row r="52">
          <cell r="F52">
            <v>2201035</v>
          </cell>
          <cell r="G52" t="str">
            <v>00462</v>
          </cell>
          <cell r="H52" t="str">
            <v>TÚI DÁN LƯNG  BÁNH PHỒNG SHRIMP CHIPS KHÔI NGUYÊN</v>
          </cell>
          <cell r="I52" t="str">
            <v>OPP30//CPP25</v>
          </cell>
        </row>
        <row r="53">
          <cell r="F53">
            <v>2201036</v>
          </cell>
          <cell r="G53" t="str">
            <v>00463</v>
          </cell>
          <cell r="H53" t="str">
            <v>MÀNG ĐÓNG GÓI PHÂN BÓN VLIFE K320 LOẠI 500G CUỘC SỐNG VIỆT</v>
          </cell>
          <cell r="I53" t="str">
            <v>PET12//PE110</v>
          </cell>
        </row>
        <row r="54">
          <cell r="F54">
            <v>2201037</v>
          </cell>
          <cell r="G54" t="str">
            <v>00464</v>
          </cell>
          <cell r="H54" t="str">
            <v>MÀNG IN K410 (16965) COMMERCE VINA</v>
          </cell>
          <cell r="I54" t="str">
            <v>OPP20//CPP25</v>
          </cell>
        </row>
        <row r="55">
          <cell r="F55">
            <v>2201037</v>
          </cell>
          <cell r="G55" t="str">
            <v>00465</v>
          </cell>
          <cell r="H55" t="str">
            <v>MÀNG IN K410 (16972) COMMERCE VINA</v>
          </cell>
          <cell r="I55" t="str">
            <v>OPP20//CPP25</v>
          </cell>
        </row>
        <row r="56">
          <cell r="F56">
            <v>2201039</v>
          </cell>
          <cell r="G56" t="str">
            <v>00438</v>
          </cell>
          <cell r="H56" t="str">
            <v>TÚI DÁN LƯNG XẾP HÔNG BÁNH TRÁNG TINH NGUYÊN</v>
          </cell>
          <cell r="I56" t="str">
            <v>OPP30//CPP25</v>
          </cell>
        </row>
        <row r="57">
          <cell r="F57">
            <v>2201038</v>
          </cell>
          <cell r="G57" t="str">
            <v>00248</v>
          </cell>
          <cell r="H57" t="str">
            <v>MÀNG BÁNH MẶT TRỜI HÀNH K140 CẨM HUÊ- KẸN</v>
          </cell>
          <cell r="I57" t="str">
            <v>OPP20//CPP25</v>
          </cell>
        </row>
        <row r="58">
          <cell r="F58">
            <v>2201038</v>
          </cell>
          <cell r="G58" t="str">
            <v>00251</v>
          </cell>
          <cell r="H58" t="str">
            <v>MÀNG BÁNH TIM SONG HỶ K120 CẨM HUÊ- KẸN</v>
          </cell>
          <cell r="I58" t="str">
            <v>OPP20//CPP25</v>
          </cell>
        </row>
        <row r="59">
          <cell r="F59">
            <v>2201038</v>
          </cell>
          <cell r="G59" t="str">
            <v>00250</v>
          </cell>
          <cell r="H59" t="str">
            <v>MÀNG BÁNH QUY GẤC K140 CẨM HUÊ- KẸN</v>
          </cell>
          <cell r="I59" t="str">
            <v>OPP Mờ 20//MCPP25</v>
          </cell>
        </row>
        <row r="60">
          <cell r="F60">
            <v>2201038</v>
          </cell>
          <cell r="G60" t="str">
            <v>00247</v>
          </cell>
          <cell r="H60" t="str">
            <v>MÀNG BÁNH MẶT TRỜI ĐƯỜNG K140 CẨM HUÊ- KẸN</v>
          </cell>
          <cell r="I60" t="str">
            <v>OPP20//CPP25</v>
          </cell>
        </row>
        <row r="61">
          <cell r="F61">
            <v>2201040</v>
          </cell>
          <cell r="G61" t="str">
            <v>00090</v>
          </cell>
          <cell r="H61" t="str">
            <v>MÀNG TÉP SẤY ĂN LIỀN K260 HƯƠNG BIỂN</v>
          </cell>
          <cell r="I61" t="str">
            <v>OPP20//CPP25</v>
          </cell>
        </row>
        <row r="62">
          <cell r="F62">
            <v>2201041</v>
          </cell>
          <cell r="G62" t="str">
            <v>00037</v>
          </cell>
          <cell r="H62" t="str">
            <v>MÀNG BÁNH IN K370 PHƯỢNG</v>
          </cell>
          <cell r="I62" t="str">
            <v>OPP20//CPP25</v>
          </cell>
        </row>
        <row r="63">
          <cell r="F63">
            <v>2201042</v>
          </cell>
          <cell r="G63" t="str">
            <v>00070</v>
          </cell>
          <cell r="H63" t="str">
            <v>TÚI DÁN LƯNG XẾP HÔNG BÁNH QUY THIÊN PHÚC</v>
          </cell>
          <cell r="I63" t="str">
            <v>OPP20//CPP25</v>
          </cell>
        </row>
        <row r="64">
          <cell r="F64">
            <v>2201043</v>
          </cell>
          <cell r="G64" t="str">
            <v>00440</v>
          </cell>
          <cell r="H64" t="str">
            <v>MÀNG BÁNH GAI SỮA K110 CẨM HƯNG</v>
          </cell>
          <cell r="I64" t="str">
            <v>OPP20//MCPP25</v>
          </cell>
        </row>
        <row r="65">
          <cell r="F65">
            <v>2201044</v>
          </cell>
          <cell r="G65" t="str">
            <v>00462</v>
          </cell>
          <cell r="H65" t="str">
            <v>TÚI DÁN LƯNG  BÁNH PHỒNG SHRIMP CHIPS KHÔI NGUYÊN</v>
          </cell>
          <cell r="I65" t="str">
            <v>OPP30//CPP25</v>
          </cell>
        </row>
        <row r="66">
          <cell r="F66">
            <v>2202002</v>
          </cell>
          <cell r="G66" t="str">
            <v>00446</v>
          </cell>
          <cell r="H66" t="str">
            <v>MÀNG ĐÓNG TƯƠNG ỚT BA MIỀN K80 TOMCARE</v>
          </cell>
          <cell r="I66" t="str">
            <v>PET12//MPET12//PE(13)50</v>
          </cell>
        </row>
        <row r="67">
          <cell r="F67">
            <v>2202001</v>
          </cell>
          <cell r="G67" t="str">
            <v>00156</v>
          </cell>
          <cell r="H67" t="str">
            <v>MÀNG TRẮNG KHÔNG IN K320 ANH AN ĐÔNG THÁP</v>
          </cell>
          <cell r="I67" t="str">
            <v>PET12//CPP25</v>
          </cell>
        </row>
        <row r="68">
          <cell r="F68">
            <v>2202003</v>
          </cell>
          <cell r="G68" t="str">
            <v>00445</v>
          </cell>
          <cell r="H68" t="str">
            <v>MÀNG TRẮNG ĐÓNG NƯỚC SỐT 90 ĐỘ -ĐÓNG NÓNG (mức độ chống thẩm thấu oxy hơi nước cao, màng Pe 3 lớp)</v>
          </cell>
          <cell r="I68" t="str">
            <v>PA15//PE(29)105</v>
          </cell>
        </row>
        <row r="69">
          <cell r="F69">
            <v>2202004</v>
          </cell>
          <cell r="G69" t="str">
            <v>00467</v>
          </cell>
          <cell r="H69" t="str">
            <v>MÀNG TRẮNG K IN K100 BÁNH TRÁNG TRỌNG NGHĨA</v>
          </cell>
          <cell r="I69" t="str">
            <v>PET12//PE35</v>
          </cell>
        </row>
        <row r="70">
          <cell r="F70">
            <v>2202004</v>
          </cell>
          <cell r="G70" t="str">
            <v>00468</v>
          </cell>
          <cell r="H70" t="str">
            <v>MÀNG TRẮNG K IN K120 BÁNH TRÁNG TRỌNG NGHĨA</v>
          </cell>
          <cell r="I70" t="str">
            <v>PET12//PE35</v>
          </cell>
        </row>
        <row r="71">
          <cell r="F71">
            <v>2202005</v>
          </cell>
          <cell r="G71" t="str">
            <v>00466</v>
          </cell>
          <cell r="H71" t="str">
            <v>MÀNG BÁNH QUY KEM DÂU K140 ĐỨC HƯNG- SIÊNG</v>
          </cell>
          <cell r="I71" t="str">
            <v>OPP20/MCPP25</v>
          </cell>
        </row>
        <row r="72">
          <cell r="F72">
            <v>2202006</v>
          </cell>
          <cell r="G72" t="str">
            <v>00469</v>
          </cell>
          <cell r="H72" t="str">
            <v>MÀNG KEM TRÀNG TIỀN SỮA DỪA K160 KEM THỦ ĐÔ</v>
          </cell>
          <cell r="I72" t="str">
            <v>OPP20//MCPP25</v>
          </cell>
        </row>
        <row r="73">
          <cell r="F73">
            <v>2202006</v>
          </cell>
          <cell r="G73" t="str">
            <v>00470</v>
          </cell>
          <cell r="H73" t="str">
            <v>MÀNG KEM SOCOLATE K160 KEM THỦ ĐÔ</v>
          </cell>
          <cell r="I73" t="str">
            <v>OPP20//MCPP25</v>
          </cell>
        </row>
        <row r="74">
          <cell r="F74">
            <v>2202007</v>
          </cell>
          <cell r="G74" t="str">
            <v>00452</v>
          </cell>
          <cell r="H74" t="str">
            <v>TÚI BA BIÊN ĐÓNG GÓI QUE TEST COVID A2K( 00430V1)</v>
          </cell>
          <cell r="I74" t="str">
            <v>OPP20//AL6//PE65</v>
          </cell>
        </row>
        <row r="75">
          <cell r="F75">
            <v>2202009</v>
          </cell>
          <cell r="G75" t="str">
            <v>00245</v>
          </cell>
          <cell r="H75" t="str">
            <v>MÀNG BÁNH CAPUCHINO K120 CẨM HUÊ- KẸN</v>
          </cell>
          <cell r="I75" t="str">
            <v>OPP20//MCPP25</v>
          </cell>
        </row>
        <row r="76">
          <cell r="F76">
            <v>2202010</v>
          </cell>
          <cell r="G76" t="str">
            <v>00472</v>
          </cell>
          <cell r="H76" t="str">
            <v>MÀNG BÁNH QUY ĐỒNG TIỀN K130 CẨM HUÊ- KẸN</v>
          </cell>
          <cell r="I76" t="str">
            <v>OPP20//CPP25</v>
          </cell>
        </row>
        <row r="77">
          <cell r="F77">
            <v>2202011</v>
          </cell>
          <cell r="G77" t="str">
            <v>00257</v>
          </cell>
          <cell r="H77" t="str">
            <v>TÚI DÁN LƯNG ĐÓNG GÓI NUI CHIÊN VẠN HÒA HƯNG</v>
          </cell>
          <cell r="I77" t="str">
            <v>OPP30//CPP25</v>
          </cell>
        </row>
        <row r="78">
          <cell r="F78">
            <v>2202008</v>
          </cell>
          <cell r="G78" t="str">
            <v>00471</v>
          </cell>
          <cell r="H78" t="str">
            <v>TÚI BA BIÊN THẠCH RAU CÂU HƯƠNG TRÁI CÂY POKE VIETFOOD</v>
          </cell>
          <cell r="I78" t="str">
            <v>OPP20//PE50</v>
          </cell>
        </row>
        <row r="79">
          <cell r="F79">
            <v>2202014</v>
          </cell>
          <cell r="G79" t="str">
            <v>00379</v>
          </cell>
          <cell r="H79" t="str">
            <v>TÚI BỐN BIÊN CÀ PHÊ LOẠI 500G  SỐ 1 MINH CHÁNH</v>
          </cell>
          <cell r="I79" t="str">
            <v>OPP Mờ 20//MPET12//PE55</v>
          </cell>
        </row>
        <row r="80">
          <cell r="F80">
            <v>2202014</v>
          </cell>
          <cell r="G80" t="str">
            <v>00380</v>
          </cell>
          <cell r="H80" t="str">
            <v>TÚI BỐN BIÊN CÀ PHÊ LOẠI 500G SỐ 3 MINH CHÁNH</v>
          </cell>
          <cell r="I80" t="str">
            <v>OPP Mờ 20//MPET12//PE55</v>
          </cell>
        </row>
        <row r="81">
          <cell r="F81">
            <v>2202015</v>
          </cell>
          <cell r="G81" t="str">
            <v>00354</v>
          </cell>
          <cell r="H81" t="str">
            <v>TÚI BỐN BIÊN CÀ PHÊ LOẠI 500G KHÔNG SỐ MINH CHÁNH</v>
          </cell>
          <cell r="I81" t="str">
            <v>OPP Mờ 20//MPET12//PE55</v>
          </cell>
        </row>
        <row r="82">
          <cell r="F82">
            <v>2202015</v>
          </cell>
          <cell r="G82" t="str">
            <v>00355</v>
          </cell>
          <cell r="H82" t="str">
            <v>TÚI BỐN BIÊN CÀ PHÊ LOẠI 500G SỐ 2 MINH CHÁNH</v>
          </cell>
          <cell r="I82" t="str">
            <v>OPP Mờ 20//MPET12//PE55</v>
          </cell>
        </row>
        <row r="83">
          <cell r="F83">
            <v>2202013</v>
          </cell>
          <cell r="G83" t="str">
            <v>00005</v>
          </cell>
          <cell r="H83" t="str">
            <v>MÀNG BÁNH ÔNG MẶT TRỜI HÀNH LIÊN HƯNG</v>
          </cell>
          <cell r="I83" t="str">
            <v>OPP20//CPP25</v>
          </cell>
        </row>
        <row r="84">
          <cell r="F84">
            <v>2202013</v>
          </cell>
          <cell r="G84" t="str">
            <v>00006</v>
          </cell>
          <cell r="H84" t="str">
            <v>MÀNG BÁNH ÔNG MẶT TRỜI ĐƯỜNG K130 LIÊN HƯNG</v>
          </cell>
          <cell r="I84" t="str">
            <v>OPP20//CPP25</v>
          </cell>
        </row>
        <row r="85">
          <cell r="F85">
            <v>2202016</v>
          </cell>
          <cell r="G85" t="str">
            <v>00473</v>
          </cell>
          <cell r="H85" t="str">
            <v>MÀNG KEM TRỨNG MUỐI K200 TÔ CHÂU</v>
          </cell>
          <cell r="I85" t="str">
            <v>OPP20//MCPP25</v>
          </cell>
        </row>
        <row r="86">
          <cell r="F86">
            <v>2202017</v>
          </cell>
          <cell r="G86" t="str">
            <v>00474</v>
          </cell>
          <cell r="H86" t="str">
            <v>MÀNG TRẮNG KHÔNG IN K125 QUANG ANH</v>
          </cell>
          <cell r="I86" t="str">
            <v>OPP20//CPP25</v>
          </cell>
        </row>
        <row r="87">
          <cell r="F87">
            <v>2202018</v>
          </cell>
          <cell r="G87" t="str">
            <v>00475</v>
          </cell>
          <cell r="H87" t="str">
            <v>MÀNG BÁNH XỐP SẦU RIÊNG NHỎ K125 CẨM HUÊ- HUY</v>
          </cell>
          <cell r="I87" t="str">
            <v>OPP20//MCPP25</v>
          </cell>
        </row>
        <row r="88">
          <cell r="F88">
            <v>2202019</v>
          </cell>
          <cell r="G88" t="str">
            <v>00476</v>
          </cell>
          <cell r="H88" t="str">
            <v>MÀNG KEM DƯA HẤU K200 TÔ CHÂU ( 5.000)</v>
          </cell>
          <cell r="I88" t="str">
            <v>OPP20//MCPP25</v>
          </cell>
        </row>
        <row r="89">
          <cell r="F89">
            <v>2202019</v>
          </cell>
          <cell r="G89" t="str">
            <v>00187</v>
          </cell>
          <cell r="H89" t="str">
            <v>MÀNG KEM TRÁI CÂY K160 TÔ CHÂU ( ĐÁ 3 MÀU)</v>
          </cell>
          <cell r="I89" t="str">
            <v>OPP20//MCPP25</v>
          </cell>
        </row>
        <row r="90">
          <cell r="F90">
            <v>2202021</v>
          </cell>
          <cell r="G90" t="str">
            <v>00138</v>
          </cell>
          <cell r="H90" t="str">
            <v>MÀNG TRẮNG KHÔNG IN ĐÓNG CHÈ NGŨ SẮC CHAGHI K280 CHỊ VÂN ANH</v>
          </cell>
          <cell r="I90" t="str">
            <v>PA15//PE65</v>
          </cell>
        </row>
        <row r="91">
          <cell r="F91">
            <v>2202022</v>
          </cell>
          <cell r="G91" t="str">
            <v>00477</v>
          </cell>
          <cell r="H91" t="str">
            <v>TÚI DÁN LƯNG XẾP HÔNG BÁNH QUY BƠ COCONUT CẨM HUÊ- KẸN</v>
          </cell>
          <cell r="I91" t="str">
            <v>OPP30//MCPP25</v>
          </cell>
        </row>
        <row r="92">
          <cell r="F92">
            <v>2202023</v>
          </cell>
          <cell r="G92" t="str">
            <v>00478</v>
          </cell>
          <cell r="H92" t="str">
            <v>MÀNG BÁNH XỐP SẦU RIÊNG LỚN K160 CẨM HUÊ- HUY</v>
          </cell>
          <cell r="I92" t="str">
            <v>OPP20//MCPP25</v>
          </cell>
        </row>
        <row r="93">
          <cell r="F93">
            <v>2202025</v>
          </cell>
          <cell r="G93" t="str">
            <v>00479</v>
          </cell>
          <cell r="H93" t="str">
            <v>MÀNG KEM BÚP BÊ KHOAI MÔN K190 KEM THỦ ĐÔ ( MÀU SOCOLATE)</v>
          </cell>
          <cell r="I93" t="str">
            <v>OPP20//MCPP25</v>
          </cell>
        </row>
        <row r="94">
          <cell r="F94">
            <v>2202026</v>
          </cell>
          <cell r="G94" t="str">
            <v>00383</v>
          </cell>
          <cell r="H94" t="str">
            <v>MÀNG BÁNH MÌ TƯƠI NHÂN MỨT VỊ DÂU K280 VỸ HUY</v>
          </cell>
          <cell r="I94" t="str">
            <v>OPP Mờ 20//CPP25</v>
          </cell>
        </row>
        <row r="95">
          <cell r="F95">
            <v>2202026</v>
          </cell>
          <cell r="G95" t="str">
            <v>00384</v>
          </cell>
          <cell r="H95" t="str">
            <v>MÀNG BÁNH MÌ TƯƠI CHÀ BÔNG K280 VỸ HUY</v>
          </cell>
          <cell r="I95" t="str">
            <v>OPP Mờ 20//CPP25</v>
          </cell>
        </row>
        <row r="96">
          <cell r="F96">
            <v>2202026</v>
          </cell>
          <cell r="G96" t="str">
            <v>00385</v>
          </cell>
          <cell r="H96" t="str">
            <v>MÀNG BÁNH MÌ TƯƠI NHÂN MỨT VỊ KHOAI MÔN K280 VỸ HUY</v>
          </cell>
          <cell r="I96" t="str">
            <v>OPP Mờ 20//CPP25</v>
          </cell>
        </row>
        <row r="97">
          <cell r="F97">
            <v>2202027</v>
          </cell>
          <cell r="G97" t="str">
            <v>00480</v>
          </cell>
          <cell r="H97" t="str">
            <v>MÀNG IN K410 (16989) COMMERCE VINA</v>
          </cell>
          <cell r="I97" t="str">
            <v>OPP20//CPP25</v>
          </cell>
        </row>
        <row r="98">
          <cell r="F98">
            <v>2202027</v>
          </cell>
          <cell r="G98" t="str">
            <v>00481</v>
          </cell>
          <cell r="H98" t="str">
            <v>MÀNG IN K410 (16996) COMMERCE VINA</v>
          </cell>
          <cell r="I98" t="str">
            <v>OPP20//CPP25</v>
          </cell>
        </row>
        <row r="99">
          <cell r="F99">
            <v>2202027</v>
          </cell>
          <cell r="G99" t="str">
            <v>00481</v>
          </cell>
          <cell r="H99" t="str">
            <v>MÀNG IN K410 (16996) COMMERCE VINA</v>
          </cell>
          <cell r="I99" t="str">
            <v>OPP20//CPP25</v>
          </cell>
        </row>
        <row r="100">
          <cell r="F100">
            <v>2202027</v>
          </cell>
          <cell r="G100" t="str">
            <v>00482</v>
          </cell>
          <cell r="H100" t="str">
            <v>MÀNG IN K410 (17009) COMMERCE VINA</v>
          </cell>
          <cell r="I100" t="str">
            <v>OPP20//CPP25</v>
          </cell>
        </row>
        <row r="101">
          <cell r="F101">
            <v>2202027</v>
          </cell>
          <cell r="G101" t="str">
            <v>00483</v>
          </cell>
          <cell r="H101" t="str">
            <v>MÀNG IN K410 (17016) COMMERCE VINA</v>
          </cell>
          <cell r="I101" t="str">
            <v>OPP20//CPP25</v>
          </cell>
        </row>
        <row r="102">
          <cell r="F102">
            <v>2202027</v>
          </cell>
          <cell r="G102" t="str">
            <v>00483</v>
          </cell>
          <cell r="H102" t="str">
            <v>MÀNG IN K410 (17016) COMMERCE VINA</v>
          </cell>
          <cell r="I102" t="str">
            <v>OPP20//CPP25</v>
          </cell>
        </row>
        <row r="103">
          <cell r="F103">
            <v>2202027</v>
          </cell>
          <cell r="G103" t="str">
            <v>00484</v>
          </cell>
          <cell r="H103" t="str">
            <v>MÀNG IN K410 (17023) COMMERCE VINA</v>
          </cell>
          <cell r="I103" t="str">
            <v>OPP20//CPP25</v>
          </cell>
        </row>
        <row r="104">
          <cell r="F104">
            <v>2202027</v>
          </cell>
          <cell r="G104" t="str">
            <v>00484</v>
          </cell>
          <cell r="H104" t="str">
            <v>MÀNG IN K410 (17023) COMMERCE VINA</v>
          </cell>
          <cell r="I104" t="str">
            <v>OPP20//CPP25</v>
          </cell>
        </row>
        <row r="105">
          <cell r="F105">
            <v>2202027</v>
          </cell>
          <cell r="G105" t="str">
            <v>00485</v>
          </cell>
          <cell r="H105" t="str">
            <v>MÀNG IN K410 (17030) COMMERCE VINA</v>
          </cell>
          <cell r="I105" t="str">
            <v>OPP20//CPP25</v>
          </cell>
        </row>
        <row r="106">
          <cell r="F106">
            <v>2202028</v>
          </cell>
          <cell r="G106" t="str">
            <v>00291</v>
          </cell>
          <cell r="H106" t="str">
            <v>MÀNG ĐÓNG GÓI MUỐI 500G MUỐI ĐÔNG HẢI</v>
          </cell>
          <cell r="I106" t="str">
            <v>OPP20//PE45</v>
          </cell>
        </row>
        <row r="107">
          <cell r="F107">
            <v>2202029</v>
          </cell>
          <cell r="G107" t="str">
            <v>00313</v>
          </cell>
          <cell r="H107" t="str">
            <v>MÀNG TRẮNG KHÔNG IN K110 BÁNH TRÁNG HOÀNG</v>
          </cell>
          <cell r="I107" t="str">
            <v>OPP20/PE30</v>
          </cell>
        </row>
        <row r="108">
          <cell r="F108">
            <v>2202030</v>
          </cell>
          <cell r="G108" t="str">
            <v>00486</v>
          </cell>
          <cell r="H108" t="str">
            <v>MÀNG BÁNH QUY TRÁI CÂY  HƯƠNG SẦU RIÊNG K130 CẨM HUÊ- KẸN</v>
          </cell>
          <cell r="I108" t="str">
            <v>OPP20//CPP25</v>
          </cell>
        </row>
        <row r="109">
          <cell r="F109">
            <v>2202032</v>
          </cell>
          <cell r="G109" t="str">
            <v>00487</v>
          </cell>
          <cell r="H109" t="str">
            <v>TÚI BA BIÊN LẠP XƯỞNG MAI QUẾ LỘ QUÃNG TRÂN</v>
          </cell>
          <cell r="I109" t="str">
            <v>PA15//PE65</v>
          </cell>
        </row>
        <row r="110">
          <cell r="F110">
            <v>2202033</v>
          </cell>
          <cell r="G110" t="str">
            <v>00477</v>
          </cell>
          <cell r="H110" t="str">
            <v>TÚI DÁN LƯNG XẾP HÔNG BÁNH QUY BƠ COCONUT CẨM HUÊ- KẸN</v>
          </cell>
          <cell r="I110" t="str">
            <v>OPP30//MCPP25</v>
          </cell>
        </row>
        <row r="111">
          <cell r="F111">
            <v>2202012</v>
          </cell>
          <cell r="G111" t="str">
            <v>00279</v>
          </cell>
          <cell r="H111" t="str">
            <v>MÀNG TRẮNG KHÔNG IN ĐÓNG GÓI CỐM K175 ANH CHÁNH</v>
          </cell>
          <cell r="I111" t="str">
            <v>PET12//CPP25</v>
          </cell>
        </row>
        <row r="112">
          <cell r="F112">
            <v>2202012</v>
          </cell>
          <cell r="G112" t="str">
            <v>00279</v>
          </cell>
          <cell r="H112" t="str">
            <v>MÀNG TRẮNG KHÔNG IN ĐÓNG GÓI CỐM K175 ANH CHÁNH</v>
          </cell>
          <cell r="I112" t="str">
            <v>PET12//CPP25</v>
          </cell>
        </row>
        <row r="113">
          <cell r="F113">
            <v>2202031</v>
          </cell>
          <cell r="G113" t="str">
            <v>00305</v>
          </cell>
          <cell r="H113" t="str">
            <v>MÀNG TRẮNG KHÔNG IN ĐỐNG NƯỚC SỐT MAYONAISE K280 QUỐC THÁI</v>
          </cell>
          <cell r="I113" t="str">
            <v>PA15//PE65</v>
          </cell>
        </row>
        <row r="114">
          <cell r="F114">
            <v>2202034</v>
          </cell>
          <cell r="G114" t="str">
            <v>00011</v>
          </cell>
          <cell r="H114" t="str">
            <v>MÀNG RUỐC  SẤY 500G  K400  HƯƠNG BIỂN</v>
          </cell>
          <cell r="I114" t="str">
            <v>OPP30//CPP25</v>
          </cell>
        </row>
        <row r="115">
          <cell r="F115">
            <v>2202035</v>
          </cell>
          <cell r="G115" t="str">
            <v>00489</v>
          </cell>
          <cell r="H115" t="str">
            <v>MÀNG TRẮNG KHÔNG IN K280 GIA TÔN</v>
          </cell>
          <cell r="I115" t="str">
            <v>OPP20//CPP25</v>
          </cell>
        </row>
        <row r="116">
          <cell r="F116">
            <v>2202035</v>
          </cell>
          <cell r="G116" t="str">
            <v>00490</v>
          </cell>
          <cell r="H116" t="str">
            <v>MÀNG TRẮNG KHÔNG IN K160 GIA TÔN</v>
          </cell>
          <cell r="I116" t="str">
            <v>OPP20//CPP25</v>
          </cell>
        </row>
        <row r="117">
          <cell r="F117">
            <v>2202035</v>
          </cell>
          <cell r="G117" t="str">
            <v>00491</v>
          </cell>
          <cell r="H117" t="str">
            <v>MÀNG TRẮNG KHÔNG IN K140 GIA TÔN</v>
          </cell>
          <cell r="I117" t="str">
            <v>OPP20//CPP25</v>
          </cell>
        </row>
        <row r="118">
          <cell r="F118">
            <v>2202035</v>
          </cell>
          <cell r="G118" t="str">
            <v>00492</v>
          </cell>
          <cell r="H118" t="str">
            <v>MÀNG TRẮNG KHÔNG IN K130 GIA TÔN</v>
          </cell>
          <cell r="I118" t="str">
            <v>OPP20//CPP25</v>
          </cell>
        </row>
        <row r="119">
          <cell r="F119">
            <v>2202035</v>
          </cell>
          <cell r="G119" t="str">
            <v>00493</v>
          </cell>
          <cell r="H119" t="str">
            <v>MÀNG TRẮNG KHÔNG IN K110 GIA TÔN</v>
          </cell>
          <cell r="I119" t="str">
            <v>OPP20//CPP25</v>
          </cell>
        </row>
        <row r="120">
          <cell r="F120">
            <v>2202035</v>
          </cell>
          <cell r="G120" t="str">
            <v>00494</v>
          </cell>
          <cell r="H120" t="str">
            <v>MÀNG TRẮNG KHÔNG IN K90 GIA TÔN</v>
          </cell>
          <cell r="I120" t="str">
            <v>OPP20//CPP25</v>
          </cell>
        </row>
        <row r="121">
          <cell r="F121">
            <v>2202035</v>
          </cell>
          <cell r="G121" t="str">
            <v>00495</v>
          </cell>
          <cell r="H121" t="str">
            <v>MÀNG TRẮNG KHÔNG IN K80 GIA TÔN</v>
          </cell>
          <cell r="I121" t="str">
            <v>OPP20//CPP25</v>
          </cell>
        </row>
        <row r="122">
          <cell r="F122">
            <v>2202035</v>
          </cell>
          <cell r="G122" t="str">
            <v>00496</v>
          </cell>
          <cell r="H122" t="str">
            <v>MÀNG TRẮNG KHÔNG IN K70 GIA TÔN</v>
          </cell>
          <cell r="I122" t="str">
            <v>OPP20//CPP25</v>
          </cell>
        </row>
        <row r="123">
          <cell r="F123">
            <v>2202036</v>
          </cell>
          <cell r="G123" t="str">
            <v>00488</v>
          </cell>
          <cell r="H123" t="str">
            <v>TÚI BA BIÊN ĐÓNG GÓI QUE TEST COVID A2K( 00430V2)</v>
          </cell>
          <cell r="I123" t="str">
            <v>OPP20//AL6//PE65</v>
          </cell>
        </row>
        <row r="124">
          <cell r="F124">
            <v>2202036</v>
          </cell>
          <cell r="G124" t="str">
            <v>00488</v>
          </cell>
          <cell r="H124" t="str">
            <v>TÚI BA BIÊN ĐÓNG GÓI QUE TEST COVID A2K( 00430V2)</v>
          </cell>
          <cell r="I124" t="str">
            <v>OPP20//AL6//PE65</v>
          </cell>
        </row>
        <row r="125">
          <cell r="F125">
            <v>2202038</v>
          </cell>
          <cell r="G125" t="str">
            <v>00497</v>
          </cell>
          <cell r="H125" t="str">
            <v>MÀNG IN K380 (787006) COMMERCE VINA</v>
          </cell>
          <cell r="I125" t="str">
            <v>OPP20//CPP25</v>
          </cell>
        </row>
        <row r="126">
          <cell r="F126">
            <v>2202040</v>
          </cell>
          <cell r="G126" t="str">
            <v>00318</v>
          </cell>
          <cell r="H126" t="str">
            <v>MÀNG RAU CÂU  BÚT CHÌ POKE K50 VIETFOODS</v>
          </cell>
          <cell r="I126" t="str">
            <v>PET12//PE(13)65</v>
          </cell>
        </row>
        <row r="127">
          <cell r="F127">
            <v>2202039</v>
          </cell>
          <cell r="G127" t="str">
            <v>00041</v>
          </cell>
          <cell r="H127" t="str">
            <v xml:space="preserve">MÀNG TRẮNG KHÔNG IN  K140 THIÊN VẠN PHÁT </v>
          </cell>
          <cell r="I127" t="str">
            <v>PET12//CPP25</v>
          </cell>
        </row>
        <row r="128">
          <cell r="F128">
            <v>2202041</v>
          </cell>
          <cell r="G128" t="str">
            <v>00156</v>
          </cell>
          <cell r="H128" t="str">
            <v>MÀNG TRẮNG KHÔNG IN K320 ANH AN ĐÔNG THÁP</v>
          </cell>
          <cell r="I128" t="str">
            <v>PET12//CPP25</v>
          </cell>
        </row>
        <row r="129">
          <cell r="F129">
            <v>2202041</v>
          </cell>
          <cell r="G129" t="str">
            <v>00156</v>
          </cell>
          <cell r="H129" t="str">
            <v>MÀNG TRẮNG KHÔNG IN K320 ANH AN ĐÔNG THÁP</v>
          </cell>
          <cell r="I129" t="str">
            <v>PET12//CPP25</v>
          </cell>
        </row>
        <row r="130">
          <cell r="F130">
            <v>2202041</v>
          </cell>
          <cell r="G130" t="str">
            <v>00156</v>
          </cell>
          <cell r="H130" t="str">
            <v>MÀNG TRẮNG KHÔNG IN K320 ANH AN ĐÔNG THÁP</v>
          </cell>
          <cell r="I130" t="str">
            <v>PET12//CPP25</v>
          </cell>
        </row>
        <row r="131">
          <cell r="F131">
            <v>2202042</v>
          </cell>
          <cell r="G131" t="str">
            <v>00498</v>
          </cell>
          <cell r="H131" t="str">
            <v>MÀNG BÁNH QUY KHOAI MÔN K130 CẨM HUÊ- KẸN</v>
          </cell>
          <cell r="I131" t="str">
            <v>OPP20//MCPP25</v>
          </cell>
        </row>
        <row r="132">
          <cell r="F132">
            <v>2202042</v>
          </cell>
          <cell r="G132" t="str">
            <v>00246</v>
          </cell>
          <cell r="H132" t="str">
            <v>MÀNG BÁNH QUY BƠ CON GÀ K105 CẨM HUÊ- TU</v>
          </cell>
          <cell r="I132" t="str">
            <v>OPP20//CPP25</v>
          </cell>
        </row>
        <row r="133">
          <cell r="F133">
            <v>2202043</v>
          </cell>
          <cell r="G133" t="str">
            <v>00499</v>
          </cell>
          <cell r="H133" t="str">
            <v>MÀNG IN K380 (217618) COMMERCE VINA</v>
          </cell>
          <cell r="I133" t="str">
            <v>OPP20//CPP25</v>
          </cell>
        </row>
        <row r="134">
          <cell r="F134">
            <v>2202044</v>
          </cell>
          <cell r="G134" t="str">
            <v>00477</v>
          </cell>
          <cell r="H134" t="str">
            <v>TÚI DÁN LƯNG XẾP HÔNG BÁNH QUY BƠ COCONUT CẨM HUÊ- KẸN</v>
          </cell>
          <cell r="I134" t="str">
            <v>OPP30//MCPP25</v>
          </cell>
        </row>
        <row r="135">
          <cell r="F135">
            <v>2202045</v>
          </cell>
          <cell r="G135" t="str">
            <v>00500</v>
          </cell>
          <cell r="H135" t="str">
            <v>MÀNG NẮP LY BÁNH FLAN KID K267 ÁNH HỒNG</v>
          </cell>
          <cell r="I135" t="str">
            <v>PET12//MPET12//HEAT SEAL</v>
          </cell>
        </row>
        <row r="136">
          <cell r="F136">
            <v>2202045</v>
          </cell>
          <cell r="G136" t="str">
            <v>00500</v>
          </cell>
          <cell r="H136" t="str">
            <v>MÀNG NẮP LY SỮA CHUA UỐNG K267 ÁNH HỒNG</v>
          </cell>
          <cell r="I136" t="str">
            <v>PET12//AL6//PE50</v>
          </cell>
        </row>
        <row r="137">
          <cell r="F137">
            <v>2202037</v>
          </cell>
          <cell r="G137" t="str">
            <v>00451</v>
          </cell>
          <cell r="H137" t="str">
            <v>MÀNG DẦU GỘI SỮA TẮM K100 SHINKOU</v>
          </cell>
          <cell r="I137" t="str">
            <v>PET12//MPET12//PE(11)55</v>
          </cell>
        </row>
        <row r="138">
          <cell r="F138">
            <v>2202048</v>
          </cell>
          <cell r="G138" t="str">
            <v>00503</v>
          </cell>
          <cell r="H138" t="str">
            <v>MÀNG IN K380 (833000) COMMERCE VINA</v>
          </cell>
          <cell r="I138" t="str">
            <v>OPP20//CPP25</v>
          </cell>
        </row>
        <row r="139">
          <cell r="F139">
            <v>2202048</v>
          </cell>
          <cell r="G139" t="str">
            <v>00504</v>
          </cell>
          <cell r="H139" t="str">
            <v>MÀNG IN K380 (850007) COMMERCE VINA</v>
          </cell>
          <cell r="I139" t="str">
            <v>OPP20//CPP25</v>
          </cell>
        </row>
        <row r="140">
          <cell r="F140">
            <v>2202048</v>
          </cell>
          <cell r="G140" t="str">
            <v>00505</v>
          </cell>
          <cell r="H140" t="str">
            <v>MÀNG IN K380 (841005) COMMERCE VINA</v>
          </cell>
          <cell r="I140" t="str">
            <v>OPP20//CPP25</v>
          </cell>
        </row>
        <row r="141">
          <cell r="F141">
            <v>2202048</v>
          </cell>
          <cell r="G141" t="str">
            <v>00458</v>
          </cell>
          <cell r="H141" t="str">
            <v>MÀNG TRẮNG KHÔNG IN K410 COMMERCE VINA</v>
          </cell>
          <cell r="I141" t="str">
            <v>OPP20//CPP25</v>
          </cell>
        </row>
        <row r="142">
          <cell r="F142">
            <v>2202049</v>
          </cell>
          <cell r="G142" t="str">
            <v>00016</v>
          </cell>
          <cell r="H142" t="str">
            <v>MÀNG THUỐC GIA TRUYỀN THỊ TRẤN TRÀ SƯ K100  ĐỖ THÁI NAM</v>
          </cell>
          <cell r="I142" t="str">
            <v>OPP20/CPP25</v>
          </cell>
        </row>
        <row r="143">
          <cell r="F143">
            <v>2202046</v>
          </cell>
          <cell r="G143" t="str">
            <v>00501</v>
          </cell>
          <cell r="H143" t="str">
            <v>TÚI SỮA CHUA YOGURT MINH BẢO YẾN</v>
          </cell>
          <cell r="I143" t="str">
            <v>PE40</v>
          </cell>
        </row>
        <row r="144">
          <cell r="F144">
            <v>2202050</v>
          </cell>
          <cell r="G144" t="str">
            <v>00114</v>
          </cell>
          <cell r="H144" t="str">
            <v>MÀNG KEM DƯA HẤU ĐÁ K170 – LOẠI LỚN TÔ CHÂU</v>
          </cell>
          <cell r="I144" t="str">
            <v>OPP20//CPP25</v>
          </cell>
        </row>
        <row r="145">
          <cell r="F145">
            <v>2202050</v>
          </cell>
          <cell r="G145" t="str">
            <v>00449</v>
          </cell>
          <cell r="H145" t="str">
            <v>MÀNG KEM DÂU ICEKID K160 TÔ CHÂU</v>
          </cell>
          <cell r="I145" t="str">
            <v>OPP20//MCPP25</v>
          </cell>
        </row>
        <row r="146">
          <cell r="F146">
            <v>2203001</v>
          </cell>
          <cell r="G146" t="str">
            <v>00142</v>
          </cell>
          <cell r="H146" t="str">
            <v>MÀNG KEM VANISOCOLA- ĐẬU PHỘNG K200 TÔ CHÂU (5000)</v>
          </cell>
          <cell r="I146" t="str">
            <v>OPP20//MCPP25</v>
          </cell>
        </row>
        <row r="147">
          <cell r="F147">
            <v>2203002</v>
          </cell>
          <cell r="G147" t="str">
            <v>00069</v>
          </cell>
          <cell r="H147" t="str">
            <v>MÀNG BÁNH IN K320 PHƯỢNG</v>
          </cell>
          <cell r="I147" t="str">
            <v>OPP20//CPP25</v>
          </cell>
        </row>
        <row r="148">
          <cell r="F148">
            <v>2203003</v>
          </cell>
          <cell r="G148" t="str">
            <v>00506</v>
          </cell>
          <cell r="H148" t="str">
            <v>MÀNG IN K380 (795001) COMMERCE VINA</v>
          </cell>
          <cell r="I148" t="str">
            <v>OPP20//CPP25</v>
          </cell>
        </row>
        <row r="149">
          <cell r="F149">
            <v>2203003</v>
          </cell>
          <cell r="G149" t="str">
            <v>00507</v>
          </cell>
          <cell r="H149" t="str">
            <v>MÀNG IN K380 (825005) COMMERCE VINA</v>
          </cell>
          <cell r="I149" t="str">
            <v>OPP20//CPP25</v>
          </cell>
        </row>
        <row r="150">
          <cell r="F150">
            <v>2203003</v>
          </cell>
          <cell r="G150" t="str">
            <v>00508</v>
          </cell>
          <cell r="H150" t="str">
            <v>MÀNG IN K380 (809005) COMMERCE VINA</v>
          </cell>
          <cell r="I150" t="str">
            <v>OPP20//CPP25</v>
          </cell>
        </row>
        <row r="151">
          <cell r="F151">
            <v>2203003</v>
          </cell>
          <cell r="G151" t="str">
            <v>00509</v>
          </cell>
          <cell r="H151" t="str">
            <v>MÀNG IN K380 (817000) COMMERCE VINA</v>
          </cell>
          <cell r="I151" t="str">
            <v>OPP20//CPP25</v>
          </cell>
        </row>
        <row r="152">
          <cell r="F152">
            <v>2203005</v>
          </cell>
          <cell r="G152" t="str">
            <v>00346</v>
          </cell>
          <cell r="H152" t="str">
            <v>MÀNG TRẮNG KHÔNG IN K320 THIÊN PHÚC</v>
          </cell>
          <cell r="I152" t="str">
            <v>OPP20//CPP25</v>
          </cell>
        </row>
        <row r="153">
          <cell r="F153">
            <v>2203007</v>
          </cell>
          <cell r="G153" t="str">
            <v>00510</v>
          </cell>
          <cell r="H153" t="str">
            <v>MÀNG IN K380 (KOR04-6987) COMMERCE VINA</v>
          </cell>
          <cell r="I153" t="str">
            <v>OPP20//CPP25</v>
          </cell>
        </row>
        <row r="154">
          <cell r="F154">
            <v>2203007</v>
          </cell>
          <cell r="G154" t="str">
            <v>00511</v>
          </cell>
          <cell r="H154" t="str">
            <v>MÀNG IN K380 (KOR04-6956) COMMERCE VINA</v>
          </cell>
          <cell r="I154" t="str">
            <v>OPP20//CPP25</v>
          </cell>
        </row>
        <row r="155">
          <cell r="F155">
            <v>2203007</v>
          </cell>
          <cell r="G155" t="str">
            <v>00512</v>
          </cell>
          <cell r="H155" t="str">
            <v>MÀNG IN K380 (KOR04-6963) COMMERCE VINA</v>
          </cell>
          <cell r="I155" t="str">
            <v>OPP20//CPP25</v>
          </cell>
        </row>
        <row r="156">
          <cell r="F156">
            <v>2203007</v>
          </cell>
          <cell r="G156" t="str">
            <v>00512</v>
          </cell>
          <cell r="H156" t="str">
            <v>MÀNG IN K380 (KOR04-6963) COMMERCE VINA</v>
          </cell>
          <cell r="I156" t="str">
            <v>OPP20//CPP25</v>
          </cell>
        </row>
        <row r="157">
          <cell r="F157">
            <v>2203007</v>
          </cell>
          <cell r="G157" t="str">
            <v>00513</v>
          </cell>
          <cell r="H157" t="str">
            <v>MÀNG IN K380 (KOR04-6949) COMMERCE VINA</v>
          </cell>
          <cell r="I157" t="str">
            <v>OPP20//CPP25</v>
          </cell>
        </row>
        <row r="158">
          <cell r="F158">
            <v>2203007</v>
          </cell>
          <cell r="G158" t="str">
            <v>00514</v>
          </cell>
          <cell r="H158" t="str">
            <v>MÀNG IN K380 (KOR04-6970) COMMERCE VINA</v>
          </cell>
          <cell r="I158" t="str">
            <v>OPP20//CPP25</v>
          </cell>
        </row>
        <row r="159">
          <cell r="F159">
            <v>2203007</v>
          </cell>
          <cell r="G159" t="str">
            <v>00515</v>
          </cell>
          <cell r="H159" t="str">
            <v>MÀNG IN K380 (KOR04-6932) COMMERCE VINA</v>
          </cell>
          <cell r="I159" t="str">
            <v>OPP20//CPP25</v>
          </cell>
        </row>
        <row r="160">
          <cell r="F160">
            <v>2203007</v>
          </cell>
          <cell r="G160" t="str">
            <v>00516</v>
          </cell>
          <cell r="H160" t="str">
            <v>MÀNG IN K380 (KOR04-6925) COMMERCE VINA</v>
          </cell>
          <cell r="I160" t="str">
            <v>OPP20//CPP25</v>
          </cell>
        </row>
        <row r="161">
          <cell r="F161">
            <v>2203008</v>
          </cell>
          <cell r="G161" t="str">
            <v>00517</v>
          </cell>
          <cell r="H161" t="str">
            <v>MÀNG IN K336 (KOR04-7038) COMMERCE VINA</v>
          </cell>
          <cell r="I161" t="str">
            <v>OPP20//CPP25</v>
          </cell>
        </row>
        <row r="162">
          <cell r="F162">
            <v>2203008</v>
          </cell>
          <cell r="G162" t="str">
            <v>00518</v>
          </cell>
          <cell r="H162" t="str">
            <v>MÀNG IN K350 (KORY04-7021) COMMERCE VINA</v>
          </cell>
          <cell r="I162" t="str">
            <v>OPP20//CPP25</v>
          </cell>
        </row>
        <row r="163">
          <cell r="F163">
            <v>2203008</v>
          </cell>
          <cell r="G163" t="str">
            <v>00519</v>
          </cell>
          <cell r="H163" t="str">
            <v>MÀNG IN K380 (KOR04-7052) COMMERCE VINA</v>
          </cell>
          <cell r="I163" t="str">
            <v>OPP20//CPP25</v>
          </cell>
        </row>
        <row r="164">
          <cell r="F164">
            <v>2203009</v>
          </cell>
          <cell r="G164" t="str">
            <v>00520</v>
          </cell>
          <cell r="H164" t="str">
            <v>MÀNG IN K340 (YNT25BE-6857) COMMERCE VINA</v>
          </cell>
          <cell r="I164" t="str">
            <v>OPP20//CPP25</v>
          </cell>
        </row>
        <row r="165">
          <cell r="F165">
            <v>2203009</v>
          </cell>
          <cell r="G165" t="str">
            <v>00520</v>
          </cell>
          <cell r="H165" t="str">
            <v>MÀNG IN K340 (YNT25BE-6857) COMMERCE VINA</v>
          </cell>
          <cell r="I165" t="str">
            <v>OPP20//CPP25</v>
          </cell>
        </row>
        <row r="166">
          <cell r="F166">
            <v>2203009</v>
          </cell>
          <cell r="G166" t="str">
            <v>00521</v>
          </cell>
          <cell r="H166" t="str">
            <v>MÀNG IN K340 (YNT25G-6833) COMMERCE VINA</v>
          </cell>
          <cell r="I166" t="str">
            <v>OPP20//CPP25</v>
          </cell>
        </row>
        <row r="167">
          <cell r="F167">
            <v>2203009</v>
          </cell>
          <cell r="G167" t="str">
            <v>00521</v>
          </cell>
          <cell r="H167" t="str">
            <v>MÀNG IN K340 (YNT25G-6833) COMMERCE VINA</v>
          </cell>
          <cell r="I167" t="str">
            <v>OPP20//CPP25</v>
          </cell>
        </row>
        <row r="168">
          <cell r="F168">
            <v>2203009</v>
          </cell>
          <cell r="G168" t="str">
            <v>00522</v>
          </cell>
          <cell r="H168" t="str">
            <v>MÀNG IN K410 (YNT50BE-6864) COMMERCE VINA</v>
          </cell>
          <cell r="I168" t="str">
            <v>OPP20//CPP25</v>
          </cell>
        </row>
        <row r="169">
          <cell r="F169">
            <v>2203009</v>
          </cell>
          <cell r="G169" t="str">
            <v>00523</v>
          </cell>
          <cell r="H169" t="str">
            <v>MÀNG IN K410 (YNT50G-6840) COMMERCE VINA</v>
          </cell>
          <cell r="I169" t="str">
            <v>OPP20//CPP25</v>
          </cell>
        </row>
        <row r="170">
          <cell r="F170">
            <v>2203010</v>
          </cell>
          <cell r="G170" t="str">
            <v>00524</v>
          </cell>
          <cell r="H170" t="str">
            <v>MÀNG IN K380 (KOR04-7007) COMMERCE VINA</v>
          </cell>
          <cell r="I170" t="str">
            <v>OPP20//CPP25</v>
          </cell>
        </row>
        <row r="171">
          <cell r="F171">
            <v>2203010</v>
          </cell>
          <cell r="G171" t="str">
            <v>00525</v>
          </cell>
          <cell r="H171" t="str">
            <v>MÀNG IN K380 (KOR04-7014) COMMERCE VINA</v>
          </cell>
          <cell r="I171" t="str">
            <v>OPP20//CPP25</v>
          </cell>
        </row>
        <row r="172">
          <cell r="F172">
            <v>2203010</v>
          </cell>
          <cell r="G172" t="str">
            <v>00526</v>
          </cell>
          <cell r="H172" t="str">
            <v>MÀNG IN K380 (KOR04-6994) COMMERCE VINA</v>
          </cell>
          <cell r="I172" t="str">
            <v>OPP20//CPP25</v>
          </cell>
        </row>
        <row r="173">
          <cell r="F173">
            <v>2203011</v>
          </cell>
          <cell r="G173" t="str">
            <v>00527</v>
          </cell>
          <cell r="H173" t="str">
            <v>MÀNG IN K340 (672007) COMMERCE VINA</v>
          </cell>
          <cell r="I173" t="str">
            <v>OPP20//CPP25</v>
          </cell>
        </row>
        <row r="174">
          <cell r="F174">
            <v>2203011</v>
          </cell>
          <cell r="G174" t="str">
            <v>00528</v>
          </cell>
          <cell r="H174" t="str">
            <v>MÀNG IN K340 (702001) COMMERCE VINA</v>
          </cell>
          <cell r="I174" t="str">
            <v>OPP20//CPP25</v>
          </cell>
        </row>
        <row r="175">
          <cell r="F175">
            <v>2203011</v>
          </cell>
          <cell r="G175" t="str">
            <v>00529</v>
          </cell>
          <cell r="H175" t="str">
            <v>MÀNG IN K380 (680002) COMMERCE VINA</v>
          </cell>
          <cell r="I175" t="str">
            <v>OPP20//CPP25</v>
          </cell>
        </row>
        <row r="176">
          <cell r="F176">
            <v>2203011</v>
          </cell>
          <cell r="G176" t="str">
            <v>00529</v>
          </cell>
          <cell r="H176" t="str">
            <v>MÀNG IN K380 (680002) COMMERCE VINA</v>
          </cell>
          <cell r="I176" t="str">
            <v>OPP20//CPP25</v>
          </cell>
        </row>
        <row r="177">
          <cell r="F177">
            <v>2203011</v>
          </cell>
          <cell r="G177" t="str">
            <v>00530</v>
          </cell>
          <cell r="H177" t="str">
            <v>MÀNG IN K380 (710006) COMMERCE VINA</v>
          </cell>
          <cell r="I177" t="str">
            <v>OPP20//CPP25</v>
          </cell>
        </row>
        <row r="178">
          <cell r="F178">
            <v>2203011</v>
          </cell>
          <cell r="G178" t="str">
            <v>00530</v>
          </cell>
          <cell r="H178" t="str">
            <v>MÀNG IN K380 (710006) COMMERCE VINA</v>
          </cell>
          <cell r="I178" t="str">
            <v>OPP20//CPP25</v>
          </cell>
        </row>
        <row r="179">
          <cell r="F179">
            <v>2203011</v>
          </cell>
          <cell r="G179" t="str">
            <v>00531</v>
          </cell>
          <cell r="H179" t="str">
            <v>MÀNG IN K410 (699004) COMMERCE VINA</v>
          </cell>
          <cell r="I179" t="str">
            <v>OPP20//CPP25</v>
          </cell>
        </row>
        <row r="180">
          <cell r="F180">
            <v>2203011</v>
          </cell>
          <cell r="G180" t="str">
            <v>00532</v>
          </cell>
          <cell r="H180" t="str">
            <v>MÀNG IN K410 (729008) COMMERCE VINA</v>
          </cell>
          <cell r="I180" t="str">
            <v>OPP20//CPP25</v>
          </cell>
        </row>
        <row r="181">
          <cell r="F181">
            <v>2203006</v>
          </cell>
          <cell r="G181" t="str">
            <v>00248</v>
          </cell>
          <cell r="H181" t="str">
            <v>MÀNG BÁNH MẶT TRỜI HÀNH K140 CẨM HUÊ- KẸN</v>
          </cell>
          <cell r="I181" t="str">
            <v>OPP20//CPP25</v>
          </cell>
        </row>
        <row r="182">
          <cell r="F182">
            <v>2203012</v>
          </cell>
          <cell r="G182" t="str">
            <v>00533</v>
          </cell>
          <cell r="H182" t="str">
            <v>MÀNG NẮP LY SỮA CHUA UỐNG K267 ÁNH HỒNG</v>
          </cell>
          <cell r="I182" t="str">
            <v>PET12//AL6//PE50</v>
          </cell>
        </row>
        <row r="183">
          <cell r="F183">
            <v>2203013</v>
          </cell>
          <cell r="G183" t="str">
            <v>00534</v>
          </cell>
          <cell r="H183" t="str">
            <v>TÚI DÁN LƯNG MICRO PHỐT 200G TRACATU</v>
          </cell>
          <cell r="I183" t="str">
            <v>PET12//AL6//PE90</v>
          </cell>
        </row>
        <row r="184">
          <cell r="F184">
            <v>2203013</v>
          </cell>
          <cell r="G184" t="str">
            <v>00534</v>
          </cell>
          <cell r="H184" t="str">
            <v>TÚI DÁN LƯNG MICRO PHỐT 200G TRACATU</v>
          </cell>
          <cell r="I184" t="str">
            <v>PET12//AL6//PE90</v>
          </cell>
        </row>
        <row r="185">
          <cell r="F185">
            <v>2203014</v>
          </cell>
          <cell r="G185" t="str">
            <v>00535</v>
          </cell>
          <cell r="H185" t="str">
            <v>MÀNG TRẮNG KHÔNG IN K460 COMMERCE VINA</v>
          </cell>
          <cell r="I185" t="str">
            <v>OPP20//CPP25</v>
          </cell>
        </row>
        <row r="186">
          <cell r="F186">
            <v>2203014</v>
          </cell>
          <cell r="G186" t="str">
            <v>00536</v>
          </cell>
          <cell r="H186" t="str">
            <v>MÀNG TRẮNG KHÔNG IN K350  COMMERCE VINA</v>
          </cell>
          <cell r="I186" t="str">
            <v>OPP20//CPP25</v>
          </cell>
        </row>
        <row r="187">
          <cell r="F187">
            <v>2203015</v>
          </cell>
          <cell r="G187" t="str">
            <v>00201</v>
          </cell>
          <cell r="H187" t="str">
            <v>Màng Liên Tục Bánh Con Thú Khổ 360 Hoàng Hoàng Phát</v>
          </cell>
          <cell r="I187" t="str">
            <v>OPP20//CPP25</v>
          </cell>
        </row>
        <row r="188">
          <cell r="F188">
            <v>2203015</v>
          </cell>
          <cell r="G188" t="str">
            <v>00202</v>
          </cell>
          <cell r="H188" t="str">
            <v>Màng Liên Tục Bánh Con Thú Khổ 230 Hoàng Hoàng Phát</v>
          </cell>
          <cell r="I188" t="str">
            <v>OPP20//CPP25</v>
          </cell>
        </row>
        <row r="189">
          <cell r="F189">
            <v>2202016</v>
          </cell>
          <cell r="G189" t="str">
            <v>00537</v>
          </cell>
          <cell r="H189" t="str">
            <v>MÀNG KEM DƯA HẤU K180 MINH NGỌC</v>
          </cell>
          <cell r="I189" t="str">
            <v xml:space="preserve">OPP20//MCPP25 </v>
          </cell>
        </row>
        <row r="190">
          <cell r="F190">
            <v>2203017</v>
          </cell>
          <cell r="G190" t="str">
            <v>00370</v>
          </cell>
          <cell r="H190" t="str">
            <v>TÚI DÁN LƯNG BÁNH TRÁNG TÔM MỠ HÀNH PHƯỚC TẤN</v>
          </cell>
          <cell r="I190" t="str">
            <v>OPP20//PE30</v>
          </cell>
        </row>
        <row r="191">
          <cell r="F191">
            <v>2203017</v>
          </cell>
          <cell r="G191" t="str">
            <v>00538</v>
          </cell>
          <cell r="H191" t="str">
            <v>TÚI DÁN LƯNG BÁNH TRÁNG MUỐI TÔM NHUYỄN  PHƯỚC TẤN</v>
          </cell>
          <cell r="I191" t="str">
            <v>OPP20//PE30</v>
          </cell>
        </row>
        <row r="192">
          <cell r="F192">
            <v>2203018</v>
          </cell>
          <cell r="G192" t="str">
            <v>00539</v>
          </cell>
          <cell r="H192" t="str">
            <v>MÀNG NẮP LY THẠCH DỪA K295 BẢO NGỌC</v>
          </cell>
          <cell r="I192" t="str">
            <v>PET12//MPET12//PE50</v>
          </cell>
        </row>
        <row r="193">
          <cell r="F193">
            <v>2203018</v>
          </cell>
          <cell r="G193" t="str">
            <v>00540</v>
          </cell>
          <cell r="H193" t="str">
            <v>TÚI ZIPPER ĐÁY ĐỨNG THẠCH DỪA BẢO NGỌC</v>
          </cell>
          <cell r="I193" t="str">
            <v>PET12//PA15//PE120</v>
          </cell>
        </row>
        <row r="194">
          <cell r="F194">
            <v>2203020</v>
          </cell>
          <cell r="G194" t="str">
            <v>00202</v>
          </cell>
          <cell r="H194" t="str">
            <v>Màng Liên Tục Bánh Con Thú Khổ 230 Hoàng Hoàng Phát</v>
          </cell>
          <cell r="I194" t="str">
            <v>OPP20//CPP25</v>
          </cell>
        </row>
        <row r="195">
          <cell r="F195">
            <v>2203021</v>
          </cell>
          <cell r="G195" t="str">
            <v>00307</v>
          </cell>
          <cell r="H195" t="str">
            <v>MÀNG SỮA CHUA BÁNH Ú K130 VIỆT QUỐC ( MÀU TÍM)</v>
          </cell>
          <cell r="I195" t="str">
            <v>OPP20//PE40</v>
          </cell>
        </row>
        <row r="196">
          <cell r="F196">
            <v>2203021</v>
          </cell>
          <cell r="G196" t="str">
            <v>00308</v>
          </cell>
          <cell r="H196" t="str">
            <v>MÀNG SỮA CHUA BÁNH Ú K130 VIỆT QUỐC ( MÀU ĐỎ)</v>
          </cell>
          <cell r="I196" t="str">
            <v>OPP20//PE40</v>
          </cell>
        </row>
        <row r="197">
          <cell r="F197">
            <v>2202019</v>
          </cell>
          <cell r="G197" t="str">
            <v>00446</v>
          </cell>
          <cell r="H197" t="str">
            <v>MÀNG ĐÓNG TƯƠNG ỚT BA MIỀN K80 TOMCARE</v>
          </cell>
          <cell r="I197" t="str">
            <v>PET12//MPET12//PE50</v>
          </cell>
        </row>
        <row r="198">
          <cell r="F198">
            <v>2203022</v>
          </cell>
          <cell r="G198" t="str">
            <v>00541</v>
          </cell>
          <cell r="H198" t="str">
            <v>MÀNG ĐÓNG SỐT K140 ĐẠI THUẬN</v>
          </cell>
          <cell r="I198" t="str">
            <v xml:space="preserve">PA15//PE65 </v>
          </cell>
        </row>
        <row r="199">
          <cell r="F199">
            <v>2203023</v>
          </cell>
          <cell r="G199" t="str">
            <v>00542</v>
          </cell>
          <cell r="H199" t="str">
            <v>MÀNG ĐÓNG GÓI BÁNH K200 PEACE BEAN MÀNG LIÊN TỤC</v>
          </cell>
          <cell r="I199" t="str">
            <v>OPP20//CPP25</v>
          </cell>
        </row>
        <row r="200">
          <cell r="F200">
            <v>2203024</v>
          </cell>
          <cell r="G200" t="str">
            <v>00543</v>
          </cell>
          <cell r="H200" t="str">
            <v>MÀNG TRẮNG KHÔNG IN ĐỐNG NƯỚC SỐT MAYONAISE K180 QUỐC THÁI</v>
          </cell>
          <cell r="I200" t="str">
            <v>PA15//PE65</v>
          </cell>
        </row>
        <row r="201">
          <cell r="F201">
            <v>2203004</v>
          </cell>
          <cell r="G201" t="str">
            <v>00546</v>
          </cell>
          <cell r="H201" t="str">
            <v>MÀNG TRẮNG KHÔNG IN K240 MINH HẠNH</v>
          </cell>
          <cell r="I201" t="str">
            <v>OPP20//PE50</v>
          </cell>
        </row>
        <row r="202">
          <cell r="F202">
            <v>2203028</v>
          </cell>
          <cell r="G202" t="str">
            <v>00460</v>
          </cell>
          <cell r="H202" t="str">
            <v>MÀNG TÉP SẤY K260 PHÚC HƯNG</v>
          </cell>
          <cell r="I202" t="str">
            <v>OPP20//CPP25</v>
          </cell>
        </row>
        <row r="203">
          <cell r="F203">
            <v>2203028</v>
          </cell>
          <cell r="G203" t="str">
            <v>00547</v>
          </cell>
          <cell r="H203" t="str">
            <v>MÀNG TÉP SẤY K260 LOẠI II PHÚC HƯNG</v>
          </cell>
          <cell r="I203" t="str">
            <v>OPP20//CPP25</v>
          </cell>
        </row>
        <row r="204">
          <cell r="F204">
            <v>2203026</v>
          </cell>
          <cell r="G204" t="str">
            <v>00544</v>
          </cell>
          <cell r="H204" t="str">
            <v>MÀNG GIA VỊ K120 HOÀNG HẢI MÀNG LIÊN TỤC</v>
          </cell>
          <cell r="I204" t="str">
            <v>OPP20//CPP25</v>
          </cell>
        </row>
        <row r="205">
          <cell r="F205">
            <v>2203026</v>
          </cell>
          <cell r="G205" t="str">
            <v>00545</v>
          </cell>
          <cell r="H205" t="str">
            <v>MÀNG TRẮNG KHÔNG IN  K120 HOÀNG HẢI</v>
          </cell>
          <cell r="I205" t="str">
            <v>PET12//PE35</v>
          </cell>
        </row>
        <row r="206">
          <cell r="F206">
            <v>2203029</v>
          </cell>
          <cell r="G206" t="str">
            <v>00214</v>
          </cell>
          <cell r="H206" t="str">
            <v>MÀNG TRẮNG KHÔNG IN K190 ANH QUANG</v>
          </cell>
          <cell r="I206" t="str">
            <v>OPP20//CPP25</v>
          </cell>
        </row>
        <row r="207">
          <cell r="F207">
            <v>2203030</v>
          </cell>
          <cell r="G207" t="str">
            <v>00489</v>
          </cell>
          <cell r="H207" t="str">
            <v>MÀNG TRẮNG KHÔNG IN K280 GIA TÔN</v>
          </cell>
          <cell r="I207" t="str">
            <v>OPP20//CPP25</v>
          </cell>
        </row>
        <row r="208">
          <cell r="F208">
            <v>2203030</v>
          </cell>
          <cell r="G208" t="str">
            <v>00490</v>
          </cell>
          <cell r="H208" t="str">
            <v>MÀNG TRẮNG KHÔNG IN K160 GIA TÔN</v>
          </cell>
          <cell r="I208" t="str">
            <v>OPP20//CPP25</v>
          </cell>
        </row>
        <row r="209">
          <cell r="F209">
            <v>2203030</v>
          </cell>
          <cell r="G209" t="str">
            <v>00492</v>
          </cell>
          <cell r="H209" t="str">
            <v>MÀNG TRẮNG KHÔNG IN K130 GIA TÔN</v>
          </cell>
          <cell r="I209" t="str">
            <v>OPP20//CPP25</v>
          </cell>
        </row>
        <row r="210">
          <cell r="F210">
            <v>2203030</v>
          </cell>
          <cell r="G210" t="str">
            <v>00546</v>
          </cell>
          <cell r="H210" t="str">
            <v>MÀNG TRẮNG KHÔNG IN K120 GIA TÔN</v>
          </cell>
          <cell r="I210" t="str">
            <v>OPP20//CPP25</v>
          </cell>
        </row>
        <row r="211">
          <cell r="F211">
            <v>2203030</v>
          </cell>
          <cell r="G211" t="str">
            <v>00546</v>
          </cell>
          <cell r="H211" t="str">
            <v>MÀNG TRẮNG KHÔNG IN K120 GIA TÔN</v>
          </cell>
          <cell r="I211" t="str">
            <v>OPP20//CPP25</v>
          </cell>
        </row>
        <row r="212">
          <cell r="F212">
            <v>2203030</v>
          </cell>
          <cell r="G212" t="str">
            <v>00547</v>
          </cell>
          <cell r="H212" t="str">
            <v>MÀNG TRẮNG KHÔNG IN K100 GIA TÔN</v>
          </cell>
          <cell r="I212" t="str">
            <v>OPP20//CPP25</v>
          </cell>
        </row>
        <row r="213">
          <cell r="F213">
            <v>2203031</v>
          </cell>
          <cell r="G213" t="str">
            <v>00138</v>
          </cell>
          <cell r="H213" t="str">
            <v>MÀNG TRẮNG KHÔNG IN ĐÓNG CHÈ NGŨ SẮC CHAGHI K280 CHỊ VÂN ANH</v>
          </cell>
          <cell r="I213" t="str">
            <v>PA15//PE65</v>
          </cell>
        </row>
        <row r="214">
          <cell r="F214">
            <v>2203032</v>
          </cell>
          <cell r="G214" t="str">
            <v>00142</v>
          </cell>
          <cell r="H214" t="str">
            <v>MÀNG KEM VANISOCOLA- ĐẬU PHỘNG K200 TÔ CHÂU (5000)</v>
          </cell>
          <cell r="I214" t="str">
            <v>OPP20//MCPP25</v>
          </cell>
        </row>
        <row r="215">
          <cell r="F215">
            <v>2203032</v>
          </cell>
          <cell r="G215" t="str">
            <v>00447</v>
          </cell>
          <cell r="H215" t="str">
            <v>MÀNG KEM BẮP ICEKID K160 TÔ CHÂU</v>
          </cell>
          <cell r="I215" t="str">
            <v>OPP20//MCPP25</v>
          </cell>
        </row>
        <row r="216">
          <cell r="F216">
            <v>2203032</v>
          </cell>
          <cell r="G216" t="str">
            <v>00448</v>
          </cell>
          <cell r="H216" t="str">
            <v>MÀNG KEM KHOAI MÔN ICEKID K160 TÔ CHÂU</v>
          </cell>
          <cell r="I216" t="str">
            <v>OPP20//MCPP25</v>
          </cell>
        </row>
        <row r="217">
          <cell r="F217">
            <v>2203033</v>
          </cell>
          <cell r="G217" t="str">
            <v>00494</v>
          </cell>
          <cell r="H217" t="str">
            <v>MÀNG TRẮNG KHÔNG IN K90 GIA TÔN</v>
          </cell>
          <cell r="I217" t="str">
            <v>OPP20//CPP25</v>
          </cell>
        </row>
        <row r="218">
          <cell r="F218">
            <v>2203027</v>
          </cell>
          <cell r="G218" t="str">
            <v>00321</v>
          </cell>
          <cell r="H218" t="str">
            <v>MÀNG TRẮNG KHÔNG IN ĐÓNG HẢI SẢN K440 NGÂN HUỲNH</v>
          </cell>
          <cell r="I218" t="str">
            <v>PET12//PE60</v>
          </cell>
        </row>
        <row r="219">
          <cell r="F219">
            <v>2203035</v>
          </cell>
          <cell r="G219" t="str">
            <v>00012</v>
          </cell>
          <cell r="H219" t="str">
            <v>MÀNG SỮA CHUA K120 MINH KHANG</v>
          </cell>
          <cell r="I219" t="str">
            <v>OPP20/LLDPE sữa 35</v>
          </cell>
        </row>
        <row r="220">
          <cell r="F220">
            <v>2203034</v>
          </cell>
          <cell r="G220" t="str">
            <v>00548</v>
          </cell>
          <cell r="H220" t="str">
            <v>TÚI BA BIÊN MUỐI TINH BẠC LIÊU 500G CAO CẤP</v>
          </cell>
          <cell r="I220" t="str">
            <v>OPP20//PE65</v>
          </cell>
        </row>
        <row r="221">
          <cell r="F221">
            <v>2203034</v>
          </cell>
          <cell r="G221" t="str">
            <v>00550</v>
          </cell>
          <cell r="H221" t="str">
            <v>TÚI BA BIÊN MUỐI BIỂN BẠC LIÊU 500G CAO CẤP</v>
          </cell>
          <cell r="I221" t="str">
            <v>OPP20//PE65</v>
          </cell>
        </row>
        <row r="222">
          <cell r="F222">
            <v>2203036</v>
          </cell>
          <cell r="G222" t="str">
            <v>00060</v>
          </cell>
          <cell r="H222" t="str">
            <v>MÀNG ÉP LY 1 PHÚT 30 GIÂY LOẠI MỚI K132 (SỐ DÁCH)</v>
          </cell>
          <cell r="I222" t="str">
            <v>PET12//PE 35 (18)</v>
          </cell>
        </row>
        <row r="223">
          <cell r="F223">
            <v>2203025</v>
          </cell>
          <cell r="G223" t="str">
            <v>00215</v>
          </cell>
          <cell r="H223" t="str">
            <v>MÀNG TRẮNG KHÔNG IN K120 CHỊ TRANG</v>
          </cell>
          <cell r="I223" t="str">
            <v>OPP20//CPP25</v>
          </cell>
        </row>
        <row r="224">
          <cell r="F224">
            <v>2203037</v>
          </cell>
          <cell r="G224" t="str">
            <v>00305</v>
          </cell>
          <cell r="H224" t="str">
            <v>MÀNG TRẮNG KHÔNG IN ĐỐNG NƯỚC SỐT MAYONAISE K280 QUỐC THÁI</v>
          </cell>
          <cell r="I224" t="str">
            <v>PA15//PE65</v>
          </cell>
        </row>
        <row r="225">
          <cell r="F225">
            <v>2203038</v>
          </cell>
          <cell r="G225" t="str">
            <v>00318</v>
          </cell>
          <cell r="H225" t="str">
            <v>MÀNG RAU CÂU  BÚT CHÌ POKE K50 VIETFOODS</v>
          </cell>
          <cell r="I225" t="str">
            <v>PET12//PE65</v>
          </cell>
        </row>
        <row r="226">
          <cell r="F226">
            <v>2203039</v>
          </cell>
          <cell r="G226" t="str">
            <v>00343</v>
          </cell>
          <cell r="H226" t="str">
            <v>MÀNG TRẮNG KHÔNG IN THUỐC GIA TRUYỀN K80 – TRẦN MINH TÂM</v>
          </cell>
          <cell r="I226" t="str">
            <v>OPP20/CPP25</v>
          </cell>
        </row>
        <row r="227">
          <cell r="F227">
            <v>2203040</v>
          </cell>
          <cell r="G227" t="str">
            <v>00552</v>
          </cell>
          <cell r="H227" t="str">
            <v>TÚI DÁN LƯNG XẾP HÔNG BOK BOK CẨM HUÊ-KẸN</v>
          </cell>
          <cell r="I227" t="str">
            <v>OPP30//MCPP25</v>
          </cell>
        </row>
        <row r="228">
          <cell r="F228">
            <v>2203042</v>
          </cell>
          <cell r="G228" t="str">
            <v>00090</v>
          </cell>
          <cell r="H228" t="str">
            <v>MÀNG TÉP SẤY ĂN LIỀN K260 HƯƠNG BIỂN</v>
          </cell>
          <cell r="I228" t="str">
            <v>OPP20//CPP25</v>
          </cell>
        </row>
        <row r="229">
          <cell r="F229">
            <v>2203043</v>
          </cell>
          <cell r="G229" t="str">
            <v>00152</v>
          </cell>
          <cell r="H229" t="str">
            <v>MÀNG KEM TRÁI CÂY FROSTY K175 TẤN PHÁT</v>
          </cell>
          <cell r="I229" t="str">
            <v>OPP20//MCPP25</v>
          </cell>
        </row>
        <row r="230">
          <cell r="F230">
            <v>2203034</v>
          </cell>
          <cell r="G230" t="str">
            <v>00549</v>
          </cell>
          <cell r="H230" t="str">
            <v>TÚI BA BIÊN MUỐI IÔT BẠC LIÊU 500G CAO CẤP</v>
          </cell>
          <cell r="I230" t="str">
            <v>OPP20//PE65</v>
          </cell>
        </row>
        <row r="231">
          <cell r="F231">
            <v>2203044</v>
          </cell>
          <cell r="G231" t="str">
            <v>00553</v>
          </cell>
          <cell r="H231" t="str">
            <v>TÚI BA BIÊN BÁNH TRÁNG CAO CẤP TINH NGUYÊN ( XANH)</v>
          </cell>
          <cell r="I231" t="str">
            <v>OPP30//CPP25</v>
          </cell>
        </row>
        <row r="232">
          <cell r="F232">
            <v>2203045</v>
          </cell>
          <cell r="G232" t="str">
            <v>00072</v>
          </cell>
          <cell r="H232" t="str">
            <v>MÀNG KEM TARO K160</v>
          </cell>
          <cell r="I232" t="str">
            <v>OPP20//MCPP25</v>
          </cell>
        </row>
        <row r="233">
          <cell r="F233">
            <v>2203045</v>
          </cell>
          <cell r="G233" t="str">
            <v>00073</v>
          </cell>
          <cell r="H233" t="str">
            <v xml:space="preserve">MÀNG KEM COCONUT K160 </v>
          </cell>
          <cell r="I233" t="str">
            <v>OPP20//MCPP25</v>
          </cell>
        </row>
        <row r="234">
          <cell r="F234">
            <v>2203045</v>
          </cell>
          <cell r="G234" t="str">
            <v>00074</v>
          </cell>
          <cell r="H234" t="str">
            <v xml:space="preserve">MÀNG KEM CHOCOLATE K160 </v>
          </cell>
          <cell r="I234" t="str">
            <v>OPP20//MCPP25</v>
          </cell>
        </row>
        <row r="235">
          <cell r="F235">
            <v>2203045</v>
          </cell>
          <cell r="G235" t="str">
            <v>00075</v>
          </cell>
          <cell r="H235" t="str">
            <v>MÀNG KEM DURIAN K160</v>
          </cell>
          <cell r="I235" t="str">
            <v>OPP20//MCPP25</v>
          </cell>
        </row>
        <row r="236">
          <cell r="F236">
            <v>2203046</v>
          </cell>
          <cell r="G236" t="str">
            <v>00554</v>
          </cell>
          <cell r="H236" t="str">
            <v>MÀNG BÁNH MÌ TƯƠI NHÂN LA DỨA K280 VỸ HUY</v>
          </cell>
          <cell r="I236" t="str">
            <v>OPP Mờ 20//CPP25</v>
          </cell>
        </row>
        <row r="237">
          <cell r="F237">
            <v>2203046</v>
          </cell>
          <cell r="G237" t="str">
            <v>00555</v>
          </cell>
          <cell r="H237" t="str">
            <v>TÚI XẾP HÔNG DÁN LƯNG LỆCH BÁNH MÌ SANDWICH VỸ HUY</v>
          </cell>
          <cell r="I237" t="str">
            <v>OPP20//CPP25</v>
          </cell>
        </row>
        <row r="238">
          <cell r="F238">
            <v>2203047</v>
          </cell>
          <cell r="G238" t="str">
            <v>00556</v>
          </cell>
          <cell r="H238" t="str">
            <v>MÀNG NẮP LY SỮA CHUA K105 MINH NGỌC</v>
          </cell>
          <cell r="I238" t="str">
            <v xml:space="preserve">PET12//PE Sữa 55 </v>
          </cell>
        </row>
        <row r="239">
          <cell r="F239">
            <v>2203050</v>
          </cell>
          <cell r="G239" t="str">
            <v>00562</v>
          </cell>
          <cell r="H239" t="str">
            <v>MÀNG TRẮNG KHÔNG IN ĐÓNG CHÈ NGỦ SẮC CHAGHI K280 CHỊ NGÔ THU TRANG</v>
          </cell>
          <cell r="I239" t="str">
            <v>PA15//PE65</v>
          </cell>
        </row>
        <row r="240">
          <cell r="F240">
            <v>2203051</v>
          </cell>
          <cell r="G240" t="str">
            <v>00557</v>
          </cell>
          <cell r="H240" t="str">
            <v>MÀNG KEM DÂU  K160 TÔ CHÂU</v>
          </cell>
          <cell r="I240" t="str">
            <v>OPP20//MCPP25</v>
          </cell>
        </row>
        <row r="241">
          <cell r="F241">
            <v>2203051</v>
          </cell>
          <cell r="G241" t="str">
            <v>00558</v>
          </cell>
          <cell r="H241" t="str">
            <v>MÀNG KEM SẦU RIÊNG  K160 TÔ CHÂU</v>
          </cell>
          <cell r="I241" t="str">
            <v>OPP20//MCPP25</v>
          </cell>
        </row>
        <row r="242">
          <cell r="F242">
            <v>2203051</v>
          </cell>
          <cell r="G242" t="str">
            <v>00559</v>
          </cell>
          <cell r="H242" t="str">
            <v>MÀNG KEM SOCOLATE  K160 TÔ CHÂU</v>
          </cell>
          <cell r="I242" t="str">
            <v>OPP20//MCPP25</v>
          </cell>
        </row>
        <row r="243">
          <cell r="F243">
            <v>2203051</v>
          </cell>
          <cell r="G243" t="str">
            <v>00560</v>
          </cell>
          <cell r="H243" t="str">
            <v>MÀNG KEM ĐẬU XANH  K160 TÔ CHÂU</v>
          </cell>
          <cell r="I243" t="str">
            <v>OPP20//MCPP25</v>
          </cell>
        </row>
        <row r="244">
          <cell r="F244">
            <v>2203051</v>
          </cell>
          <cell r="G244" t="str">
            <v>00561</v>
          </cell>
          <cell r="H244" t="str">
            <v>MÀNG KEM KHOAI MÔN  K160 TÔ CHÂU</v>
          </cell>
          <cell r="I244" t="str">
            <v>OPP20//MCPP25</v>
          </cell>
        </row>
        <row r="245">
          <cell r="F245">
            <v>2203049</v>
          </cell>
          <cell r="G245" t="str">
            <v>00124</v>
          </cell>
          <cell r="H245" t="str">
            <v>TÚI BÁNH TRÁNG TRỘN – SATE TỎI - ANH HOÀNG BÌNH DƯƠNG</v>
          </cell>
          <cell r="I245" t="str">
            <v>PP70</v>
          </cell>
        </row>
        <row r="246">
          <cell r="F246">
            <v>2203049</v>
          </cell>
          <cell r="G246" t="str">
            <v>00119</v>
          </cell>
          <cell r="H246" t="str">
            <v>TÚI BÁNH TRÁNG TRỘN – SỐT ME - ANH HOÀNG BÍNH DƯƠNG</v>
          </cell>
          <cell r="I246" t="str">
            <v>PP70</v>
          </cell>
        </row>
        <row r="247">
          <cell r="F247">
            <v>2203049</v>
          </cell>
          <cell r="G247" t="str">
            <v>00127</v>
          </cell>
          <cell r="H247" t="str">
            <v>TÚI BÁNH TRÁNG TRỘN – TRỘN SATE TỎI - ANH HOÀNG BÌN DƯƠNG</v>
          </cell>
          <cell r="I247" t="str">
            <v>PP70</v>
          </cell>
        </row>
        <row r="248">
          <cell r="F248">
            <v>2203049</v>
          </cell>
          <cell r="G248" t="str">
            <v>00129</v>
          </cell>
          <cell r="H248" t="str">
            <v>TÚI BÁNH TRÁNG TRỘN – TRỘN TỎI PHI - ANH HOÀNG BÌNH DƯƠNG</v>
          </cell>
          <cell r="I248" t="str">
            <v>PP70</v>
          </cell>
        </row>
        <row r="249">
          <cell r="F249">
            <v>2203049</v>
          </cell>
          <cell r="G249" t="str">
            <v>00131</v>
          </cell>
          <cell r="H249" t="str">
            <v>TÚI BÁNH TRÁNG TRỘN – BÁNH TRÁNG BƠ - ANH HOÀNG BÌNH DƯƠNG</v>
          </cell>
          <cell r="I249" t="str">
            <v>PP70</v>
          </cell>
        </row>
        <row r="250">
          <cell r="F250">
            <v>2203049</v>
          </cell>
          <cell r="G250" t="str">
            <v>00121</v>
          </cell>
          <cell r="H250" t="str">
            <v>TÚI BÁNH TRÁNG TRỘN – MUỐI ỚT XANH - ANH HOÀNG BÌNH DƯƠNG</v>
          </cell>
          <cell r="I250" t="str">
            <v>PP70</v>
          </cell>
        </row>
        <row r="251">
          <cell r="F251">
            <v>2203052</v>
          </cell>
          <cell r="G251" t="str">
            <v>00456</v>
          </cell>
          <cell r="H251" t="str">
            <v>MÀNG TRẮNG KHÔNG IN K140 ÁNH HỒNG</v>
          </cell>
          <cell r="I251" t="str">
            <v>OPP SEAL 20</v>
          </cell>
        </row>
        <row r="252">
          <cell r="F252">
            <v>2203053</v>
          </cell>
          <cell r="G252" t="str">
            <v>00562</v>
          </cell>
          <cell r="H252" t="str">
            <v>MÀNG KEM CHUỐI 5000  K160 TÔ CHÂU</v>
          </cell>
          <cell r="I252" t="str">
            <v>OPP20//MCPP25</v>
          </cell>
        </row>
        <row r="253">
          <cell r="F253">
            <v>2203053</v>
          </cell>
          <cell r="G253" t="str">
            <v>00563</v>
          </cell>
          <cell r="H253" t="str">
            <v>MÀNG KEM CHUỐI MOMMY 3000  K160 TÔ CHÂU</v>
          </cell>
          <cell r="I253" t="str">
            <v>OPP20//MCPP25</v>
          </cell>
        </row>
        <row r="254">
          <cell r="F254">
            <v>2203053</v>
          </cell>
          <cell r="G254" t="str">
            <v>00552</v>
          </cell>
          <cell r="H254" t="str">
            <v>TÚI DÁN LƯNG XẾP HÔNG BOK BOK CẨM HUÊ-KẸN</v>
          </cell>
          <cell r="I254" t="str">
            <v>OPP30//MCPP25</v>
          </cell>
        </row>
        <row r="255">
          <cell r="F255">
            <v>2203056</v>
          </cell>
          <cell r="G255" t="str">
            <v>00383</v>
          </cell>
          <cell r="H255" t="str">
            <v>MÀNG BÁNH MÌ TƯƠI NHÂN MỨT VỊ DÂU K280 VỸ HUY</v>
          </cell>
          <cell r="I255" t="str">
            <v>OPP Mờ 20//CPP25</v>
          </cell>
        </row>
        <row r="256">
          <cell r="F256">
            <v>2203056</v>
          </cell>
          <cell r="G256" t="str">
            <v>00384</v>
          </cell>
          <cell r="H256" t="str">
            <v>MÀNG BÁNH MÌ TƯƠI CHÀ BÔNG K280 VỸ HUY</v>
          </cell>
          <cell r="I256" t="str">
            <v>OPP Mờ 20//CPP25</v>
          </cell>
        </row>
        <row r="257">
          <cell r="F257">
            <v>2203056</v>
          </cell>
          <cell r="G257" t="str">
            <v>00385</v>
          </cell>
          <cell r="H257" t="str">
            <v>MÀNG BÁNH MÌ TƯƠI NHÂN MỨT VỊ KHOAI MÔN K280 VỸ HUY</v>
          </cell>
          <cell r="I257" t="str">
            <v>OPP Mờ 20//CPP25</v>
          </cell>
        </row>
        <row r="258">
          <cell r="F258">
            <v>2203055</v>
          </cell>
          <cell r="G258" t="str">
            <v>00446</v>
          </cell>
          <cell r="H258" t="str">
            <v>MÀNG ĐÓNG TƯƠNG ỚT BA MIỀN K80 TOMCARE</v>
          </cell>
          <cell r="I258" t="str">
            <v>PET12//MPET12//PE50</v>
          </cell>
        </row>
        <row r="259">
          <cell r="F259">
            <v>2203048</v>
          </cell>
          <cell r="G259" t="str">
            <v>00564</v>
          </cell>
          <cell r="H259" t="str">
            <v>MÀNG THANH CƠM CHÁY K160 GIA LẠC</v>
          </cell>
          <cell r="I259" t="str">
            <v>OPP30//CPP25</v>
          </cell>
        </row>
        <row r="260">
          <cell r="F260">
            <v>2203057</v>
          </cell>
          <cell r="G260" t="str">
            <v>00565</v>
          </cell>
          <cell r="H260" t="str">
            <v>MÀNG KEM CA CAO MOMMY K160 TÔ CHÂU</v>
          </cell>
          <cell r="I260" t="str">
            <v>OPP20//MCPP25</v>
          </cell>
        </row>
        <row r="261">
          <cell r="F261">
            <v>2203060</v>
          </cell>
          <cell r="G261" t="str">
            <v>00566</v>
          </cell>
          <cell r="H261" t="str">
            <v>MÀNG BÁNH MÌ TƯƠI NHÂN MỨT VỊ DÂU K310 VỸ HUY</v>
          </cell>
          <cell r="I261" t="str">
            <v>OPP Mờ 20//CPP25</v>
          </cell>
        </row>
        <row r="262">
          <cell r="F262">
            <v>2203060</v>
          </cell>
          <cell r="G262" t="str">
            <v>00567</v>
          </cell>
          <cell r="H262" t="str">
            <v>TÚI DÁN LƯNG BÁNH MÌ PAGET VỸ HUY</v>
          </cell>
          <cell r="I262" t="str">
            <v>OPP Mờ 20//CPP25</v>
          </cell>
        </row>
        <row r="263">
          <cell r="F263">
            <v>2203058</v>
          </cell>
          <cell r="G263" t="str">
            <v>00144</v>
          </cell>
          <cell r="H263" t="str">
            <v>MÀNG COSMO KIT 4 ( MV5667) K230 THANH QUANG</v>
          </cell>
          <cell r="I263" t="str">
            <v>OPP 30 SEAL</v>
          </cell>
        </row>
        <row r="264">
          <cell r="F264">
            <v>2203058</v>
          </cell>
          <cell r="G264" t="str">
            <v>00570</v>
          </cell>
          <cell r="H264" t="str">
            <v>MÀNG COSMO KIT 4 ( MV5667) K230 THANH QUANG ( MÀU CAM)</v>
          </cell>
          <cell r="I264" t="str">
            <v>OPP 30 SEAL</v>
          </cell>
        </row>
        <row r="265">
          <cell r="F265">
            <v>2203059</v>
          </cell>
          <cell r="G265" t="str">
            <v>00571</v>
          </cell>
          <cell r="H265" t="str">
            <v>MÀNG KẸO CHUỐI K105 YẾN PHƯƠNG</v>
          </cell>
          <cell r="I265" t="str">
            <v>OPP20//CPP25</v>
          </cell>
        </row>
        <row r="266">
          <cell r="F266">
            <v>2203059</v>
          </cell>
          <cell r="G266" t="str">
            <v>00572</v>
          </cell>
          <cell r="H266" t="str">
            <v>MÀNG KẸO MÈ XỬNG K105 YẾN PHƯƠNG</v>
          </cell>
          <cell r="I266" t="str">
            <v>OPP20//CPP25</v>
          </cell>
        </row>
        <row r="267">
          <cell r="F267">
            <v>2203062</v>
          </cell>
          <cell r="G267" t="str">
            <v>00332</v>
          </cell>
          <cell r="H267" t="str">
            <v>MÀNG NẮP LY YOGURT NEW JOY K360 VIETFOOD</v>
          </cell>
          <cell r="I267" t="str">
            <v>PA15//PE60</v>
          </cell>
        </row>
        <row r="268">
          <cell r="F268">
            <v>2203062</v>
          </cell>
          <cell r="G268" t="str">
            <v>00573</v>
          </cell>
          <cell r="H268" t="str">
            <v>MÀNG NẮP LY RAU CÂU TRÁI CÂY A1 K620 VIETFOOD</v>
          </cell>
          <cell r="I268" t="str">
            <v>PA15//PE55</v>
          </cell>
        </row>
        <row r="269">
          <cell r="F269">
            <v>2203061</v>
          </cell>
          <cell r="G269" t="str">
            <v>00568</v>
          </cell>
          <cell r="H269" t="str">
            <v>MÀNG GEL LẠNH ACOOL K184 VY MINH KHẢI</v>
          </cell>
          <cell r="I269" t="str">
            <v>PA15//PE SỮA 40</v>
          </cell>
        </row>
        <row r="270">
          <cell r="F270">
            <v>2203061</v>
          </cell>
          <cell r="G270" t="str">
            <v>00569</v>
          </cell>
          <cell r="H270" t="str">
            <v>MÀNG GEL LẠNH ACOOL K285 VY MINH KHẢI</v>
          </cell>
          <cell r="I270" t="str">
            <v>PA15//PE SỮA 40</v>
          </cell>
        </row>
        <row r="271">
          <cell r="F271">
            <v>2203063</v>
          </cell>
          <cell r="G271" t="str">
            <v>00574</v>
          </cell>
          <cell r="H271" t="str">
            <v>MÀNG KẸO ME CAM THẢO K115 HOÀNG QUÂN</v>
          </cell>
          <cell r="I271" t="str">
            <v>OPP20//CPP25</v>
          </cell>
        </row>
        <row r="272">
          <cell r="F272">
            <v>2203064</v>
          </cell>
          <cell r="G272" t="str">
            <v>00575</v>
          </cell>
          <cell r="H272" t="str">
            <v>MÀNG ĐÓNG GÓI DỪA DÒN K285 THANH THỊNH</v>
          </cell>
          <cell r="I272" t="str">
            <v>OPP30//CPP40</v>
          </cell>
        </row>
        <row r="273">
          <cell r="F273">
            <v>2203064</v>
          </cell>
          <cell r="G273" t="str">
            <v>00576</v>
          </cell>
          <cell r="H273" t="str">
            <v>MÀNG ĐÓNG GÓI DỪA DÒN K245 THANH THỊNH</v>
          </cell>
          <cell r="I273" t="str">
            <v>OPP30//CPP40</v>
          </cell>
        </row>
        <row r="274">
          <cell r="F274">
            <v>2203065</v>
          </cell>
          <cell r="G274" t="str">
            <v>00577</v>
          </cell>
          <cell r="H274" t="str">
            <v>MÀNG NẮP LY BÁNH FLAN KID K267 ÁNH HỒNG</v>
          </cell>
          <cell r="I274" t="str">
            <v>PET19//MPET12//HEAT SEAL</v>
          </cell>
        </row>
        <row r="275">
          <cell r="F275">
            <v>2204001</v>
          </cell>
          <cell r="G275" t="str">
            <v>00578</v>
          </cell>
          <cell r="H275" t="str">
            <v>TÚI ZIPPER ĐÁY ĐỨNG BÁNH TRÁNG SỐT ỚT TRỨNG MUỐI</v>
          </cell>
          <cell r="I275" t="str">
            <v>PET12//PE40</v>
          </cell>
        </row>
        <row r="276">
          <cell r="F276">
            <v>2204001</v>
          </cell>
          <cell r="G276" t="str">
            <v>00579</v>
          </cell>
          <cell r="H276" t="str">
            <v>TÚI ZIPPER ĐÁY ĐỨNG BÁNH TRÁNG BƠ SỐT ỚT XANH</v>
          </cell>
          <cell r="I276" t="str">
            <v>PET12//PE40</v>
          </cell>
        </row>
        <row r="277">
          <cell r="F277">
            <v>2204001</v>
          </cell>
          <cell r="G277" t="str">
            <v>00580</v>
          </cell>
          <cell r="H277" t="str">
            <v>TÚI ZIPPER ĐÁY ĐỨNG BÁNH TRÁNG SỐT ỚT TÓP MỠ</v>
          </cell>
          <cell r="I277" t="str">
            <v>PET12//PE40</v>
          </cell>
        </row>
        <row r="278">
          <cell r="F278">
            <v>2204001</v>
          </cell>
          <cell r="G278" t="str">
            <v>00581</v>
          </cell>
          <cell r="H278" t="str">
            <v>TÚI ZIPPER ĐÁY ĐỨNG BÁNH TRÁNG BƠ SỐT CAY</v>
          </cell>
          <cell r="I278" t="str">
            <v>PET12//PE40</v>
          </cell>
        </row>
        <row r="279">
          <cell r="F279">
            <v>2204002</v>
          </cell>
          <cell r="G279" t="str">
            <v>00585</v>
          </cell>
          <cell r="H279" t="str">
            <v>MÀNG TRẮNG KHÔNG IN K90 ANH QUÂN</v>
          </cell>
          <cell r="I279" t="str">
            <v>PET12//PE35</v>
          </cell>
        </row>
        <row r="280">
          <cell r="F280">
            <v>2204002</v>
          </cell>
          <cell r="G280" t="str">
            <v>00586</v>
          </cell>
          <cell r="H280" t="str">
            <v>MÀNG TRẮNG KHÔNG IN K70 ANH QUÂN</v>
          </cell>
          <cell r="I280" t="str">
            <v>PET12//PE35</v>
          </cell>
        </row>
        <row r="281">
          <cell r="F281">
            <v>2204004</v>
          </cell>
          <cell r="G281" t="str">
            <v>00156</v>
          </cell>
          <cell r="H281" t="str">
            <v>MÀNG TRẮNG KHÔNG IN K320 ANH AN ĐÔNG THÁP</v>
          </cell>
          <cell r="I281" t="str">
            <v>PET12//CPP25</v>
          </cell>
        </row>
        <row r="282">
          <cell r="F282">
            <v>2204006</v>
          </cell>
          <cell r="G282" t="str">
            <v>00583</v>
          </cell>
          <cell r="H282" t="str">
            <v>TÚI BỐN BIÊN BÁNH KISSHU BẢO NGỌC NỀN ĐỎ</v>
          </cell>
          <cell r="I282" t="str">
            <v>OPP20//CPP35</v>
          </cell>
        </row>
        <row r="283">
          <cell r="F283">
            <v>2204007</v>
          </cell>
          <cell r="G283" t="str">
            <v>00584</v>
          </cell>
          <cell r="H283" t="str">
            <v>TÚI BỐN BIÊN BÁNH KISSHU BẢO NGỌC NỀN VÀNG</v>
          </cell>
          <cell r="I283" t="str">
            <v>OPP20//CPP35</v>
          </cell>
        </row>
        <row r="284">
          <cell r="F284">
            <v>2204008</v>
          </cell>
          <cell r="G284" t="str">
            <v>00250</v>
          </cell>
          <cell r="H284" t="str">
            <v>MÀNG BÁNH QUY GẤC K140 CẨM HUÊ- KẸN</v>
          </cell>
          <cell r="I284" t="str">
            <v>OPP Mờ 20//MCPP25</v>
          </cell>
        </row>
        <row r="285">
          <cell r="F285">
            <v>2204009</v>
          </cell>
          <cell r="G285" t="str">
            <v>00248</v>
          </cell>
          <cell r="H285" t="str">
            <v>MÀNG BÁNH MẶT TRỜI HÀNH K140 CẨM HUÊ- KẸN</v>
          </cell>
          <cell r="I285" t="str">
            <v>OPP20//CPP25</v>
          </cell>
        </row>
        <row r="286">
          <cell r="F286">
            <v>2204010</v>
          </cell>
          <cell r="G286" t="str">
            <v>00247</v>
          </cell>
          <cell r="H286" t="str">
            <v>MÀNG BÁNH MẶT TRỜI ĐƯỜNG K140 CẨM HUÊ- KẸN</v>
          </cell>
          <cell r="I286" t="str">
            <v>OPP20//CPP25</v>
          </cell>
        </row>
        <row r="287">
          <cell r="F287">
            <v>2204011</v>
          </cell>
          <cell r="G287" t="str">
            <v>00251</v>
          </cell>
          <cell r="H287" t="str">
            <v>MÀNG BÁNH TIM SONG HỶ K120 CẨM HUÊ- KẸN</v>
          </cell>
          <cell r="I287" t="str">
            <v>OPP20//CPP25</v>
          </cell>
        </row>
        <row r="288">
          <cell r="F288">
            <v>2204012</v>
          </cell>
          <cell r="G288" t="str">
            <v>00245</v>
          </cell>
          <cell r="H288" t="str">
            <v>MÀNG BÁNH CAPUCHINO K120 CẨM HUÊ- KẸN</v>
          </cell>
          <cell r="I288" t="str">
            <v>OPP20//MCPP25</v>
          </cell>
        </row>
        <row r="289">
          <cell r="F289">
            <v>2204013</v>
          </cell>
          <cell r="G289" t="str">
            <v>00249</v>
          </cell>
          <cell r="H289" t="str">
            <v>MÀNG BÁNH QUY DÂU K130 CẨM HUÊ- KẸN</v>
          </cell>
          <cell r="I289" t="str">
            <v>OPP20//MCPP25</v>
          </cell>
        </row>
        <row r="290">
          <cell r="F290">
            <v>2204014</v>
          </cell>
          <cell r="G290" t="str">
            <v>00326</v>
          </cell>
          <cell r="H290" t="str">
            <v>MÀNG BÁNH QUY SOCOLA K110 CẨM HUÊ- KẸN</v>
          </cell>
          <cell r="I290" t="str">
            <v>OPP20//MCPP25</v>
          </cell>
        </row>
        <row r="291">
          <cell r="F291" t="str">
            <v>2203037A</v>
          </cell>
          <cell r="G291" t="str">
            <v>00305</v>
          </cell>
          <cell r="H291" t="str">
            <v>MÀNG TRẮNG KHÔNG IN ĐỐNG NƯỚC SỐT MAYONAISE K280 QUỐC THÁI</v>
          </cell>
          <cell r="I291" t="str">
            <v>PA15//PE65</v>
          </cell>
        </row>
        <row r="292">
          <cell r="F292" t="str">
            <v>2203031A</v>
          </cell>
          <cell r="G292" t="str">
            <v>00138</v>
          </cell>
          <cell r="H292" t="str">
            <v>MÀNG TRẮNG KHÔNG IN ĐÓNG CHÈ NGŨ SẮC CHAGHI K280 CHỊ VÂN ANH</v>
          </cell>
          <cell r="I292" t="str">
            <v>PA15//PE65</v>
          </cell>
        </row>
        <row r="293">
          <cell r="F293" t="str">
            <v>2203037B</v>
          </cell>
          <cell r="G293" t="str">
            <v>00305</v>
          </cell>
          <cell r="H293" t="str">
            <v>MÀNG TRẮNG KHÔNG IN ĐỐNG NƯỚC SỐT MAYONAISE K280 QUỐC THÁI</v>
          </cell>
          <cell r="I293" t="str">
            <v>PA15//PE65</v>
          </cell>
        </row>
        <row r="294">
          <cell r="F294" t="str">
            <v>2203031B</v>
          </cell>
          <cell r="G294" t="str">
            <v>00138</v>
          </cell>
          <cell r="H294" t="str">
            <v>MÀNG TRẮNG KHÔNG IN ĐÓNG CHÈ NGŨ SẮC CHAGHI K280 CHỊ VÂN ANH</v>
          </cell>
          <cell r="I294" t="str">
            <v>PA15//PE65</v>
          </cell>
        </row>
        <row r="295">
          <cell r="F295">
            <v>2204015</v>
          </cell>
          <cell r="G295" t="str">
            <v>00494</v>
          </cell>
          <cell r="H295" t="str">
            <v>MÀNG TRẮNG KHÔNG IN K90 GIA TÔN</v>
          </cell>
          <cell r="I295" t="str">
            <v>OPP20//CPP25</v>
          </cell>
        </row>
        <row r="296">
          <cell r="F296">
            <v>2204016</v>
          </cell>
          <cell r="G296" t="str">
            <v>00471</v>
          </cell>
          <cell r="H296" t="str">
            <v>TÚI BA BIÊN THẠCH RAU CÂU HƯƠNG TRÁI CÂY POKE VIETFOOD</v>
          </cell>
          <cell r="I296" t="str">
            <v>OPP20//PE50</v>
          </cell>
        </row>
        <row r="297">
          <cell r="F297">
            <v>2204017</v>
          </cell>
          <cell r="G297" t="str">
            <v>00301</v>
          </cell>
          <cell r="H297" t="str">
            <v>MÀNG BÁNH XỐP SOCOLATE K155 LIÊN HƯNG- KIÊN GIANG TIẾNG ANH</v>
          </cell>
          <cell r="I297" t="str">
            <v>OPP20/MCPP25</v>
          </cell>
        </row>
        <row r="298">
          <cell r="F298">
            <v>2204018</v>
          </cell>
          <cell r="G298" t="str">
            <v>00587</v>
          </cell>
          <cell r="H298" t="str">
            <v>MÀNG BÁNH PÍA TẤN HOA VIÊN K260</v>
          </cell>
          <cell r="I298" t="str">
            <v>OPP20//MPET12//PE30</v>
          </cell>
        </row>
        <row r="299">
          <cell r="F299">
            <v>2204019</v>
          </cell>
          <cell r="G299" t="str">
            <v>00552</v>
          </cell>
          <cell r="H299" t="str">
            <v>TÚI DÁN LƯNG XẾP HÔNG BOK BOK CẨM HUÊ-KẸN</v>
          </cell>
          <cell r="I299" t="str">
            <v>OPP30//MCPP25</v>
          </cell>
        </row>
        <row r="300">
          <cell r="F300">
            <v>2204020</v>
          </cell>
          <cell r="G300" t="str">
            <v>00213</v>
          </cell>
          <cell r="H300" t="str">
            <v>TÚI DÁN LƯNG ĐÓNG GÓI MUỐI 500G MUỐI ĐÔNG HẢI</v>
          </cell>
          <cell r="I300" t="str">
            <v>OPP20//PE45</v>
          </cell>
        </row>
        <row r="301">
          <cell r="F301">
            <v>2204021</v>
          </cell>
          <cell r="G301" t="str">
            <v>00433</v>
          </cell>
          <cell r="H301" t="str">
            <v>MÀNG ĐÓNG GÓI  CHÁO SƯỜN NON K300 THƯ THƯ FOODS</v>
          </cell>
          <cell r="I301" t="str">
            <v>OPP30//MCPP25</v>
          </cell>
        </row>
        <row r="302">
          <cell r="F302">
            <v>2204022</v>
          </cell>
          <cell r="G302" t="str">
            <v>00588</v>
          </cell>
          <cell r="H302" t="str">
            <v xml:space="preserve">TÚI COOL MAGIC </v>
          </cell>
          <cell r="I302" t="str">
            <v>PE SỮA 120</v>
          </cell>
        </row>
        <row r="303">
          <cell r="F303">
            <v>2204023</v>
          </cell>
          <cell r="G303" t="str">
            <v>00425</v>
          </cell>
          <cell r="H303" t="str">
            <v>MÀNG BÁNH QUY RONG BIỂN K170  ĐỨC HƯNG – CHỊ HẠNH</v>
          </cell>
          <cell r="I303" t="str">
            <v>OPP20//MCPP25</v>
          </cell>
        </row>
        <row r="304">
          <cell r="F304">
            <v>2204024</v>
          </cell>
          <cell r="G304" t="str">
            <v>00254</v>
          </cell>
          <cell r="H304" t="str">
            <v>MÀNG BÁNH CÀ PHÊ K146 ĐỨC HƯNG- HẠNH</v>
          </cell>
          <cell r="I304" t="str">
            <v>OPP20//MCPP25</v>
          </cell>
        </row>
        <row r="305">
          <cell r="F305">
            <v>2204025</v>
          </cell>
          <cell r="G305" t="str">
            <v>00190</v>
          </cell>
          <cell r="H305" t="str">
            <v>MÀNG KEM  PPI K160 ( MÀU ĐEN) HƯNG LONG</v>
          </cell>
          <cell r="I305" t="str">
            <v>OPP20//CPP25</v>
          </cell>
        </row>
        <row r="306">
          <cell r="F306">
            <v>2204026</v>
          </cell>
          <cell r="G306" t="str">
            <v>00186</v>
          </cell>
          <cell r="H306" t="str">
            <v>MÀNG KEM  PPI K160 ( MÀU ĐỎ )HƯNG LONG</v>
          </cell>
          <cell r="I306" t="str">
            <v>OPP20//CPP25</v>
          </cell>
        </row>
        <row r="307">
          <cell r="F307">
            <v>2204027</v>
          </cell>
          <cell r="G307" t="str">
            <v>00189</v>
          </cell>
          <cell r="H307" t="str">
            <v>MÀNG KEM PPI K160 ( MÀU XANH DƯƠNG) HƯNG LONG</v>
          </cell>
          <cell r="I307" t="str">
            <v>OPP20//CPP25</v>
          </cell>
        </row>
        <row r="308">
          <cell r="F308">
            <v>2204028</v>
          </cell>
          <cell r="G308" t="str">
            <v>00420</v>
          </cell>
          <cell r="H308" t="str">
            <v>MÀNG KEM PPI K160 ( MÀU XANH LÁ) HƯNG LONG</v>
          </cell>
          <cell r="I308" t="str">
            <v>OPP20//CPP25</v>
          </cell>
        </row>
        <row r="309">
          <cell r="F309">
            <v>2204029</v>
          </cell>
          <cell r="G309" t="str">
            <v>00347</v>
          </cell>
          <cell r="H309" t="str">
            <v>MÀNG NẮP LY RAU CÂU NEW JOY K620 VIETFOOD</v>
          </cell>
          <cell r="I309" t="str">
            <v>PA15//PE55</v>
          </cell>
        </row>
        <row r="310">
          <cell r="F310">
            <v>2204031</v>
          </cell>
          <cell r="G310" t="str">
            <v>00037</v>
          </cell>
          <cell r="H310" t="str">
            <v>MÀNG BÁNH IN K370 PHƯỢNG</v>
          </cell>
          <cell r="I310" t="str">
            <v>OPP20//CPP25</v>
          </cell>
        </row>
        <row r="311">
          <cell r="F311">
            <v>2204030</v>
          </cell>
          <cell r="G311" t="str">
            <v>00589</v>
          </cell>
          <cell r="H311" t="str">
            <v>MÀNG BÁNH QUY MÈ DỪA  K140 CẨM HUÊ- KẸN</v>
          </cell>
          <cell r="I311" t="str">
            <v>OPP Mờ 20//MCPP25</v>
          </cell>
        </row>
        <row r="312">
          <cell r="F312">
            <v>2204032</v>
          </cell>
          <cell r="G312" t="str">
            <v>00202</v>
          </cell>
          <cell r="H312" t="str">
            <v>Màng Liên Tục Bánh Con Thú Khổ 230 Hoàng Hoàng Phát</v>
          </cell>
          <cell r="I312" t="str">
            <v>OPP20//CPP25</v>
          </cell>
        </row>
        <row r="313">
          <cell r="F313">
            <v>2204034</v>
          </cell>
          <cell r="G313" t="str">
            <v>00376</v>
          </cell>
          <cell r="H313" t="str">
            <v>MÀNG BÁNH CHÀ BÔNG CARO K230 LIÊN HƯNG – CHỊ XUA</v>
          </cell>
          <cell r="I313" t="str">
            <v>OPP20//MCPP25</v>
          </cell>
        </row>
        <row r="314">
          <cell r="F314" t="str">
            <v>2203038A</v>
          </cell>
          <cell r="G314" t="str">
            <v>00318</v>
          </cell>
          <cell r="H314" t="str">
            <v>MÀNG RAU CÂU  BÚT CHÌ POKE K50 VIETFOODS</v>
          </cell>
          <cell r="I314" t="str">
            <v>PET12//PE65</v>
          </cell>
        </row>
      </sheetData>
      <sheetData sheetId="1"/>
      <sheetData sheetId="2">
        <row r="4">
          <cell r="C4" t="str">
            <v>LSX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G23"/>
  <sheetViews>
    <sheetView workbookViewId="0">
      <pane xSplit="11" ySplit="3" topLeftCell="Q13" activePane="bottomRight" state="frozen"/>
      <selection pane="topRight" activeCell="L1" sqref="L1"/>
      <selection pane="bottomLeft" activeCell="A4" sqref="A4"/>
      <selection pane="bottomRight" activeCell="D21" sqref="D21"/>
    </sheetView>
  </sheetViews>
  <sheetFormatPr baseColWidth="10" defaultColWidth="9.1640625" defaultRowHeight="14" x14ac:dyDescent="0.2"/>
  <cols>
    <col min="1" max="1" width="0.5" style="162" customWidth="1"/>
    <col min="2" max="3" width="9.1640625" style="162"/>
    <col min="4" max="4" width="11.6640625" style="162" customWidth="1"/>
    <col min="5" max="5" width="9.5" style="162" customWidth="1"/>
    <col min="6" max="6" width="11" style="162" customWidth="1"/>
    <col min="7" max="7" width="9.1640625" style="162"/>
    <col min="8" max="8" width="56" style="162" customWidth="1"/>
    <col min="9" max="9" width="15.83203125" style="162" customWidth="1"/>
    <col min="10" max="16384" width="9.1640625" style="162"/>
  </cols>
  <sheetData>
    <row r="1" spans="1:33" s="1" customFormat="1" ht="2.25" customHeight="1" x14ac:dyDescent="0.2">
      <c r="B1" s="102"/>
      <c r="D1" s="3"/>
      <c r="E1" s="3"/>
      <c r="F1" s="3"/>
      <c r="G1" s="3"/>
      <c r="J1" s="103"/>
      <c r="M1" s="102"/>
    </row>
    <row r="2" spans="1:33" s="104" customFormat="1" ht="40" customHeight="1" x14ac:dyDescent="0.2">
      <c r="B2" s="93" t="s">
        <v>93</v>
      </c>
      <c r="C2" s="93" t="s">
        <v>94</v>
      </c>
      <c r="D2" s="93" t="s">
        <v>5</v>
      </c>
      <c r="E2" s="93" t="s">
        <v>44</v>
      </c>
      <c r="F2" s="29" t="s">
        <v>0</v>
      </c>
      <c r="G2" s="29" t="s">
        <v>1</v>
      </c>
      <c r="H2" s="94" t="s">
        <v>2</v>
      </c>
      <c r="I2" s="94" t="s">
        <v>6</v>
      </c>
      <c r="J2" s="95" t="s">
        <v>45</v>
      </c>
      <c r="K2" s="94" t="s">
        <v>46</v>
      </c>
      <c r="L2" s="94" t="s">
        <v>95</v>
      </c>
      <c r="M2" s="153" t="s">
        <v>96</v>
      </c>
      <c r="N2" s="94" t="s">
        <v>97</v>
      </c>
      <c r="O2" s="154" t="s">
        <v>98</v>
      </c>
      <c r="P2" s="94" t="s">
        <v>99</v>
      </c>
      <c r="Q2" s="94" t="s">
        <v>100</v>
      </c>
      <c r="R2" s="94" t="s">
        <v>101</v>
      </c>
      <c r="S2" s="94" t="s">
        <v>102</v>
      </c>
      <c r="T2" s="94" t="s">
        <v>103</v>
      </c>
      <c r="U2" s="94" t="s">
        <v>104</v>
      </c>
      <c r="V2" s="96" t="s">
        <v>47</v>
      </c>
      <c r="W2" s="96" t="s">
        <v>105</v>
      </c>
      <c r="X2" s="96" t="s">
        <v>106</v>
      </c>
      <c r="Y2" s="96" t="s">
        <v>107</v>
      </c>
      <c r="Z2" s="96" t="s">
        <v>108</v>
      </c>
      <c r="AA2" s="96" t="s">
        <v>109</v>
      </c>
      <c r="AB2" s="96" t="s">
        <v>110</v>
      </c>
      <c r="AC2" s="154" t="s">
        <v>111</v>
      </c>
      <c r="AD2" s="154" t="s">
        <v>112</v>
      </c>
      <c r="AE2" s="155" t="s">
        <v>3</v>
      </c>
      <c r="AF2" s="156" t="s">
        <v>113</v>
      </c>
      <c r="AG2" s="156" t="s">
        <v>114</v>
      </c>
    </row>
    <row r="3" spans="1:33" s="105" customFormat="1" ht="20" customHeight="1" x14ac:dyDescent="0.2">
      <c r="B3" s="157"/>
      <c r="C3" s="158"/>
      <c r="D3" s="159">
        <v>1</v>
      </c>
      <c r="E3" s="159">
        <v>2</v>
      </c>
      <c r="F3" s="159">
        <v>3</v>
      </c>
      <c r="G3" s="159">
        <v>4</v>
      </c>
      <c r="H3" s="159">
        <v>5</v>
      </c>
      <c r="I3" s="159">
        <v>6</v>
      </c>
      <c r="J3" s="160">
        <v>7</v>
      </c>
      <c r="K3" s="159">
        <v>8</v>
      </c>
      <c r="L3" s="159">
        <v>9</v>
      </c>
      <c r="M3" s="159">
        <v>10</v>
      </c>
      <c r="N3" s="159">
        <v>11</v>
      </c>
      <c r="O3" s="159">
        <v>12</v>
      </c>
      <c r="P3" s="159">
        <v>13</v>
      </c>
      <c r="Q3" s="159">
        <v>14</v>
      </c>
      <c r="R3" s="159">
        <v>15</v>
      </c>
      <c r="S3" s="159">
        <v>16</v>
      </c>
      <c r="T3" s="159">
        <v>17</v>
      </c>
      <c r="U3" s="159">
        <v>18</v>
      </c>
      <c r="V3" s="159">
        <v>19</v>
      </c>
      <c r="W3" s="159">
        <v>20</v>
      </c>
      <c r="X3" s="159">
        <v>21</v>
      </c>
      <c r="Y3" s="159">
        <v>22</v>
      </c>
      <c r="Z3" s="159">
        <v>23</v>
      </c>
      <c r="AA3" s="159">
        <v>24</v>
      </c>
      <c r="AB3" s="159">
        <v>25</v>
      </c>
      <c r="AC3" s="159">
        <v>26</v>
      </c>
      <c r="AD3" s="159">
        <v>27</v>
      </c>
      <c r="AE3" s="159">
        <v>28</v>
      </c>
      <c r="AF3" s="159">
        <v>29</v>
      </c>
      <c r="AG3" s="159">
        <v>30</v>
      </c>
    </row>
    <row r="4" spans="1:33" s="37" customFormat="1" ht="20" customHeight="1" x14ac:dyDescent="0.2">
      <c r="B4" s="128"/>
      <c r="C4" s="101"/>
      <c r="D4" s="98" t="s">
        <v>30</v>
      </c>
      <c r="E4" s="145">
        <v>44641</v>
      </c>
      <c r="F4" s="146">
        <v>2203049</v>
      </c>
      <c r="G4" s="147" t="s">
        <v>16</v>
      </c>
      <c r="H4" s="101" t="s">
        <v>17</v>
      </c>
      <c r="I4" s="127" t="s">
        <v>123</v>
      </c>
      <c r="J4" s="148"/>
      <c r="K4" s="149"/>
      <c r="L4" s="146">
        <v>3</v>
      </c>
      <c r="M4" s="150" t="s">
        <v>63</v>
      </c>
      <c r="N4" s="101" t="s">
        <v>124</v>
      </c>
      <c r="O4" s="127"/>
      <c r="P4" s="145">
        <v>44656</v>
      </c>
      <c r="Q4" s="101"/>
      <c r="R4" s="101"/>
      <c r="S4" s="146" t="s">
        <v>125</v>
      </c>
      <c r="T4" s="127"/>
      <c r="U4" s="127"/>
      <c r="V4" s="151"/>
      <c r="W4" s="152"/>
      <c r="X4" s="152">
        <v>200</v>
      </c>
      <c r="Y4" s="101"/>
      <c r="Z4" s="101"/>
      <c r="AA4" s="101"/>
      <c r="AB4" s="101"/>
      <c r="AC4" s="146">
        <v>1</v>
      </c>
      <c r="AD4" s="161"/>
      <c r="AE4" s="146" t="s">
        <v>126</v>
      </c>
      <c r="AF4" s="101"/>
      <c r="AG4" s="101"/>
    </row>
    <row r="5" spans="1:33" s="37" customFormat="1" ht="20" customHeight="1" x14ac:dyDescent="0.2">
      <c r="B5" s="128"/>
      <c r="C5" s="101"/>
      <c r="D5" s="98" t="s">
        <v>33</v>
      </c>
      <c r="E5" s="145">
        <v>44641</v>
      </c>
      <c r="F5" s="146">
        <v>2203049</v>
      </c>
      <c r="G5" s="147" t="s">
        <v>127</v>
      </c>
      <c r="H5" s="101" t="s">
        <v>128</v>
      </c>
      <c r="I5" s="127" t="s">
        <v>123</v>
      </c>
      <c r="J5" s="148"/>
      <c r="K5" s="149"/>
      <c r="L5" s="146">
        <v>4</v>
      </c>
      <c r="M5" s="150" t="s">
        <v>63</v>
      </c>
      <c r="N5" s="101" t="s">
        <v>124</v>
      </c>
      <c r="O5" s="127"/>
      <c r="P5" s="145">
        <v>44656</v>
      </c>
      <c r="Q5" s="101"/>
      <c r="R5" s="101"/>
      <c r="S5" s="146" t="s">
        <v>125</v>
      </c>
      <c r="T5" s="127"/>
      <c r="U5" s="127"/>
      <c r="V5" s="151"/>
      <c r="W5" s="152"/>
      <c r="X5" s="152">
        <v>200</v>
      </c>
      <c r="Y5" s="101"/>
      <c r="Z5" s="101"/>
      <c r="AA5" s="101"/>
      <c r="AB5" s="101"/>
      <c r="AC5" s="146">
        <v>1</v>
      </c>
      <c r="AD5" s="161"/>
      <c r="AE5" s="146" t="s">
        <v>126</v>
      </c>
      <c r="AF5" s="101"/>
      <c r="AG5" s="101"/>
    </row>
    <row r="6" spans="1:33" s="37" customFormat="1" ht="20" customHeight="1" x14ac:dyDescent="0.2">
      <c r="B6" s="128"/>
      <c r="C6" s="101"/>
      <c r="D6" s="98" t="s">
        <v>140</v>
      </c>
      <c r="E6" s="145">
        <v>44641</v>
      </c>
      <c r="F6" s="146">
        <v>2203049</v>
      </c>
      <c r="G6" s="147" t="s">
        <v>129</v>
      </c>
      <c r="H6" s="101" t="s">
        <v>130</v>
      </c>
      <c r="I6" s="127" t="s">
        <v>123</v>
      </c>
      <c r="J6" s="148"/>
      <c r="K6" s="149"/>
      <c r="L6" s="146">
        <v>3</v>
      </c>
      <c r="M6" s="150" t="s">
        <v>63</v>
      </c>
      <c r="N6" s="101" t="s">
        <v>131</v>
      </c>
      <c r="O6" s="127"/>
      <c r="P6" s="145">
        <v>44656</v>
      </c>
      <c r="Q6" s="101"/>
      <c r="R6" s="101"/>
      <c r="S6" s="146" t="s">
        <v>125</v>
      </c>
      <c r="T6" s="127"/>
      <c r="U6" s="127"/>
      <c r="V6" s="151"/>
      <c r="W6" s="152"/>
      <c r="X6" s="152">
        <v>200</v>
      </c>
      <c r="Y6" s="101"/>
      <c r="Z6" s="101"/>
      <c r="AA6" s="101"/>
      <c r="AB6" s="101"/>
      <c r="AC6" s="146">
        <v>1</v>
      </c>
      <c r="AD6" s="161"/>
      <c r="AE6" s="146" t="s">
        <v>126</v>
      </c>
      <c r="AF6" s="101"/>
      <c r="AG6" s="101"/>
    </row>
    <row r="7" spans="1:33" s="37" customFormat="1" ht="20" customHeight="1" x14ac:dyDescent="0.2">
      <c r="B7" s="128"/>
      <c r="C7" s="101"/>
      <c r="D7" s="98" t="s">
        <v>141</v>
      </c>
      <c r="E7" s="145">
        <v>44641</v>
      </c>
      <c r="F7" s="146">
        <v>2203049</v>
      </c>
      <c r="G7" s="147" t="s">
        <v>132</v>
      </c>
      <c r="H7" s="101" t="s">
        <v>133</v>
      </c>
      <c r="I7" s="127" t="s">
        <v>123</v>
      </c>
      <c r="J7" s="148"/>
      <c r="K7" s="149"/>
      <c r="L7" s="146">
        <v>3</v>
      </c>
      <c r="M7" s="150" t="s">
        <v>63</v>
      </c>
      <c r="N7" s="101" t="s">
        <v>131</v>
      </c>
      <c r="O7" s="127"/>
      <c r="P7" s="145">
        <v>44656</v>
      </c>
      <c r="Q7" s="101"/>
      <c r="R7" s="101"/>
      <c r="S7" s="146" t="s">
        <v>125</v>
      </c>
      <c r="T7" s="127"/>
      <c r="U7" s="127"/>
      <c r="V7" s="151"/>
      <c r="W7" s="152"/>
      <c r="X7" s="152">
        <v>200</v>
      </c>
      <c r="Y7" s="101"/>
      <c r="Z7" s="101"/>
      <c r="AA7" s="101"/>
      <c r="AB7" s="101"/>
      <c r="AC7" s="146">
        <v>1</v>
      </c>
      <c r="AD7" s="161"/>
      <c r="AE7" s="146" t="s">
        <v>126</v>
      </c>
      <c r="AF7" s="101"/>
      <c r="AG7" s="101"/>
    </row>
    <row r="8" spans="1:33" s="37" customFormat="1" ht="20" customHeight="1" x14ac:dyDescent="0.2">
      <c r="B8" s="128"/>
      <c r="C8" s="101"/>
      <c r="D8" s="98" t="s">
        <v>142</v>
      </c>
      <c r="E8" s="145">
        <v>44641</v>
      </c>
      <c r="F8" s="146">
        <v>2203049</v>
      </c>
      <c r="G8" s="147" t="s">
        <v>134</v>
      </c>
      <c r="H8" s="101" t="s">
        <v>135</v>
      </c>
      <c r="I8" s="127" t="s">
        <v>123</v>
      </c>
      <c r="J8" s="148"/>
      <c r="K8" s="149"/>
      <c r="L8" s="146">
        <v>3</v>
      </c>
      <c r="M8" s="150" t="s">
        <v>63</v>
      </c>
      <c r="N8" s="101" t="s">
        <v>136</v>
      </c>
      <c r="O8" s="127"/>
      <c r="P8" s="145">
        <v>44656</v>
      </c>
      <c r="Q8" s="101"/>
      <c r="R8" s="101"/>
      <c r="S8" s="146" t="s">
        <v>125</v>
      </c>
      <c r="T8" s="127"/>
      <c r="U8" s="127"/>
      <c r="V8" s="151"/>
      <c r="W8" s="152"/>
      <c r="X8" s="152">
        <v>200</v>
      </c>
      <c r="Y8" s="101"/>
      <c r="Z8" s="101"/>
      <c r="AA8" s="101"/>
      <c r="AB8" s="101"/>
      <c r="AC8" s="146">
        <v>1</v>
      </c>
      <c r="AD8" s="161"/>
      <c r="AE8" s="146" t="s">
        <v>126</v>
      </c>
      <c r="AF8" s="101"/>
      <c r="AG8" s="101"/>
    </row>
    <row r="9" spans="1:33" s="37" customFormat="1" ht="20" customHeight="1" x14ac:dyDescent="0.2">
      <c r="B9" s="128"/>
      <c r="C9" s="101"/>
      <c r="D9" s="98" t="s">
        <v>143</v>
      </c>
      <c r="E9" s="145">
        <v>44641</v>
      </c>
      <c r="F9" s="146">
        <v>2203049</v>
      </c>
      <c r="G9" s="147" t="s">
        <v>137</v>
      </c>
      <c r="H9" s="101" t="s">
        <v>138</v>
      </c>
      <c r="I9" s="127" t="s">
        <v>123</v>
      </c>
      <c r="J9" s="148"/>
      <c r="K9" s="149"/>
      <c r="L9" s="146">
        <v>3</v>
      </c>
      <c r="M9" s="150" t="s">
        <v>63</v>
      </c>
      <c r="N9" s="101" t="s">
        <v>124</v>
      </c>
      <c r="O9" s="127"/>
      <c r="P9" s="145">
        <v>44656</v>
      </c>
      <c r="Q9" s="101"/>
      <c r="R9" s="101"/>
      <c r="S9" s="146" t="s">
        <v>125</v>
      </c>
      <c r="T9" s="127"/>
      <c r="U9" s="127"/>
      <c r="V9" s="151"/>
      <c r="W9" s="152"/>
      <c r="X9" s="152">
        <v>200</v>
      </c>
      <c r="Y9" s="101"/>
      <c r="Z9" s="101"/>
      <c r="AA9" s="101"/>
      <c r="AB9" s="101"/>
      <c r="AC9" s="146">
        <v>1</v>
      </c>
      <c r="AD9" s="161"/>
      <c r="AE9" s="146" t="s">
        <v>126</v>
      </c>
      <c r="AF9" s="101"/>
      <c r="AG9" s="101"/>
    </row>
    <row r="10" spans="1:33" s="101" customFormat="1" ht="20" customHeight="1" x14ac:dyDescent="0.2">
      <c r="A10" s="106"/>
      <c r="B10" s="238" t="s">
        <v>61</v>
      </c>
      <c r="C10" s="240" t="s">
        <v>62</v>
      </c>
      <c r="D10" s="97" t="s">
        <v>48</v>
      </c>
      <c r="E10" s="107">
        <v>44652</v>
      </c>
      <c r="F10" s="97">
        <v>2204001</v>
      </c>
      <c r="G10" s="108" t="s">
        <v>49</v>
      </c>
      <c r="H10" s="109" t="s">
        <v>50</v>
      </c>
      <c r="I10" s="109" t="s">
        <v>51</v>
      </c>
      <c r="J10" s="110">
        <v>6000</v>
      </c>
      <c r="K10" s="111">
        <v>620</v>
      </c>
      <c r="L10" s="97">
        <v>7</v>
      </c>
      <c r="M10" s="97" t="s">
        <v>63</v>
      </c>
      <c r="N10" s="109" t="s">
        <v>64</v>
      </c>
      <c r="O10" s="109"/>
      <c r="P10" s="107">
        <v>44666</v>
      </c>
      <c r="Q10" s="112"/>
      <c r="R10" s="113"/>
      <c r="S10" s="97" t="s">
        <v>65</v>
      </c>
      <c r="T10" s="109"/>
      <c r="U10" s="109"/>
      <c r="V10" s="114">
        <v>35000</v>
      </c>
      <c r="W10" s="115"/>
      <c r="X10" s="115"/>
      <c r="Y10" s="115">
        <v>725</v>
      </c>
      <c r="Z10" s="115" t="s">
        <v>66</v>
      </c>
      <c r="AA10" s="116"/>
      <c r="AB10" s="109"/>
      <c r="AC10" s="97">
        <v>1</v>
      </c>
      <c r="AD10" s="126" t="s">
        <v>66</v>
      </c>
      <c r="AE10" s="127" t="s">
        <v>67</v>
      </c>
    </row>
    <row r="11" spans="1:33" s="101" customFormat="1" ht="20" customHeight="1" x14ac:dyDescent="0.2">
      <c r="A11" s="106"/>
      <c r="B11" s="238"/>
      <c r="C11" s="240"/>
      <c r="D11" s="98" t="s">
        <v>52</v>
      </c>
      <c r="E11" s="117">
        <v>44652</v>
      </c>
      <c r="F11" s="98">
        <v>2204001</v>
      </c>
      <c r="G11" s="118" t="s">
        <v>53</v>
      </c>
      <c r="H11" s="101" t="s">
        <v>54</v>
      </c>
      <c r="I11" s="101" t="s">
        <v>51</v>
      </c>
      <c r="J11" s="119">
        <v>6000</v>
      </c>
      <c r="K11" s="120">
        <v>620</v>
      </c>
      <c r="L11" s="98">
        <v>7</v>
      </c>
      <c r="M11" s="98" t="s">
        <v>63</v>
      </c>
      <c r="N11" s="101" t="s">
        <v>64</v>
      </c>
      <c r="P11" s="117">
        <v>44666</v>
      </c>
      <c r="Q11" s="121"/>
      <c r="R11" s="122"/>
      <c r="S11" s="98" t="s">
        <v>65</v>
      </c>
      <c r="V11" s="123">
        <v>35000</v>
      </c>
      <c r="W11" s="124"/>
      <c r="X11" s="124"/>
      <c r="Y11" s="124">
        <v>725</v>
      </c>
      <c r="Z11" s="124" t="s">
        <v>66</v>
      </c>
      <c r="AA11" s="125"/>
      <c r="AC11" s="98">
        <v>1</v>
      </c>
      <c r="AD11" s="126" t="s">
        <v>66</v>
      </c>
      <c r="AE11" s="127" t="s">
        <v>67</v>
      </c>
    </row>
    <row r="12" spans="1:33" s="101" customFormat="1" ht="20" customHeight="1" x14ac:dyDescent="0.2">
      <c r="A12" s="106"/>
      <c r="B12" s="238"/>
      <c r="C12" s="240"/>
      <c r="D12" s="98" t="s">
        <v>55</v>
      </c>
      <c r="E12" s="117">
        <v>44652</v>
      </c>
      <c r="F12" s="98">
        <v>2204001</v>
      </c>
      <c r="G12" s="118" t="s">
        <v>56</v>
      </c>
      <c r="H12" s="101" t="s">
        <v>57</v>
      </c>
      <c r="I12" s="101" t="s">
        <v>51</v>
      </c>
      <c r="J12" s="119">
        <v>6000</v>
      </c>
      <c r="K12" s="120">
        <v>620</v>
      </c>
      <c r="L12" s="98">
        <v>7</v>
      </c>
      <c r="M12" s="98" t="s">
        <v>63</v>
      </c>
      <c r="N12" s="101" t="s">
        <v>64</v>
      </c>
      <c r="P12" s="117">
        <v>44666</v>
      </c>
      <c r="Q12" s="121"/>
      <c r="R12" s="122"/>
      <c r="S12" s="98" t="s">
        <v>65</v>
      </c>
      <c r="V12" s="123">
        <v>35000</v>
      </c>
      <c r="W12" s="124"/>
      <c r="X12" s="124"/>
      <c r="Y12" s="124">
        <v>725</v>
      </c>
      <c r="Z12" s="124" t="s">
        <v>66</v>
      </c>
      <c r="AA12" s="125"/>
      <c r="AC12" s="98">
        <v>1</v>
      </c>
      <c r="AD12" s="126" t="s">
        <v>66</v>
      </c>
      <c r="AE12" s="127" t="s">
        <v>67</v>
      </c>
    </row>
    <row r="13" spans="1:33" s="101" customFormat="1" ht="20" customHeight="1" x14ac:dyDescent="0.2">
      <c r="A13" s="109"/>
      <c r="B13" s="239"/>
      <c r="C13" s="241"/>
      <c r="D13" s="98" t="s">
        <v>58</v>
      </c>
      <c r="E13" s="117">
        <v>44652</v>
      </c>
      <c r="F13" s="98">
        <v>2204001</v>
      </c>
      <c r="G13" s="118" t="s">
        <v>59</v>
      </c>
      <c r="H13" s="101" t="s">
        <v>60</v>
      </c>
      <c r="I13" s="101" t="s">
        <v>51</v>
      </c>
      <c r="J13" s="119">
        <v>6000</v>
      </c>
      <c r="K13" s="120">
        <v>620</v>
      </c>
      <c r="L13" s="98">
        <v>6</v>
      </c>
      <c r="M13" s="98" t="s">
        <v>63</v>
      </c>
      <c r="N13" s="101" t="s">
        <v>64</v>
      </c>
      <c r="P13" s="117">
        <v>44666</v>
      </c>
      <c r="Q13" s="121"/>
      <c r="R13" s="122"/>
      <c r="S13" s="98" t="s">
        <v>65</v>
      </c>
      <c r="V13" s="123">
        <v>35000</v>
      </c>
      <c r="W13" s="124"/>
      <c r="X13" s="124"/>
      <c r="Y13" s="124">
        <v>725</v>
      </c>
      <c r="Z13" s="124" t="s">
        <v>66</v>
      </c>
      <c r="AA13" s="125"/>
      <c r="AC13" s="98">
        <v>1</v>
      </c>
      <c r="AD13" s="126" t="s">
        <v>66</v>
      </c>
      <c r="AE13" s="127" t="s">
        <v>67</v>
      </c>
    </row>
    <row r="14" spans="1:33" s="37" customFormat="1" ht="20" customHeight="1" x14ac:dyDescent="0.2">
      <c r="B14" s="128"/>
      <c r="C14" s="101"/>
      <c r="D14" s="98" t="s">
        <v>139</v>
      </c>
      <c r="E14" s="117"/>
      <c r="F14" s="98">
        <v>2204022</v>
      </c>
      <c r="G14" s="118" t="s">
        <v>68</v>
      </c>
      <c r="H14" s="101" t="s">
        <v>69</v>
      </c>
      <c r="I14" s="101" t="s">
        <v>70</v>
      </c>
      <c r="J14" s="129"/>
      <c r="K14" s="98"/>
      <c r="L14" s="98">
        <v>1</v>
      </c>
      <c r="M14" s="98"/>
      <c r="N14" s="101"/>
      <c r="O14" s="117"/>
      <c r="P14" s="122"/>
      <c r="Q14" s="122"/>
      <c r="R14" s="98"/>
      <c r="S14" s="98"/>
      <c r="T14" s="101"/>
      <c r="U14" s="101"/>
      <c r="V14" s="124"/>
      <c r="W14" s="124"/>
      <c r="X14" s="124">
        <v>300</v>
      </c>
      <c r="Y14" s="124">
        <v>63000</v>
      </c>
      <c r="Z14" s="124" t="s">
        <v>66</v>
      </c>
      <c r="AA14" s="101"/>
      <c r="AB14" s="98"/>
      <c r="AC14" s="126"/>
      <c r="AD14" s="126"/>
      <c r="AE14" s="127"/>
      <c r="AF14" s="101"/>
      <c r="AG14" s="101"/>
    </row>
    <row r="15" spans="1:33" s="37" customFormat="1" ht="20" customHeight="1" x14ac:dyDescent="0.2">
      <c r="B15" s="99" t="s">
        <v>71</v>
      </c>
      <c r="C15" s="99" t="s">
        <v>72</v>
      </c>
      <c r="D15" s="98" t="s">
        <v>73</v>
      </c>
      <c r="E15" s="117">
        <v>44669</v>
      </c>
      <c r="F15" s="98">
        <v>2204053</v>
      </c>
      <c r="G15" s="118" t="s">
        <v>74</v>
      </c>
      <c r="H15" s="100" t="s">
        <v>75</v>
      </c>
      <c r="I15" s="37" t="s">
        <v>76</v>
      </c>
      <c r="J15" s="130">
        <v>6000</v>
      </c>
      <c r="K15" s="131">
        <v>500</v>
      </c>
      <c r="L15" s="132">
        <v>5</v>
      </c>
      <c r="M15" s="132" t="s">
        <v>63</v>
      </c>
      <c r="N15" s="37" t="s">
        <v>77</v>
      </c>
      <c r="O15" s="101"/>
      <c r="P15" s="117">
        <v>44685</v>
      </c>
      <c r="Q15" s="117"/>
      <c r="R15" s="122"/>
      <c r="S15" s="98" t="s">
        <v>65</v>
      </c>
      <c r="T15" s="101"/>
      <c r="U15" s="101"/>
      <c r="V15" s="123">
        <v>30000</v>
      </c>
      <c r="W15" s="124"/>
      <c r="X15" s="124"/>
      <c r="Y15" s="124">
        <v>890</v>
      </c>
      <c r="Z15" s="124" t="s">
        <v>66</v>
      </c>
      <c r="AA15" s="125"/>
      <c r="AB15" s="101"/>
      <c r="AC15" s="98">
        <v>1</v>
      </c>
      <c r="AD15" s="126" t="s">
        <v>66</v>
      </c>
      <c r="AE15" s="127" t="s">
        <v>78</v>
      </c>
      <c r="AF15" s="101"/>
      <c r="AG15" s="101"/>
    </row>
    <row r="16" spans="1:33" s="37" customFormat="1" ht="20" customHeight="1" x14ac:dyDescent="0.2">
      <c r="B16" s="99" t="s">
        <v>79</v>
      </c>
      <c r="C16" s="99" t="s">
        <v>80</v>
      </c>
      <c r="D16" s="98" t="s">
        <v>81</v>
      </c>
      <c r="E16" s="117">
        <v>44669</v>
      </c>
      <c r="F16" s="98">
        <v>2204054</v>
      </c>
      <c r="G16" s="118" t="s">
        <v>82</v>
      </c>
      <c r="H16" s="101" t="s">
        <v>83</v>
      </c>
      <c r="I16" s="101" t="s">
        <v>76</v>
      </c>
      <c r="J16" s="119">
        <v>4000</v>
      </c>
      <c r="K16" s="120">
        <v>900</v>
      </c>
      <c r="L16" s="98">
        <v>7</v>
      </c>
      <c r="M16" s="98" t="s">
        <v>63</v>
      </c>
      <c r="N16" s="101" t="s">
        <v>84</v>
      </c>
      <c r="O16" s="101"/>
      <c r="P16" s="117">
        <v>44685</v>
      </c>
      <c r="Q16" s="117"/>
      <c r="R16" s="122"/>
      <c r="S16" s="98" t="s">
        <v>65</v>
      </c>
      <c r="T16" s="101"/>
      <c r="U16" s="101"/>
      <c r="V16" s="123">
        <v>30000</v>
      </c>
      <c r="W16" s="124"/>
      <c r="X16" s="124"/>
      <c r="Y16" s="124">
        <v>775</v>
      </c>
      <c r="Z16" s="124" t="s">
        <v>66</v>
      </c>
      <c r="AA16" s="125"/>
      <c r="AB16" s="101"/>
      <c r="AC16" s="98">
        <v>2</v>
      </c>
      <c r="AD16" s="126" t="s">
        <v>66</v>
      </c>
      <c r="AE16" s="127" t="s">
        <v>85</v>
      </c>
      <c r="AF16" s="101"/>
      <c r="AG16" s="101"/>
    </row>
    <row r="17" spans="2:33" s="37" customFormat="1" ht="20" customHeight="1" x14ac:dyDescent="0.2">
      <c r="B17" s="99" t="s">
        <v>86</v>
      </c>
      <c r="C17" s="99" t="s">
        <v>87</v>
      </c>
      <c r="D17" s="98" t="s">
        <v>88</v>
      </c>
      <c r="E17" s="117">
        <v>44669</v>
      </c>
      <c r="F17" s="98">
        <v>2204055</v>
      </c>
      <c r="G17" s="118" t="s">
        <v>89</v>
      </c>
      <c r="H17" s="101" t="s">
        <v>90</v>
      </c>
      <c r="I17" s="133" t="s">
        <v>76</v>
      </c>
      <c r="J17" s="119">
        <v>6000</v>
      </c>
      <c r="K17" s="120">
        <v>620</v>
      </c>
      <c r="L17" s="98">
        <v>5</v>
      </c>
      <c r="M17" s="98" t="s">
        <v>63</v>
      </c>
      <c r="N17" s="134" t="s">
        <v>91</v>
      </c>
      <c r="O17" s="101"/>
      <c r="P17" s="117">
        <v>44685</v>
      </c>
      <c r="Q17" s="117"/>
      <c r="R17" s="122"/>
      <c r="S17" s="98" t="s">
        <v>65</v>
      </c>
      <c r="T17" s="101"/>
      <c r="U17" s="101"/>
      <c r="V17" s="123">
        <v>20000</v>
      </c>
      <c r="W17" s="124"/>
      <c r="X17" s="124"/>
      <c r="Y17" s="124">
        <v>1180</v>
      </c>
      <c r="Z17" s="124" t="s">
        <v>66</v>
      </c>
      <c r="AA17" s="125"/>
      <c r="AB17" s="101"/>
      <c r="AC17" s="98">
        <v>1</v>
      </c>
      <c r="AD17" s="126" t="s">
        <v>66</v>
      </c>
      <c r="AE17" s="127" t="s">
        <v>92</v>
      </c>
      <c r="AF17" s="101"/>
      <c r="AG17" s="101"/>
    </row>
    <row r="18" spans="2:33" ht="20" customHeight="1" x14ac:dyDescent="0.2">
      <c r="B18" s="128" t="s">
        <v>174</v>
      </c>
      <c r="C18" s="101" t="s">
        <v>175</v>
      </c>
      <c r="D18" s="98" t="s">
        <v>172</v>
      </c>
      <c r="E18" s="213">
        <v>44700</v>
      </c>
      <c r="F18" s="146">
        <v>2205040</v>
      </c>
      <c r="G18" s="26" t="s">
        <v>176</v>
      </c>
      <c r="H18" s="37" t="s">
        <v>177</v>
      </c>
      <c r="I18" s="10" t="s">
        <v>178</v>
      </c>
      <c r="J18" s="214">
        <v>12000</v>
      </c>
      <c r="K18" s="215">
        <v>702</v>
      </c>
      <c r="L18" s="25">
        <v>7</v>
      </c>
      <c r="M18" s="9" t="s">
        <v>63</v>
      </c>
      <c r="N18" s="10" t="s">
        <v>179</v>
      </c>
      <c r="O18" s="12"/>
      <c r="P18" s="216">
        <v>44717</v>
      </c>
      <c r="Q18" s="217"/>
      <c r="R18" s="217"/>
      <c r="S18" s="25" t="s">
        <v>65</v>
      </c>
      <c r="T18" s="12"/>
      <c r="U18" s="12"/>
      <c r="V18" s="218">
        <v>44000</v>
      </c>
      <c r="W18" s="219"/>
      <c r="X18" s="219"/>
      <c r="Y18" s="219">
        <v>1700</v>
      </c>
      <c r="Z18" s="219" t="s">
        <v>66</v>
      </c>
      <c r="AA18" s="220"/>
      <c r="AB18" s="25"/>
      <c r="AC18" s="25">
        <v>1</v>
      </c>
      <c r="AD18" s="221" t="s">
        <v>66</v>
      </c>
      <c r="AE18" s="222" t="s">
        <v>180</v>
      </c>
      <c r="AF18" s="12"/>
    </row>
    <row r="19" spans="2:33" ht="20" customHeight="1" x14ac:dyDescent="0.2">
      <c r="B19" s="128" t="s">
        <v>181</v>
      </c>
      <c r="C19" s="101" t="s">
        <v>182</v>
      </c>
      <c r="D19" s="98" t="s">
        <v>173</v>
      </c>
      <c r="E19" s="213">
        <v>44700</v>
      </c>
      <c r="F19" s="146">
        <v>2205041</v>
      </c>
      <c r="G19" s="26" t="s">
        <v>183</v>
      </c>
      <c r="H19" s="101" t="s">
        <v>184</v>
      </c>
      <c r="I19" s="10" t="s">
        <v>178</v>
      </c>
      <c r="J19" s="214">
        <v>6000</v>
      </c>
      <c r="K19" s="215">
        <v>702</v>
      </c>
      <c r="L19" s="25">
        <v>7</v>
      </c>
      <c r="M19" s="9" t="s">
        <v>63</v>
      </c>
      <c r="N19" s="10" t="s">
        <v>179</v>
      </c>
      <c r="O19" s="12"/>
      <c r="P19" s="216">
        <v>44717</v>
      </c>
      <c r="Q19" s="217"/>
      <c r="R19" s="217"/>
      <c r="S19" s="25" t="s">
        <v>65</v>
      </c>
      <c r="T19" s="12"/>
      <c r="U19" s="12"/>
      <c r="V19" s="218">
        <v>22000</v>
      </c>
      <c r="W19" s="219"/>
      <c r="X19" s="219"/>
      <c r="Y19" s="219">
        <v>1700</v>
      </c>
      <c r="Z19" s="219" t="s">
        <v>66</v>
      </c>
      <c r="AA19" s="220"/>
      <c r="AB19" s="25"/>
      <c r="AC19" s="25">
        <v>1</v>
      </c>
      <c r="AD19" s="221" t="s">
        <v>66</v>
      </c>
      <c r="AE19" s="222" t="s">
        <v>180</v>
      </c>
      <c r="AF19" s="12"/>
    </row>
    <row r="20" spans="2:33" ht="20" customHeight="1" x14ac:dyDescent="0.2">
      <c r="B20" s="223"/>
      <c r="C20" s="10"/>
      <c r="D20" s="197" t="s">
        <v>192</v>
      </c>
      <c r="E20" s="224">
        <v>44706</v>
      </c>
      <c r="F20" s="225" t="s">
        <v>186</v>
      </c>
      <c r="G20" s="226" t="s">
        <v>137</v>
      </c>
      <c r="H20" s="227" t="s">
        <v>138</v>
      </c>
      <c r="I20" s="228" t="s">
        <v>123</v>
      </c>
      <c r="J20" s="229"/>
      <c r="K20" s="230"/>
      <c r="L20" s="225">
        <v>3</v>
      </c>
      <c r="M20" s="225" t="s">
        <v>63</v>
      </c>
      <c r="N20" s="228" t="s">
        <v>124</v>
      </c>
      <c r="O20" s="228"/>
      <c r="P20" s="231">
        <v>44718</v>
      </c>
      <c r="Q20" s="231"/>
      <c r="R20" s="232"/>
      <c r="S20" s="225" t="s">
        <v>125</v>
      </c>
      <c r="T20" s="228"/>
      <c r="U20" s="228"/>
      <c r="V20" s="233"/>
      <c r="W20" s="234"/>
      <c r="X20" s="234">
        <v>200</v>
      </c>
      <c r="Y20" s="234">
        <v>66000</v>
      </c>
      <c r="Z20" s="234" t="s">
        <v>66</v>
      </c>
      <c r="AA20" s="235"/>
      <c r="AB20" s="225"/>
      <c r="AC20" s="225">
        <v>1</v>
      </c>
      <c r="AD20" s="236"/>
      <c r="AE20" s="225" t="s">
        <v>126</v>
      </c>
      <c r="AF20" s="228"/>
    </row>
    <row r="21" spans="2:33" ht="20" customHeight="1" x14ac:dyDescent="0.2">
      <c r="B21" s="223"/>
      <c r="C21" s="10"/>
      <c r="D21" s="197" t="s">
        <v>193</v>
      </c>
      <c r="E21" s="224">
        <v>44706</v>
      </c>
      <c r="F21" s="225" t="s">
        <v>187</v>
      </c>
      <c r="G21" s="226" t="s">
        <v>127</v>
      </c>
      <c r="H21" s="227" t="s">
        <v>128</v>
      </c>
      <c r="I21" s="228" t="s">
        <v>123</v>
      </c>
      <c r="J21" s="229"/>
      <c r="K21" s="230"/>
      <c r="L21" s="225">
        <v>4</v>
      </c>
      <c r="M21" s="225" t="s">
        <v>63</v>
      </c>
      <c r="N21" s="228" t="s">
        <v>124</v>
      </c>
      <c r="O21" s="228"/>
      <c r="P21" s="231">
        <v>44718</v>
      </c>
      <c r="Q21" s="231"/>
      <c r="R21" s="232"/>
      <c r="S21" s="225" t="s">
        <v>125</v>
      </c>
      <c r="T21" s="228"/>
      <c r="U21" s="228"/>
      <c r="V21" s="233"/>
      <c r="W21" s="234"/>
      <c r="X21" s="234">
        <v>500</v>
      </c>
      <c r="Y21" s="234">
        <v>66000</v>
      </c>
      <c r="Z21" s="234" t="s">
        <v>66</v>
      </c>
      <c r="AA21" s="235"/>
      <c r="AB21" s="225"/>
      <c r="AC21" s="225">
        <v>1</v>
      </c>
      <c r="AD21" s="236"/>
      <c r="AE21" s="225" t="s">
        <v>126</v>
      </c>
      <c r="AF21" s="228"/>
    </row>
    <row r="22" spans="2:33" ht="20" customHeight="1" x14ac:dyDescent="0.2">
      <c r="B22" s="223"/>
      <c r="C22" s="10"/>
      <c r="D22" s="197" t="s">
        <v>194</v>
      </c>
      <c r="E22" s="224">
        <v>44706</v>
      </c>
      <c r="F22" s="225" t="s">
        <v>188</v>
      </c>
      <c r="G22" s="226" t="s">
        <v>129</v>
      </c>
      <c r="H22" s="227" t="s">
        <v>189</v>
      </c>
      <c r="I22" s="228" t="s">
        <v>123</v>
      </c>
      <c r="J22" s="229"/>
      <c r="K22" s="230"/>
      <c r="L22" s="225">
        <v>3</v>
      </c>
      <c r="M22" s="225" t="s">
        <v>63</v>
      </c>
      <c r="N22" s="228" t="s">
        <v>131</v>
      </c>
      <c r="O22" s="228"/>
      <c r="P22" s="231">
        <v>44718</v>
      </c>
      <c r="Q22" s="231"/>
      <c r="R22" s="232"/>
      <c r="S22" s="225" t="s">
        <v>125</v>
      </c>
      <c r="T22" s="228"/>
      <c r="U22" s="228"/>
      <c r="V22" s="233"/>
      <c r="W22" s="234"/>
      <c r="X22" s="237">
        <v>200</v>
      </c>
      <c r="Y22" s="234">
        <v>66000</v>
      </c>
      <c r="Z22" s="234" t="s">
        <v>66</v>
      </c>
      <c r="AA22" s="235"/>
      <c r="AB22" s="225"/>
      <c r="AC22" s="225">
        <v>1</v>
      </c>
      <c r="AD22" s="236"/>
      <c r="AE22" s="225" t="s">
        <v>126</v>
      </c>
      <c r="AF22" s="228"/>
    </row>
    <row r="23" spans="2:33" ht="20" customHeight="1" x14ac:dyDescent="0.2">
      <c r="B23" s="223"/>
      <c r="C23" s="10"/>
      <c r="D23" s="197" t="s">
        <v>195</v>
      </c>
      <c r="E23" s="224">
        <v>44706</v>
      </c>
      <c r="F23" s="225" t="s">
        <v>190</v>
      </c>
      <c r="G23" s="226" t="s">
        <v>14</v>
      </c>
      <c r="H23" s="227" t="s">
        <v>15</v>
      </c>
      <c r="I23" s="228" t="s">
        <v>123</v>
      </c>
      <c r="J23" s="229"/>
      <c r="K23" s="230"/>
      <c r="L23" s="225">
        <v>3</v>
      </c>
      <c r="M23" s="225" t="s">
        <v>63</v>
      </c>
      <c r="N23" s="228" t="s">
        <v>124</v>
      </c>
      <c r="O23" s="228"/>
      <c r="P23" s="231">
        <v>44718</v>
      </c>
      <c r="Q23" s="231"/>
      <c r="R23" s="232"/>
      <c r="S23" s="225" t="s">
        <v>125</v>
      </c>
      <c r="T23" s="228"/>
      <c r="U23" s="228"/>
      <c r="V23" s="233"/>
      <c r="W23" s="234"/>
      <c r="X23" s="237">
        <v>300</v>
      </c>
      <c r="Y23" s="234">
        <v>66000</v>
      </c>
      <c r="Z23" s="234" t="s">
        <v>66</v>
      </c>
      <c r="AA23" s="235"/>
      <c r="AB23" s="225"/>
      <c r="AC23" s="225">
        <v>1</v>
      </c>
      <c r="AD23" s="236"/>
      <c r="AE23" s="225" t="s">
        <v>126</v>
      </c>
      <c r="AF23" s="228"/>
    </row>
  </sheetData>
  <mergeCells count="2">
    <mergeCell ref="B10:B13"/>
    <mergeCell ref="C10:C13"/>
  </mergeCells>
  <conditionalFormatting sqref="I2">
    <cfRule type="containsText" dxfId="7" priority="1" stopIfTrue="1" operator="containsText" text="BOPP30">
      <formula>NOT(ISERROR(SEARCH("BOPP30",I2)))</formula>
    </cfRule>
  </conditionalFormatting>
  <conditionalFormatting sqref="O2">
    <cfRule type="containsText" dxfId="6" priority="2" stopIfTrue="1" operator="containsText" text="CHỜ">
      <formula>NOT(ISERROR(SEARCH("CHỜ",O2)))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V15"/>
  <sheetViews>
    <sheetView tabSelected="1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G12" sqref="G12"/>
    </sheetView>
  </sheetViews>
  <sheetFormatPr baseColWidth="10" defaultColWidth="9.1640625" defaultRowHeight="20" customHeight="1" x14ac:dyDescent="0.2"/>
  <cols>
    <col min="1" max="1" width="0.5" style="88" customWidth="1"/>
    <col min="2" max="2" width="10.5" style="137" customWidth="1"/>
    <col min="3" max="3" width="9.6640625" style="3" customWidth="1"/>
    <col min="4" max="5" width="9.1640625" style="88"/>
    <col min="6" max="6" width="23.1640625" style="88" customWidth="1"/>
    <col min="7" max="7" width="15.83203125" style="88" customWidth="1"/>
    <col min="8" max="8" width="9.1640625" style="88"/>
    <col min="9" max="9" width="9.1640625" style="88" customWidth="1"/>
    <col min="10" max="12" width="12.5" style="88" customWidth="1"/>
    <col min="13" max="13" width="9.5" style="88" customWidth="1"/>
    <col min="14" max="14" width="5" style="88" customWidth="1"/>
    <col min="15" max="15" width="12.5" style="88" customWidth="1"/>
    <col min="16" max="16" width="22.5" style="88" customWidth="1"/>
    <col min="17" max="17" width="12.5" style="140" customWidth="1"/>
    <col min="18" max="18" width="12.5" style="163" customWidth="1"/>
    <col min="19" max="19" width="9.1640625" style="140"/>
    <col min="20" max="20" width="9.1640625" style="163"/>
    <col min="21" max="21" width="9.1640625" style="140"/>
    <col min="22" max="22" width="29.83203125" style="88" customWidth="1"/>
    <col min="23" max="16384" width="9.1640625" style="88"/>
  </cols>
  <sheetData>
    <row r="1" spans="2:22" ht="2.25" customHeight="1" x14ac:dyDescent="0.2"/>
    <row r="2" spans="2:22" ht="30" customHeight="1" x14ac:dyDescent="0.2">
      <c r="B2" s="138"/>
      <c r="C2" s="250" t="s">
        <v>120</v>
      </c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2"/>
      <c r="U2" s="141" t="s">
        <v>121</v>
      </c>
      <c r="V2" s="136">
        <v>2022</v>
      </c>
    </row>
    <row r="3" spans="2:22" s="268" customFormat="1" ht="20" customHeight="1" x14ac:dyDescent="0.2">
      <c r="B3" s="276" t="s">
        <v>41</v>
      </c>
      <c r="C3" s="276" t="s">
        <v>5</v>
      </c>
      <c r="D3" s="277" t="s">
        <v>0</v>
      </c>
      <c r="E3" s="277" t="s">
        <v>1</v>
      </c>
      <c r="F3" s="278" t="s">
        <v>2</v>
      </c>
      <c r="G3" s="278" t="s">
        <v>6</v>
      </c>
      <c r="H3" s="274" t="s">
        <v>45</v>
      </c>
      <c r="I3" s="278" t="s">
        <v>46</v>
      </c>
      <c r="J3" s="279" t="s">
        <v>47</v>
      </c>
      <c r="K3" s="279" t="s">
        <v>122</v>
      </c>
      <c r="L3" s="279" t="s">
        <v>106</v>
      </c>
      <c r="M3" s="279" t="s">
        <v>149</v>
      </c>
      <c r="N3" s="279" t="s">
        <v>111</v>
      </c>
      <c r="O3" s="279" t="s">
        <v>148</v>
      </c>
      <c r="P3" s="279" t="s">
        <v>145</v>
      </c>
      <c r="Q3" s="269" t="s">
        <v>115</v>
      </c>
      <c r="R3" s="270"/>
      <c r="S3" s="271" t="s">
        <v>116</v>
      </c>
      <c r="T3" s="271"/>
      <c r="U3" s="271"/>
      <c r="V3" s="278" t="s">
        <v>3</v>
      </c>
    </row>
    <row r="4" spans="2:22" s="268" customFormat="1" ht="36" customHeight="1" x14ac:dyDescent="0.2">
      <c r="B4" s="280"/>
      <c r="C4" s="280"/>
      <c r="D4" s="281"/>
      <c r="E4" s="281"/>
      <c r="F4" s="282"/>
      <c r="G4" s="282"/>
      <c r="H4" s="275"/>
      <c r="I4" s="282"/>
      <c r="J4" s="283"/>
      <c r="K4" s="283"/>
      <c r="L4" s="283"/>
      <c r="M4" s="283"/>
      <c r="N4" s="283"/>
      <c r="O4" s="283"/>
      <c r="P4" s="283"/>
      <c r="Q4" s="272" t="s">
        <v>117</v>
      </c>
      <c r="R4" s="273" t="s">
        <v>118</v>
      </c>
      <c r="S4" s="272" t="s">
        <v>117</v>
      </c>
      <c r="T4" s="273" t="s">
        <v>118</v>
      </c>
      <c r="U4" s="272" t="s">
        <v>119</v>
      </c>
      <c r="V4" s="282"/>
    </row>
    <row r="5" spans="2:22" ht="20" customHeight="1" x14ac:dyDescent="0.2">
      <c r="B5" s="138"/>
      <c r="C5" s="197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41"/>
      <c r="R5" s="171"/>
      <c r="S5" s="141"/>
      <c r="T5" s="171"/>
      <c r="U5" s="141"/>
      <c r="V5" s="136"/>
    </row>
    <row r="6" spans="2:22" ht="20" customHeight="1" x14ac:dyDescent="0.2">
      <c r="B6" s="138"/>
      <c r="C6" s="197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41"/>
      <c r="R6" s="171"/>
      <c r="S6" s="141"/>
      <c r="T6" s="171"/>
      <c r="U6" s="141"/>
      <c r="V6" s="136"/>
    </row>
    <row r="7" spans="2:22" ht="20" customHeight="1" x14ac:dyDescent="0.2">
      <c r="B7" s="138"/>
      <c r="C7" s="197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41"/>
      <c r="R7" s="171"/>
      <c r="S7" s="141"/>
      <c r="T7" s="171"/>
      <c r="U7" s="141"/>
      <c r="V7" s="136"/>
    </row>
    <row r="8" spans="2:22" ht="20" customHeight="1" x14ac:dyDescent="0.2">
      <c r="B8" s="138"/>
      <c r="C8" s="197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41"/>
      <c r="R8" s="171"/>
      <c r="S8" s="141"/>
      <c r="T8" s="171"/>
      <c r="U8" s="141"/>
      <c r="V8" s="136"/>
    </row>
    <row r="9" spans="2:22" ht="20" customHeight="1" x14ac:dyDescent="0.2">
      <c r="B9" s="138"/>
      <c r="C9" s="197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41"/>
      <c r="R9" s="171"/>
      <c r="S9" s="141"/>
      <c r="T9" s="171"/>
      <c r="U9" s="141"/>
      <c r="V9" s="136"/>
    </row>
    <row r="10" spans="2:22" ht="20" customHeight="1" x14ac:dyDescent="0.2">
      <c r="B10" s="138"/>
      <c r="C10" s="197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41"/>
      <c r="R10" s="171"/>
      <c r="S10" s="141"/>
      <c r="T10" s="171"/>
      <c r="U10" s="141"/>
      <c r="V10" s="136"/>
    </row>
    <row r="15" spans="2:22" ht="20" customHeight="1" x14ac:dyDescent="0.2">
      <c r="B15" s="137" t="s">
        <v>196</v>
      </c>
    </row>
  </sheetData>
  <autoFilter ref="B4:V4" xr:uid="{00000000-0009-0000-0000-000001000000}"/>
  <mergeCells count="19">
    <mergeCell ref="I3:I4"/>
    <mergeCell ref="J3:J4"/>
    <mergeCell ref="V3:V4"/>
    <mergeCell ref="C2:T2"/>
    <mergeCell ref="K3:K4"/>
    <mergeCell ref="L3:L4"/>
    <mergeCell ref="P3:P4"/>
    <mergeCell ref="O3:O4"/>
    <mergeCell ref="M3:M4"/>
    <mergeCell ref="N3:N4"/>
    <mergeCell ref="Q3:R3"/>
    <mergeCell ref="S3:U3"/>
    <mergeCell ref="G3:G4"/>
    <mergeCell ref="H3:H4"/>
    <mergeCell ref="B3:B4"/>
    <mergeCell ref="C3:C4"/>
    <mergeCell ref="D3:D4"/>
    <mergeCell ref="E3:E4"/>
    <mergeCell ref="F3:F4"/>
  </mergeCells>
  <conditionalFormatting sqref="G3">
    <cfRule type="containsText" dxfId="5" priority="2" stopIfTrue="1" operator="containsText" text="BOPP30">
      <formula>NOT(ISERROR(SEARCH("BOPP30",G3)))</formula>
    </cfRule>
  </conditionalFormatting>
  <conditionalFormatting sqref="V3">
    <cfRule type="containsText" dxfId="4" priority="1" stopIfTrue="1" operator="containsText" text="BOPP30">
      <formula>NOT(ISERROR(SEARCH("BOPP30",V3)))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B1:Y35"/>
  <sheetViews>
    <sheetView zoomScale="85" zoomScaleNormal="85" workbookViewId="0">
      <pane xSplit="10" ySplit="4" topLeftCell="N5" activePane="bottomRight" state="frozen"/>
      <selection pane="topRight" activeCell="K1" sqref="K1"/>
      <selection pane="bottomLeft" activeCell="A5" sqref="A5"/>
      <selection pane="bottomRight" activeCell="A14" sqref="A13:XFD14"/>
    </sheetView>
  </sheetViews>
  <sheetFormatPr baseColWidth="10" defaultColWidth="9.1640625" defaultRowHeight="14" x14ac:dyDescent="0.2"/>
  <cols>
    <col min="1" max="1" width="0.5" style="88" customWidth="1"/>
    <col min="2" max="2" width="11.33203125" style="167" customWidth="1"/>
    <col min="3" max="3" width="13.1640625" style="135" customWidth="1"/>
    <col min="4" max="5" width="9.1640625" style="88"/>
    <col min="6" max="6" width="53.33203125" style="88" customWidth="1"/>
    <col min="7" max="7" width="15.83203125" style="88" customWidth="1"/>
    <col min="8" max="8" width="9.1640625" style="88"/>
    <col min="9" max="9" width="11.1640625" style="88" customWidth="1"/>
    <col min="10" max="12" width="12.5" style="88" customWidth="1"/>
    <col min="13" max="13" width="25.6640625" style="88" customWidth="1"/>
    <col min="14" max="14" width="5" style="88" customWidth="1"/>
    <col min="15" max="15" width="12.5" style="88" customWidth="1"/>
    <col min="16" max="16" width="22.5" style="88" customWidth="1"/>
    <col min="17" max="17" width="12.5" style="140" customWidth="1"/>
    <col min="18" max="18" width="12.5" style="163" customWidth="1"/>
    <col min="19" max="19" width="10.1640625" style="140" bestFit="1" customWidth="1"/>
    <col min="20" max="20" width="10.1640625" style="163" bestFit="1" customWidth="1"/>
    <col min="21" max="21" width="9.1640625" style="140"/>
    <col min="22" max="22" width="9.1640625" style="163"/>
    <col min="23" max="23" width="9.1640625" style="140"/>
    <col min="24" max="24" width="9.1640625" style="187"/>
    <col min="25" max="25" width="29.83203125" style="88" customWidth="1"/>
    <col min="26" max="16384" width="9.1640625" style="88"/>
  </cols>
  <sheetData>
    <row r="1" spans="2:25" ht="2.25" customHeight="1" x14ac:dyDescent="0.2"/>
    <row r="2" spans="2:25" ht="30" customHeight="1" x14ac:dyDescent="0.2">
      <c r="B2" s="168"/>
      <c r="C2" s="258" t="s">
        <v>120</v>
      </c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141" t="s">
        <v>121</v>
      </c>
      <c r="V2" s="171"/>
      <c r="W2" s="141"/>
      <c r="X2" s="188"/>
      <c r="Y2" s="136">
        <v>2022</v>
      </c>
    </row>
    <row r="3" spans="2:25" ht="20" customHeight="1" x14ac:dyDescent="0.2">
      <c r="B3" s="244" t="s">
        <v>38</v>
      </c>
      <c r="C3" s="242" t="s">
        <v>5</v>
      </c>
      <c r="D3" s="244" t="s">
        <v>0</v>
      </c>
      <c r="E3" s="244" t="s">
        <v>1</v>
      </c>
      <c r="F3" s="246" t="s">
        <v>2</v>
      </c>
      <c r="G3" s="246" t="s">
        <v>6</v>
      </c>
      <c r="H3" s="256" t="s">
        <v>45</v>
      </c>
      <c r="I3" s="246" t="s">
        <v>46</v>
      </c>
      <c r="J3" s="248" t="s">
        <v>47</v>
      </c>
      <c r="K3" s="248" t="s">
        <v>122</v>
      </c>
      <c r="L3" s="248" t="s">
        <v>106</v>
      </c>
      <c r="M3" s="248" t="s">
        <v>149</v>
      </c>
      <c r="N3" s="248" t="s">
        <v>111</v>
      </c>
      <c r="O3" s="248" t="s">
        <v>148</v>
      </c>
      <c r="P3" s="248" t="s">
        <v>145</v>
      </c>
      <c r="Q3" s="253" t="s">
        <v>115</v>
      </c>
      <c r="R3" s="254"/>
      <c r="S3" s="255" t="s">
        <v>116</v>
      </c>
      <c r="T3" s="255"/>
      <c r="U3" s="255"/>
      <c r="V3" s="255" t="s">
        <v>150</v>
      </c>
      <c r="W3" s="255"/>
      <c r="X3" s="256" t="s">
        <v>152</v>
      </c>
      <c r="Y3" s="246" t="s">
        <v>3</v>
      </c>
    </row>
    <row r="4" spans="2:25" ht="20" customHeight="1" x14ac:dyDescent="0.2">
      <c r="B4" s="245"/>
      <c r="C4" s="243"/>
      <c r="D4" s="245"/>
      <c r="E4" s="245"/>
      <c r="F4" s="247"/>
      <c r="G4" s="247"/>
      <c r="H4" s="257"/>
      <c r="I4" s="247"/>
      <c r="J4" s="249"/>
      <c r="K4" s="249"/>
      <c r="L4" s="249"/>
      <c r="M4" s="249"/>
      <c r="N4" s="249"/>
      <c r="O4" s="249"/>
      <c r="P4" s="249"/>
      <c r="Q4" s="139" t="s">
        <v>117</v>
      </c>
      <c r="R4" s="164" t="s">
        <v>118</v>
      </c>
      <c r="S4" s="139" t="s">
        <v>117</v>
      </c>
      <c r="T4" s="164" t="s">
        <v>118</v>
      </c>
      <c r="U4" s="139" t="s">
        <v>119</v>
      </c>
      <c r="V4" s="164" t="s">
        <v>118</v>
      </c>
      <c r="W4" s="139" t="s">
        <v>119</v>
      </c>
      <c r="X4" s="257"/>
      <c r="Y4" s="247"/>
    </row>
    <row r="5" spans="2:25" ht="20" customHeight="1" x14ac:dyDescent="0.2">
      <c r="B5" s="168">
        <v>4</v>
      </c>
      <c r="C5" s="97" t="s">
        <v>48</v>
      </c>
      <c r="D5" s="97">
        <f>VLOOKUP(C5,'Don-hang'!$D$2:$F$10006,3,0)</f>
        <v>2204001</v>
      </c>
      <c r="E5" s="89" t="str">
        <f>VLOOKUP(C5,'Don-hang'!$D$2:$G$10006,4,0)</f>
        <v>00578</v>
      </c>
      <c r="F5" s="41" t="str">
        <f>VLOOKUP(C5,'Don-hang'!$D$2:$H$10006,5,0)</f>
        <v>TÚI ZIPPER ĐÁY ĐỨNG BÁNH TRÁNG SỐT ỚT TRỨNG MUỐI</v>
      </c>
      <c r="G5" s="41" t="str">
        <f>VLOOKUP(C5,'Don-hang'!$D$2:$I$10006,6,0)</f>
        <v>PET12//PE40</v>
      </c>
      <c r="H5" s="90">
        <f>VLOOKUP(C5,'Don-hang'!$D$2:$J$10006,7,0)</f>
        <v>6000</v>
      </c>
      <c r="I5" s="91">
        <f>VLOOKUP(C5,'Don-hang'!$D$2:$K$10006,8,0)</f>
        <v>620</v>
      </c>
      <c r="J5" s="92">
        <f>VLOOKUP(C5,'Don-hang'!$D$2:$V$10006,19,0)</f>
        <v>35000</v>
      </c>
      <c r="K5" s="92">
        <f>VLOOKUP(C5,'Don-hang'!$D$2:$W$10006,20,0)</f>
        <v>0</v>
      </c>
      <c r="L5" s="92">
        <f>VLOOKUP(C5,'Don-hang'!$D$2:$X$10006,21,0)</f>
        <v>0</v>
      </c>
      <c r="M5" s="92" t="str">
        <f>VLOOKUP(C5,'Don-hang'!$D$2:$AE$10000,28,0)</f>
        <v>N160mm*D260mm (K600*B260), Dán biên 10, xếp đáy 40/bên, đục lỗ tròn 10, tâm zipper cách đầu 30mm, TLP chỉ in và ghép, gia công cắt túi</v>
      </c>
      <c r="N5" s="92">
        <f>VLOOKUP(C5,'Don-hang'!$D$2:$AC$10000,26,0)</f>
        <v>1</v>
      </c>
      <c r="O5" s="92">
        <f>S5/0.16*N5</f>
        <v>0</v>
      </c>
      <c r="P5" s="92" t="s">
        <v>146</v>
      </c>
      <c r="Q5" s="143">
        <f>SUMIF('Xuat-Nhap'!$C$1:$C$9943,'Tong-hop'!C5,'Xuat-Nhap'!$Q$1:$Q$9943)</f>
        <v>0</v>
      </c>
      <c r="R5" s="165">
        <f>SUMIF('Xuat-Nhap'!$C$1:$C$9943,'Tong-hop'!C5,'Xuat-Nhap'!$R$1:$R$9943)</f>
        <v>0</v>
      </c>
      <c r="S5" s="144">
        <f>SUMIF('Xuat-Nhap'!$C$1:$C$9943,'Tong-hop'!C5,'Xuat-Nhap'!$S$1:$S$9943)</f>
        <v>0</v>
      </c>
      <c r="T5" s="166">
        <f>SUMIF('Xuat-Nhap'!$C$1:$C$9943,'Tong-hop'!C5,'Xuat-Nhap'!$T$1:$T$9943)</f>
        <v>0</v>
      </c>
      <c r="U5" s="144">
        <f>SUMIF('Xuat-Nhap'!$C$1:$C$9943,'Tong-hop'!C5,'Xuat-Nhap'!$U$1:$U$9943)</f>
        <v>0</v>
      </c>
      <c r="V5" s="172">
        <f>R5-T5</f>
        <v>0</v>
      </c>
      <c r="W5" s="169">
        <f>O5-U5</f>
        <v>0</v>
      </c>
      <c r="X5" s="189" t="e">
        <f>1-(U5/O5)</f>
        <v>#DIV/0!</v>
      </c>
      <c r="Y5" s="41"/>
    </row>
    <row r="6" spans="2:25" ht="20" customHeight="1" x14ac:dyDescent="0.2">
      <c r="B6" s="168">
        <v>4</v>
      </c>
      <c r="C6" s="98" t="s">
        <v>52</v>
      </c>
      <c r="D6" s="97">
        <f>VLOOKUP(C6,'Don-hang'!$D$2:$F$10006,3,0)</f>
        <v>2204001</v>
      </c>
      <c r="E6" s="89" t="str">
        <f>VLOOKUP(C6,'Don-hang'!$D$2:$G$10006,4,0)</f>
        <v>00579</v>
      </c>
      <c r="F6" s="41" t="str">
        <f>VLOOKUP(C6,'Don-hang'!$D$2:$H$10006,5,0)</f>
        <v>TÚI ZIPPER ĐÁY ĐỨNG BÁNH TRÁNG BƠ SỐT ỚT XANH</v>
      </c>
      <c r="G6" s="41" t="str">
        <f>VLOOKUP(C6,'Don-hang'!$D$2:$I$10006,6,0)</f>
        <v>PET12//PE40</v>
      </c>
      <c r="H6" s="90">
        <f>VLOOKUP(C6,'Don-hang'!$D$2:$J$10006,7,0)</f>
        <v>6000</v>
      </c>
      <c r="I6" s="91">
        <f>VLOOKUP(C6,'Don-hang'!$D$2:$K$10006,8,0)</f>
        <v>620</v>
      </c>
      <c r="J6" s="92">
        <f>VLOOKUP(C6,'Don-hang'!$D$2:$V$10006,19,0)</f>
        <v>35000</v>
      </c>
      <c r="K6" s="92">
        <f>VLOOKUP(C6,'Don-hang'!$D$2:$W$10006,20,0)</f>
        <v>0</v>
      </c>
      <c r="L6" s="92">
        <f>VLOOKUP(C6,'Don-hang'!$D$2:$X$10006,21,0)</f>
        <v>0</v>
      </c>
      <c r="M6" s="92" t="str">
        <f>VLOOKUP(C6,'Don-hang'!$D$2:$AE$10000,28,0)</f>
        <v>N160mm*D260mm (K600*B260), Dán biên 10, xếp đáy 40/bên, đục lỗ tròn 10, tâm zipper cách đầu 30mm, TLP chỉ in và ghép, gia công cắt túi</v>
      </c>
      <c r="N6" s="92">
        <f>VLOOKUP(C6,'Don-hang'!$D$2:$AC$10000,26,0)</f>
        <v>1</v>
      </c>
      <c r="O6" s="92">
        <f>S6/0.16*N6</f>
        <v>0</v>
      </c>
      <c r="P6" s="92" t="s">
        <v>146</v>
      </c>
      <c r="Q6" s="143">
        <f>SUMIF('Xuat-Nhap'!$C$1:$C$9943,'Tong-hop'!C6,'Xuat-Nhap'!$Q$1:$Q$9943)</f>
        <v>0</v>
      </c>
      <c r="R6" s="165">
        <f>SUMIF('Xuat-Nhap'!$C$1:$C$9943,'Tong-hop'!C6,'Xuat-Nhap'!$R$1:$R$9943)</f>
        <v>0</v>
      </c>
      <c r="S6" s="144">
        <f>SUMIF('Xuat-Nhap'!$C$1:$C$9943,'Tong-hop'!C6,'Xuat-Nhap'!$S$1:$S$9943)</f>
        <v>0</v>
      </c>
      <c r="T6" s="166">
        <f>SUMIF('Xuat-Nhap'!$C$1:$C$9943,'Tong-hop'!C6,'Xuat-Nhap'!$T$1:$T$9943)</f>
        <v>0</v>
      </c>
      <c r="U6" s="144">
        <f>SUMIF('Xuat-Nhap'!$C$1:$C$9943,'Tong-hop'!C6,'Xuat-Nhap'!$U$1:$U$9943)</f>
        <v>0</v>
      </c>
      <c r="V6" s="172">
        <f t="shared" ref="V6:V12" si="0">R6-T6</f>
        <v>0</v>
      </c>
      <c r="W6" s="169">
        <f t="shared" ref="W6:W12" si="1">O6-U6</f>
        <v>0</v>
      </c>
      <c r="X6" s="189" t="e">
        <f t="shared" ref="X6:X14" si="2">1-(U6/O6)</f>
        <v>#DIV/0!</v>
      </c>
      <c r="Y6" s="41"/>
    </row>
    <row r="7" spans="2:25" ht="20" customHeight="1" x14ac:dyDescent="0.2">
      <c r="B7" s="168">
        <v>4</v>
      </c>
      <c r="C7" s="98" t="s">
        <v>55</v>
      </c>
      <c r="D7" s="97">
        <f>VLOOKUP(C7,'Don-hang'!$D$2:$F$10006,3,0)</f>
        <v>2204001</v>
      </c>
      <c r="E7" s="89" t="str">
        <f>VLOOKUP(C7,'Don-hang'!$D$2:$G$10006,4,0)</f>
        <v>00580</v>
      </c>
      <c r="F7" s="41" t="str">
        <f>VLOOKUP(C7,'Don-hang'!$D$2:$H$10006,5,0)</f>
        <v>TÚI ZIPPER ĐÁY ĐỨNG BÁNH TRÁNG SỐT ỚT TÓP MỠ</v>
      </c>
      <c r="G7" s="41" t="str">
        <f>VLOOKUP(C7,'Don-hang'!$D$2:$I$10006,6,0)</f>
        <v>PET12//PE40</v>
      </c>
      <c r="H7" s="90">
        <f>VLOOKUP(C7,'Don-hang'!$D$2:$J$10006,7,0)</f>
        <v>6000</v>
      </c>
      <c r="I7" s="91">
        <f>VLOOKUP(C7,'Don-hang'!$D$2:$K$10006,8,0)</f>
        <v>620</v>
      </c>
      <c r="J7" s="92">
        <f>VLOOKUP(C7,'Don-hang'!$D$2:$V$10006,19,0)</f>
        <v>35000</v>
      </c>
      <c r="K7" s="92">
        <f>VLOOKUP(C7,'Don-hang'!$D$2:$W$10006,20,0)</f>
        <v>0</v>
      </c>
      <c r="L7" s="92">
        <f>VLOOKUP(C7,'Don-hang'!$D$2:$X$10006,21,0)</f>
        <v>0</v>
      </c>
      <c r="M7" s="92" t="str">
        <f>VLOOKUP(C7,'Don-hang'!$D$2:$AE$10000,28,0)</f>
        <v>N160mm*D260mm (K600*B260), Dán biên 10, xếp đáy 40/bên, đục lỗ tròn 10, tâm zipper cách đầu 30mm, TLP chỉ in và ghép, gia công cắt túi</v>
      </c>
      <c r="N7" s="92">
        <f>VLOOKUP(C7,'Don-hang'!$D$2:$AC$10000,26,0)</f>
        <v>1</v>
      </c>
      <c r="O7" s="92">
        <f>S7/0.16*N7</f>
        <v>0</v>
      </c>
      <c r="P7" s="92" t="s">
        <v>146</v>
      </c>
      <c r="Q7" s="143">
        <f>SUMIF('Xuat-Nhap'!$C$1:$C$9943,'Tong-hop'!C7,'Xuat-Nhap'!$Q$1:$Q$9943)</f>
        <v>0</v>
      </c>
      <c r="R7" s="165">
        <f>SUMIF('Xuat-Nhap'!$C$1:$C$9943,'Tong-hop'!C7,'Xuat-Nhap'!$R$1:$R$9943)</f>
        <v>0</v>
      </c>
      <c r="S7" s="144">
        <f>SUMIF('Xuat-Nhap'!$C$1:$C$9943,'Tong-hop'!C7,'Xuat-Nhap'!$S$1:$S$9943)</f>
        <v>0</v>
      </c>
      <c r="T7" s="166">
        <f>SUMIF('Xuat-Nhap'!$C$1:$C$9943,'Tong-hop'!C7,'Xuat-Nhap'!$T$1:$T$9943)</f>
        <v>0</v>
      </c>
      <c r="U7" s="144">
        <f>SUMIF('Xuat-Nhap'!$C$1:$C$9943,'Tong-hop'!C7,'Xuat-Nhap'!$U$1:$U$9943)</f>
        <v>0</v>
      </c>
      <c r="V7" s="172">
        <f t="shared" si="0"/>
        <v>0</v>
      </c>
      <c r="W7" s="169">
        <f t="shared" si="1"/>
        <v>0</v>
      </c>
      <c r="X7" s="189" t="e">
        <f t="shared" si="2"/>
        <v>#DIV/0!</v>
      </c>
      <c r="Y7" s="41"/>
    </row>
    <row r="8" spans="2:25" ht="20" customHeight="1" x14ac:dyDescent="0.2">
      <c r="B8" s="168">
        <v>4</v>
      </c>
      <c r="C8" s="98" t="s">
        <v>58</v>
      </c>
      <c r="D8" s="97">
        <f>VLOOKUP(C8,'Don-hang'!$D$2:$F$10006,3,0)</f>
        <v>2204001</v>
      </c>
      <c r="E8" s="89" t="str">
        <f>VLOOKUP(C8,'Don-hang'!$D$2:$G$10006,4,0)</f>
        <v>00581</v>
      </c>
      <c r="F8" s="41" t="str">
        <f>VLOOKUP(C8,'Don-hang'!$D$2:$H$10006,5,0)</f>
        <v>TÚI ZIPPER ĐÁY ĐỨNG BÁNH TRÁNG BƠ SỐT CAY</v>
      </c>
      <c r="G8" s="41" t="str">
        <f>VLOOKUP(C8,'Don-hang'!$D$2:$I$10006,6,0)</f>
        <v>PET12//PE40</v>
      </c>
      <c r="H8" s="90">
        <f>VLOOKUP(C8,'Don-hang'!$D$2:$J$10006,7,0)</f>
        <v>6000</v>
      </c>
      <c r="I8" s="91">
        <f>VLOOKUP(C8,'Don-hang'!$D$2:$K$10006,8,0)</f>
        <v>620</v>
      </c>
      <c r="J8" s="92">
        <f>VLOOKUP(C8,'Don-hang'!$D$2:$V$10006,19,0)</f>
        <v>35000</v>
      </c>
      <c r="K8" s="92">
        <f>VLOOKUP(C8,'Don-hang'!$D$2:$W$10006,20,0)</f>
        <v>0</v>
      </c>
      <c r="L8" s="92">
        <f>VLOOKUP(C8,'Don-hang'!$D$2:$X$10006,21,0)</f>
        <v>0</v>
      </c>
      <c r="M8" s="92" t="str">
        <f>VLOOKUP(C8,'Don-hang'!$D$2:$AE$10000,28,0)</f>
        <v>N160mm*D260mm (K600*B260), Dán biên 10, xếp đáy 40/bên, đục lỗ tròn 10, tâm zipper cách đầu 30mm, TLP chỉ in và ghép, gia công cắt túi</v>
      </c>
      <c r="N8" s="92">
        <f>VLOOKUP(C8,'Don-hang'!$D$2:$AC$10000,26,0)</f>
        <v>1</v>
      </c>
      <c r="O8" s="92">
        <f>S8/0.16*N8</f>
        <v>0</v>
      </c>
      <c r="P8" s="92" t="s">
        <v>146</v>
      </c>
      <c r="Q8" s="143">
        <f>SUMIF('Xuat-Nhap'!$C$1:$C$9943,'Tong-hop'!C8,'Xuat-Nhap'!$Q$1:$Q$9943)</f>
        <v>0</v>
      </c>
      <c r="R8" s="165">
        <f>SUMIF('Xuat-Nhap'!$C$1:$C$9943,'Tong-hop'!C8,'Xuat-Nhap'!$R$1:$R$9943)</f>
        <v>0</v>
      </c>
      <c r="S8" s="144">
        <f>SUMIF('Xuat-Nhap'!$C$1:$C$9943,'Tong-hop'!C8,'Xuat-Nhap'!$S$1:$S$9943)</f>
        <v>0</v>
      </c>
      <c r="T8" s="166">
        <f>SUMIF('Xuat-Nhap'!$C$1:$C$9943,'Tong-hop'!C8,'Xuat-Nhap'!$T$1:$T$9943)</f>
        <v>0</v>
      </c>
      <c r="U8" s="144">
        <f>SUMIF('Xuat-Nhap'!$C$1:$C$9943,'Tong-hop'!C8,'Xuat-Nhap'!$U$1:$U$9943)</f>
        <v>0</v>
      </c>
      <c r="V8" s="172">
        <f t="shared" si="0"/>
        <v>0</v>
      </c>
      <c r="W8" s="169">
        <f t="shared" si="1"/>
        <v>0</v>
      </c>
      <c r="X8" s="189" t="e">
        <f t="shared" si="2"/>
        <v>#DIV/0!</v>
      </c>
      <c r="Y8" s="41"/>
    </row>
    <row r="9" spans="2:25" ht="20" customHeight="1" x14ac:dyDescent="0.2">
      <c r="B9" s="168">
        <v>4</v>
      </c>
      <c r="C9" s="98" t="s">
        <v>139</v>
      </c>
      <c r="D9" s="97">
        <f>VLOOKUP(C9,'Don-hang'!$D$2:$F$10006,3,0)</f>
        <v>2204022</v>
      </c>
      <c r="E9" s="89" t="str">
        <f>VLOOKUP(C9,'Don-hang'!$D$2:$G$10006,4,0)</f>
        <v>00588</v>
      </c>
      <c r="F9" s="41" t="str">
        <f>VLOOKUP(C9,'Don-hang'!$D$2:$H$10006,5,0)</f>
        <v xml:space="preserve">TÚI COOL MAGIC </v>
      </c>
      <c r="G9" s="41" t="str">
        <f>VLOOKUP(C9,'Don-hang'!$D$2:$I$10006,6,0)</f>
        <v>PE SỮA 120</v>
      </c>
      <c r="H9" s="90">
        <f>VLOOKUP(C9,'Don-hang'!$D$2:$J$10006,7,0)</f>
        <v>0</v>
      </c>
      <c r="I9" s="91">
        <f>VLOOKUP(C9,'Don-hang'!$D$2:$K$10006,8,0)</f>
        <v>0</v>
      </c>
      <c r="J9" s="92">
        <f>VLOOKUP(C9,'Don-hang'!$D$2:$V$10006,19,0)</f>
        <v>0</v>
      </c>
      <c r="K9" s="92">
        <f>VLOOKUP(C9,'Don-hang'!$D$2:$W$10006,20,0)</f>
        <v>0</v>
      </c>
      <c r="L9" s="92">
        <f>VLOOKUP(C9,'Don-hang'!$D$2:$X$10006,21,0)</f>
        <v>300</v>
      </c>
      <c r="M9" s="92">
        <f>VLOOKUP(C9,'Don-hang'!$D$2:$AE$10000,28,0)</f>
        <v>0</v>
      </c>
      <c r="N9" s="92">
        <f>VLOOKUP(C9,'Don-hang'!$D$2:$AC$10000,26,0)</f>
        <v>0</v>
      </c>
      <c r="O9" s="92"/>
      <c r="P9" s="92" t="s">
        <v>147</v>
      </c>
      <c r="Q9" s="143">
        <f>SUMIF('Xuat-Nhap'!$C$1:$C$9943,'Tong-hop'!C9,'Xuat-Nhap'!$Q$1:$Q$9943)</f>
        <v>0</v>
      </c>
      <c r="R9" s="165">
        <f>SUMIF('Xuat-Nhap'!$C$1:$C$9943,'Tong-hop'!C9,'Xuat-Nhap'!$R$1:$R$9943)</f>
        <v>0</v>
      </c>
      <c r="S9" s="144">
        <f>SUMIF('Xuat-Nhap'!$C$1:$C$9943,'Tong-hop'!C9,'Xuat-Nhap'!$S$1:$S$9943)</f>
        <v>0</v>
      </c>
      <c r="T9" s="166">
        <f>SUMIF('Xuat-Nhap'!$C$1:$C$9943,'Tong-hop'!C9,'Xuat-Nhap'!$T$1:$T$9943)</f>
        <v>0</v>
      </c>
      <c r="U9" s="144">
        <f>SUMIF('Xuat-Nhap'!$C$1:$C$9943,'Tong-hop'!C9,'Xuat-Nhap'!$U$1:$U$9943)</f>
        <v>0</v>
      </c>
      <c r="V9" s="172">
        <f>T9-R9</f>
        <v>0</v>
      </c>
      <c r="W9" s="169">
        <f t="shared" si="1"/>
        <v>0</v>
      </c>
      <c r="X9" s="190"/>
      <c r="Y9" s="136" t="s">
        <v>151</v>
      </c>
    </row>
    <row r="10" spans="2:25" ht="20" customHeight="1" x14ac:dyDescent="0.2">
      <c r="B10" s="168">
        <v>4</v>
      </c>
      <c r="C10" s="98" t="s">
        <v>73</v>
      </c>
      <c r="D10" s="97">
        <f>VLOOKUP(C10,'Don-hang'!$D$2:$F$10006,3,0)</f>
        <v>2204053</v>
      </c>
      <c r="E10" s="89" t="str">
        <f>VLOOKUP(C10,'Don-hang'!$D$2:$G$10006,4,0)</f>
        <v>00600</v>
      </c>
      <c r="F10" s="41" t="str">
        <f>VLOOKUP(C10,'Don-hang'!$D$2:$H$10006,5,0)</f>
        <v>TÚI BA BIÊN ZIPPER BÒ KHÔ CÀ RY 130G TUYỀN KÝ</v>
      </c>
      <c r="G10" s="41" t="str">
        <f>VLOOKUP(C10,'Don-hang'!$D$2:$I$10006,6,0)</f>
        <v>OPP Mờ 20//PE90</v>
      </c>
      <c r="H10" s="90">
        <f>VLOOKUP(C10,'Don-hang'!$D$2:$J$10006,7,0)</f>
        <v>6000</v>
      </c>
      <c r="I10" s="91">
        <f>VLOOKUP(C10,'Don-hang'!$D$2:$K$10006,8,0)</f>
        <v>500</v>
      </c>
      <c r="J10" s="92">
        <f>VLOOKUP(C10,'Don-hang'!$D$2:$V$10006,19,0)</f>
        <v>30000</v>
      </c>
      <c r="K10" s="92"/>
      <c r="L10" s="92"/>
      <c r="M10" s="92" t="str">
        <f>VLOOKUP(C10,'Don-hang'!$D$2:$AE$10000,28,0)</f>
        <v>N160mm*D240mm (K480*B160) Dán đầy 15, dán biên 5, xé mép 2 bên biên cách đầu 20, zipper cách đầu 25, đục lỗ tròn ĐK 10mm, TLP chỉ in và ghép, gia công cắt túi</v>
      </c>
      <c r="N10" s="92">
        <f>VLOOKUP(C10,'Don-hang'!$D$2:$AC$10000,26,0)</f>
        <v>1</v>
      </c>
      <c r="O10" s="92">
        <f>Q10/0.16*N10</f>
        <v>0</v>
      </c>
      <c r="P10" s="92" t="s">
        <v>146</v>
      </c>
      <c r="Q10" s="143">
        <f>SUMIF('Xuat-Nhap'!$C$1:$C$9943,'Tong-hop'!C10,'Xuat-Nhap'!$Q$1:$Q$9943)</f>
        <v>0</v>
      </c>
      <c r="R10" s="165">
        <f>SUMIF('Xuat-Nhap'!$C$1:$C$9943,'Tong-hop'!C10,'Xuat-Nhap'!$R$1:$R$9943)</f>
        <v>0</v>
      </c>
      <c r="S10" s="144">
        <f>SUMIF('Xuat-Nhap'!$C$1:$C$9943,'Tong-hop'!C10,'Xuat-Nhap'!$S$1:$S$9943)</f>
        <v>0</v>
      </c>
      <c r="T10" s="166">
        <f>SUMIF('Xuat-Nhap'!$C$1:$C$9943,'Tong-hop'!C10,'Xuat-Nhap'!$T$1:$T$9943)</f>
        <v>0</v>
      </c>
      <c r="U10" s="144">
        <f>SUMIF('Xuat-Nhap'!$C$1:$C$9943,'Tong-hop'!C10,'Xuat-Nhap'!$U$1:$U$9943)</f>
        <v>0</v>
      </c>
      <c r="V10" s="172">
        <f t="shared" si="0"/>
        <v>0</v>
      </c>
      <c r="W10" s="169">
        <f t="shared" si="1"/>
        <v>0</v>
      </c>
      <c r="X10" s="189" t="e">
        <f t="shared" si="2"/>
        <v>#DIV/0!</v>
      </c>
      <c r="Y10" s="136"/>
    </row>
    <row r="11" spans="2:25" ht="20" customHeight="1" x14ac:dyDescent="0.2">
      <c r="B11" s="168">
        <v>4</v>
      </c>
      <c r="C11" s="98" t="s">
        <v>81</v>
      </c>
      <c r="D11" s="97">
        <f>VLOOKUP(C11,'Don-hang'!$D$2:$F$10006,3,0)</f>
        <v>2204054</v>
      </c>
      <c r="E11" s="89" t="str">
        <f>VLOOKUP(C11,'Don-hang'!$D$2:$G$10006,4,0)</f>
        <v>00601</v>
      </c>
      <c r="F11" s="41" t="str">
        <f>VLOOKUP(C11,'Don-hang'!$D$2:$H$10006,5,0)</f>
        <v>TÚI BA BIÊN ZIPPER KHÔ BÒ ÚC 90G TUYỀN KÝ</v>
      </c>
      <c r="G11" s="41" t="str">
        <f>VLOOKUP(C11,'Don-hang'!$D$2:$I$10006,6,0)</f>
        <v>OPP Mờ 20//PE90</v>
      </c>
      <c r="H11" s="90">
        <f>VLOOKUP(C11,'Don-hang'!$D$2:$J$10006,7,0)</f>
        <v>4000</v>
      </c>
      <c r="I11" s="91">
        <f>VLOOKUP(C11,'Don-hang'!$D$2:$K$10006,8,0)</f>
        <v>900</v>
      </c>
      <c r="J11" s="92">
        <f>VLOOKUP(C11,'Don-hang'!$D$2:$V$10006,19,0)</f>
        <v>30000</v>
      </c>
      <c r="K11" s="92"/>
      <c r="L11" s="92"/>
      <c r="M11" s="92" t="str">
        <f>VLOOKUP(C11,'Don-hang'!$D$2:$AE$10000,28,0)</f>
        <v>N150mm*D220mm ( K440*B150) ,  Dán đầy 15, dán biên 5, xé mép 2 bên biên cách đầu 20, zipper cách đầu 25, đục lỗ tròn ĐK 10mm, TLP chỉ in và ghép, gia công cắt túi</v>
      </c>
      <c r="N11" s="92">
        <f>VLOOKUP(C11,'Don-hang'!$D$2:$AC$10000,26,0)</f>
        <v>2</v>
      </c>
      <c r="O11" s="92">
        <f>Q11/0.15*N11</f>
        <v>0</v>
      </c>
      <c r="P11" s="92" t="s">
        <v>146</v>
      </c>
      <c r="Q11" s="143">
        <f>SUMIF('Xuat-Nhap'!$C$1:$C$9943,'Tong-hop'!C11,'Xuat-Nhap'!$Q$1:$Q$9943)</f>
        <v>0</v>
      </c>
      <c r="R11" s="165">
        <f>SUMIF('Xuat-Nhap'!$C$1:$C$9943,'Tong-hop'!C11,'Xuat-Nhap'!$R$1:$R$9943)</f>
        <v>0</v>
      </c>
      <c r="S11" s="144">
        <f>SUMIF('Xuat-Nhap'!$C$1:$C$9943,'Tong-hop'!C11,'Xuat-Nhap'!$S$1:$S$9943)</f>
        <v>0</v>
      </c>
      <c r="T11" s="166">
        <f>SUMIF('Xuat-Nhap'!$C$1:$C$9943,'Tong-hop'!C11,'Xuat-Nhap'!$T$1:$T$9943)</f>
        <v>0</v>
      </c>
      <c r="U11" s="144">
        <f>SUMIF('Xuat-Nhap'!$C$1:$C$9943,'Tong-hop'!C11,'Xuat-Nhap'!$U$1:$U$9943)</f>
        <v>0</v>
      </c>
      <c r="V11" s="172">
        <f t="shared" si="0"/>
        <v>0</v>
      </c>
      <c r="W11" s="169">
        <f t="shared" si="1"/>
        <v>0</v>
      </c>
      <c r="X11" s="189" t="e">
        <f>1-(U11/O11)</f>
        <v>#DIV/0!</v>
      </c>
      <c r="Y11" s="136"/>
    </row>
    <row r="12" spans="2:25" ht="20" customHeight="1" thickBot="1" x14ac:dyDescent="0.25">
      <c r="B12" s="193">
        <v>4</v>
      </c>
      <c r="C12" s="179" t="s">
        <v>88</v>
      </c>
      <c r="D12" s="179">
        <f>VLOOKUP(C12,'Don-hang'!$D$2:$F$10006,3,0)</f>
        <v>2204055</v>
      </c>
      <c r="E12" s="81" t="str">
        <f>VLOOKUP(C12,'Don-hang'!$D$2:$G$10006,4,0)</f>
        <v>00602</v>
      </c>
      <c r="F12" s="82" t="str">
        <f>VLOOKUP(C12,'Don-hang'!$D$2:$H$10006,5,0)</f>
        <v>TÚI ZIPPER ĐÁY ĐỨNG CÀ RY THỊT BÒ KHÔ 200G TUYỀN KÝ</v>
      </c>
      <c r="G12" s="82" t="str">
        <f>VLOOKUP(C12,'Don-hang'!$D$2:$I$10006,6,0)</f>
        <v>OPP Mờ 20//PE90</v>
      </c>
      <c r="H12" s="180">
        <f>VLOOKUP(C12,'Don-hang'!$D$2:$J$10006,7,0)</f>
        <v>6000</v>
      </c>
      <c r="I12" s="64">
        <f>VLOOKUP(C12,'Don-hang'!$D$2:$K$10006,8,0)</f>
        <v>620</v>
      </c>
      <c r="J12" s="181">
        <f>VLOOKUP(C12,'Don-hang'!$D$2:$V$10006,19,0)</f>
        <v>20000</v>
      </c>
      <c r="K12" s="181"/>
      <c r="L12" s="181"/>
      <c r="M12" s="181" t="str">
        <f>VLOOKUP(C12,'Don-hang'!$D$2:$AE$10000,28,0)</f>
        <v>N180mm*D250mm ( K600*B180), Dán biên 5, xếp đáy 50/bên, xé mép 2 bên biên cách đầu 20mm, zipper cách đầu 25mm, đục lỗ tròn ĐK 10mm, TLP chỉ in cà ghép, gia công cắt túi</v>
      </c>
      <c r="N12" s="181">
        <f>VLOOKUP(C12,'Don-hang'!$D$2:$AC$10000,26,0)</f>
        <v>1</v>
      </c>
      <c r="O12" s="181">
        <f>Q12/0.18*N12</f>
        <v>0</v>
      </c>
      <c r="P12" s="181" t="s">
        <v>146</v>
      </c>
      <c r="Q12" s="182">
        <f>SUMIF('Xuat-Nhap'!$C$1:$C$9943,'Tong-hop'!C12,'Xuat-Nhap'!$Q$1:$Q$9943)</f>
        <v>0</v>
      </c>
      <c r="R12" s="183">
        <f>SUMIF('Xuat-Nhap'!$C$1:$C$9943,'Tong-hop'!C12,'Xuat-Nhap'!$R$1:$R$9943)</f>
        <v>0</v>
      </c>
      <c r="S12" s="184">
        <f>SUMIF('Xuat-Nhap'!$C$1:$C$9943,'Tong-hop'!C12,'Xuat-Nhap'!$S$1:$S$9943)</f>
        <v>0</v>
      </c>
      <c r="T12" s="185">
        <f>SUMIF('Xuat-Nhap'!$C$1:$C$9943,'Tong-hop'!C12,'Xuat-Nhap'!$T$1:$T$9943)</f>
        <v>0</v>
      </c>
      <c r="U12" s="184">
        <f>SUMIF('Xuat-Nhap'!$C$1:$C$9943,'Tong-hop'!C12,'Xuat-Nhap'!$U$1:$U$9943)</f>
        <v>0</v>
      </c>
      <c r="V12" s="194">
        <f t="shared" si="0"/>
        <v>0</v>
      </c>
      <c r="W12" s="195">
        <f t="shared" si="1"/>
        <v>0</v>
      </c>
      <c r="X12" s="196" t="e">
        <f t="shared" si="2"/>
        <v>#DIV/0!</v>
      </c>
      <c r="Y12" s="186" t="s">
        <v>144</v>
      </c>
    </row>
    <row r="13" spans="2:25" ht="20" customHeight="1" x14ac:dyDescent="0.2">
      <c r="B13" s="192" t="s">
        <v>191</v>
      </c>
      <c r="C13" s="197" t="s">
        <v>172</v>
      </c>
      <c r="D13" s="97">
        <f>VLOOKUP(C13,'Don-hang'!$D$2:$F$10006,3,0)</f>
        <v>2205040</v>
      </c>
      <c r="E13" s="89" t="str">
        <f>VLOOKUP(C13,'Don-hang'!$D$2:$G$10006,4,0)</f>
        <v>00646</v>
      </c>
      <c r="F13" s="41" t="str">
        <f>VLOOKUP(C13,'Don-hang'!$D$2:$H$10006,5,0)</f>
        <v>TÚI BA BIÊN ZIPPER LẠP XƯỞNG MAI QUẾ LỘ QUÃNG TRÂN</v>
      </c>
      <c r="G13" s="41" t="str">
        <f>VLOOKUP(C13,'Don-hang'!$D$2:$I$10006,6,0)</f>
        <v>PA15//PE85</v>
      </c>
      <c r="H13" s="90">
        <f>VLOOKUP(C13,'Don-hang'!$D$2:$J$10006,7,0)</f>
        <v>12000</v>
      </c>
      <c r="I13" s="91">
        <f>VLOOKUP(C13,'Don-hang'!$D$2:$K$10006,8,0)</f>
        <v>702</v>
      </c>
      <c r="J13" s="92">
        <f>VLOOKUP(C13,'Don-hang'!$D$2:$V$10006,19,0)</f>
        <v>44000</v>
      </c>
      <c r="K13" s="92"/>
      <c r="L13" s="92"/>
      <c r="M13" s="92" t="str">
        <f>VLOOKUP(C13,'Don-hang'!$D$2:$AE$10000,28,0)</f>
        <v>N240mm*D340mm ( K682*B240), Dán đầu 40, dán biên 10, Tân zipper cách đầu 56mm, xé mép 2 bên cách đầu 45mm, đục lỗ như túi mẫu có gắn quai</v>
      </c>
      <c r="N13" s="92">
        <f>VLOOKUP(C13,'Don-hang'!$D$2:$AC$10000,26,0)</f>
        <v>1</v>
      </c>
      <c r="O13" s="92">
        <f>Q13/0.24*N13</f>
        <v>0</v>
      </c>
      <c r="P13" s="92" t="s">
        <v>185</v>
      </c>
      <c r="Q13" s="174">
        <f>SUMIF('Xuat-Nhap'!$C$1:$C$9943,'Tong-hop'!C13,'Xuat-Nhap'!$Q$1:$Q$9943)</f>
        <v>0</v>
      </c>
      <c r="R13" s="175">
        <f>SUMIF('Xuat-Nhap'!$C$1:$C$9943,'Tong-hop'!C13,'Xuat-Nhap'!$R$1:$R$9943)</f>
        <v>0</v>
      </c>
      <c r="S13" s="176">
        <f>SUMIF('Xuat-Nhap'!$C$1:$C$9943,'Tong-hop'!C13,'Xuat-Nhap'!$S$1:$S$9943)</f>
        <v>0</v>
      </c>
      <c r="T13" s="177">
        <f>SUMIF('Xuat-Nhap'!$C$1:$C$9943,'Tong-hop'!C13,'Xuat-Nhap'!$T$1:$T$9943)</f>
        <v>0</v>
      </c>
      <c r="U13" s="176">
        <f>SUMIF('Xuat-Nhap'!$C$1:$C$9943,'Tong-hop'!C13,'Xuat-Nhap'!$U$1:$U$9943)</f>
        <v>0</v>
      </c>
      <c r="V13" s="172">
        <f t="shared" ref="V13:V29" si="3">R13-T13</f>
        <v>0</v>
      </c>
      <c r="W13" s="169">
        <f t="shared" ref="W13:W29" si="4">O13-U13</f>
        <v>0</v>
      </c>
      <c r="X13" s="189" t="e">
        <f t="shared" si="2"/>
        <v>#DIV/0!</v>
      </c>
      <c r="Y13" s="178"/>
    </row>
    <row r="14" spans="2:25" ht="20" customHeight="1" x14ac:dyDescent="0.2">
      <c r="B14" s="168" t="s">
        <v>191</v>
      </c>
      <c r="C14" s="197" t="s">
        <v>173</v>
      </c>
      <c r="D14" s="97">
        <f>VLOOKUP(C14,'Don-hang'!$D$2:$F$10006,3,0)</f>
        <v>2205041</v>
      </c>
      <c r="E14" s="89" t="str">
        <f>VLOOKUP(C14,'Don-hang'!$D$2:$G$10006,4,0)</f>
        <v>00656</v>
      </c>
      <c r="F14" s="41" t="str">
        <f>VLOOKUP(C14,'Don-hang'!$D$2:$H$10006,5,0)</f>
        <v>TÚI BA BIÊN ZIPPER LẠP XƯỞNG TƯƠI LOẠI 1KG QUÃNG TRÂN.</v>
      </c>
      <c r="G14" s="41" t="str">
        <f>VLOOKUP(C14,'Don-hang'!$D$2:$I$10006,6,0)</f>
        <v>PA15//PE85</v>
      </c>
      <c r="H14" s="90">
        <f>VLOOKUP(C14,'Don-hang'!$D$2:$J$10006,7,0)</f>
        <v>6000</v>
      </c>
      <c r="I14" s="91">
        <f>VLOOKUP(C14,'Don-hang'!$D$2:$K$10006,8,0)</f>
        <v>702</v>
      </c>
      <c r="J14" s="92">
        <f>VLOOKUP(C14,'Don-hang'!$D$2:$V$10006,19,0)</f>
        <v>22000</v>
      </c>
      <c r="K14" s="92"/>
      <c r="L14" s="92"/>
      <c r="M14" s="92" t="str">
        <f>VLOOKUP(C14,'Don-hang'!$D$2:$AE$10000,28,0)</f>
        <v>N240mm*D340mm ( K682*B240), Dán đầu 40, dán biên 10, Tân zipper cách đầu 56mm, xé mép 2 bên cách đầu 45mm, đục lỗ như túi mẫu có gắn quai</v>
      </c>
      <c r="N14" s="92">
        <f>VLOOKUP(C14,'Don-hang'!$D$2:$AC$10000,26,0)</f>
        <v>1</v>
      </c>
      <c r="O14" s="92">
        <f>Q14/0.24*N14</f>
        <v>0</v>
      </c>
      <c r="P14" s="92" t="s">
        <v>185</v>
      </c>
      <c r="Q14" s="143">
        <f>SUMIF('Xuat-Nhap'!$C$1:$C$9943,'Tong-hop'!C14,'Xuat-Nhap'!$Q$1:$Q$9943)</f>
        <v>0</v>
      </c>
      <c r="R14" s="165">
        <f>SUMIF('Xuat-Nhap'!$C$1:$C$9943,'Tong-hop'!C14,'Xuat-Nhap'!$R$1:$R$9943)</f>
        <v>0</v>
      </c>
      <c r="S14" s="144">
        <f>SUMIF('Xuat-Nhap'!$C$1:$C$9943,'Tong-hop'!C14,'Xuat-Nhap'!$S$1:$S$9943)</f>
        <v>0</v>
      </c>
      <c r="T14" s="166">
        <f>SUMIF('Xuat-Nhap'!$C$1:$C$9943,'Tong-hop'!C14,'Xuat-Nhap'!$T$1:$T$9943)</f>
        <v>0</v>
      </c>
      <c r="U14" s="144">
        <f>SUMIF('Xuat-Nhap'!$C$1:$C$9943,'Tong-hop'!C14,'Xuat-Nhap'!$U$1:$U$9943)</f>
        <v>0</v>
      </c>
      <c r="V14" s="172">
        <f t="shared" si="3"/>
        <v>0</v>
      </c>
      <c r="W14" s="169">
        <f t="shared" si="4"/>
        <v>0</v>
      </c>
      <c r="X14" s="189" t="e">
        <f t="shared" si="2"/>
        <v>#DIV/0!</v>
      </c>
      <c r="Y14" s="136"/>
    </row>
    <row r="15" spans="2:25" ht="20" customHeight="1" x14ac:dyDescent="0.2">
      <c r="B15" s="168" t="s">
        <v>191</v>
      </c>
      <c r="C15" s="197" t="s">
        <v>192</v>
      </c>
      <c r="D15" s="97" t="str">
        <f>VLOOKUP(C15,'Don-hang'!$D$2:$F$10006,3,0)</f>
        <v>GC2205011</v>
      </c>
      <c r="E15" s="89" t="str">
        <f>VLOOKUP(C15,'Don-hang'!$D$2:$G$10006,4,0)</f>
        <v>00121</v>
      </c>
      <c r="F15" s="41" t="str">
        <f>VLOOKUP(C15,'Don-hang'!$D$2:$H$10006,5,0)</f>
        <v>TÚI BÁNH TRÁNG TRỘN – MUỐI ỚT XANH - ANH HOÀNG BÌNH DƯƠNG</v>
      </c>
      <c r="G15" s="41" t="str">
        <f>VLOOKUP(C15,'Don-hang'!$D$2:$I$10006,6,0)</f>
        <v>PP70</v>
      </c>
      <c r="H15" s="90">
        <f>VLOOKUP(C15,'Don-hang'!$D$2:$J$10006,7,0)</f>
        <v>0</v>
      </c>
      <c r="I15" s="91">
        <f>VLOOKUP(C15,'Don-hang'!$D$2:$K$10006,8,0)</f>
        <v>0</v>
      </c>
      <c r="J15" s="92">
        <f>VLOOKUP(C15,'Don-hang'!$D$2:$V$10006,19,0)</f>
        <v>0</v>
      </c>
      <c r="K15" s="92"/>
      <c r="L15" s="92"/>
      <c r="M15" s="92" t="str">
        <f>VLOOKUP(C15,'Don-hang'!$D$2:$AE$10000,28,0)</f>
        <v>Dán đáy 5mm, đường dán đáy 2 lần như túi mẫu</v>
      </c>
      <c r="N15" s="92">
        <f>VLOOKUP(C15,'Don-hang'!$D$2:$AC$10000,26,0)</f>
        <v>1</v>
      </c>
      <c r="O15" s="92"/>
      <c r="P15" s="92"/>
      <c r="Q15" s="143">
        <f>SUMIF('Xuat-Nhap'!$C$1:$C$9943,'Tong-hop'!C15,'Xuat-Nhap'!$Q$1:$Q$9943)</f>
        <v>0</v>
      </c>
      <c r="R15" s="165">
        <f>SUMIF('Xuat-Nhap'!$C$1:$C$9943,'Tong-hop'!C15,'Xuat-Nhap'!$R$1:$R$9943)</f>
        <v>0</v>
      </c>
      <c r="S15" s="144">
        <f>SUMIF('Xuat-Nhap'!$C$1:$C$9943,'Tong-hop'!C15,'Xuat-Nhap'!$S$1:$S$9943)</f>
        <v>0</v>
      </c>
      <c r="T15" s="166">
        <f>SUMIF('Xuat-Nhap'!$C$1:$C$9943,'Tong-hop'!C15,'Xuat-Nhap'!$T$1:$T$9943)</f>
        <v>0</v>
      </c>
      <c r="U15" s="144">
        <f>SUMIF('Xuat-Nhap'!$C$1:$C$9943,'Tong-hop'!C15,'Xuat-Nhap'!$U$1:$U$9943)</f>
        <v>0</v>
      </c>
      <c r="V15" s="172">
        <f t="shared" si="3"/>
        <v>0</v>
      </c>
      <c r="W15" s="169">
        <f t="shared" si="4"/>
        <v>0</v>
      </c>
      <c r="X15" s="190"/>
      <c r="Y15" s="136"/>
    </row>
    <row r="16" spans="2:25" ht="20" customHeight="1" x14ac:dyDescent="0.2">
      <c r="B16" s="168" t="s">
        <v>191</v>
      </c>
      <c r="C16" s="197" t="s">
        <v>193</v>
      </c>
      <c r="D16" s="97" t="str">
        <f>VLOOKUP(C16,'Don-hang'!$D$2:$F$10006,3,0)</f>
        <v>GC2205012</v>
      </c>
      <c r="E16" s="89" t="str">
        <f>VLOOKUP(C16,'Don-hang'!$D$2:$G$10006,4,0)</f>
        <v>00119</v>
      </c>
      <c r="F16" s="41" t="str">
        <f>VLOOKUP(C16,'Don-hang'!$D$2:$H$10006,5,0)</f>
        <v>TÚI BÁNH TRÁNG TRỘN – SỐT ME - ANH HOÀNG BÍNH DƯƠNG</v>
      </c>
      <c r="G16" s="41" t="str">
        <f>VLOOKUP(C16,'Don-hang'!$D$2:$I$10006,6,0)</f>
        <v>PP70</v>
      </c>
      <c r="H16" s="90">
        <f>VLOOKUP(C16,'Don-hang'!$D$2:$J$10006,7,0)</f>
        <v>0</v>
      </c>
      <c r="I16" s="91">
        <f>VLOOKUP(C16,'Don-hang'!$D$2:$K$10006,8,0)</f>
        <v>0</v>
      </c>
      <c r="J16" s="92">
        <f>VLOOKUP(C16,'Don-hang'!$D$2:$V$10006,19,0)</f>
        <v>0</v>
      </c>
      <c r="K16" s="92"/>
      <c r="L16" s="92"/>
      <c r="M16" s="92" t="str">
        <f>VLOOKUP(C16,'Don-hang'!$D$2:$AE$10000,28,0)</f>
        <v>Dán đáy 5mm, đường dán đáy 2 lần như túi mẫu</v>
      </c>
      <c r="N16" s="92">
        <f>VLOOKUP(C16,'Don-hang'!$D$2:$AC$10000,26,0)</f>
        <v>1</v>
      </c>
      <c r="O16" s="92"/>
      <c r="P16" s="92"/>
      <c r="Q16" s="143">
        <f>SUMIF('Xuat-Nhap'!$C$1:$C$9943,'Tong-hop'!C16,'Xuat-Nhap'!$Q$1:$Q$9943)</f>
        <v>0</v>
      </c>
      <c r="R16" s="165">
        <f>SUMIF('Xuat-Nhap'!$C$1:$C$9943,'Tong-hop'!C16,'Xuat-Nhap'!$R$1:$R$9943)</f>
        <v>0</v>
      </c>
      <c r="S16" s="144">
        <f>SUMIF('Xuat-Nhap'!$C$1:$C$9943,'Tong-hop'!C16,'Xuat-Nhap'!$S$1:$S$9943)</f>
        <v>0</v>
      </c>
      <c r="T16" s="166">
        <f>SUMIF('Xuat-Nhap'!$C$1:$C$9943,'Tong-hop'!C16,'Xuat-Nhap'!$T$1:$T$9943)</f>
        <v>0</v>
      </c>
      <c r="U16" s="144">
        <f>SUMIF('Xuat-Nhap'!$C$1:$C$9943,'Tong-hop'!C16,'Xuat-Nhap'!$U$1:$U$9943)</f>
        <v>0</v>
      </c>
      <c r="V16" s="172">
        <f t="shared" si="3"/>
        <v>0</v>
      </c>
      <c r="W16" s="169">
        <f t="shared" si="4"/>
        <v>0</v>
      </c>
      <c r="X16" s="190"/>
      <c r="Y16" s="136"/>
    </row>
    <row r="17" spans="2:25" ht="20" customHeight="1" x14ac:dyDescent="0.2">
      <c r="B17" s="168" t="s">
        <v>191</v>
      </c>
      <c r="C17" s="197" t="s">
        <v>194</v>
      </c>
      <c r="D17" s="97" t="str">
        <f>VLOOKUP(C17,'Don-hang'!$D$2:$F$10006,3,0)</f>
        <v>GC2205013</v>
      </c>
      <c r="E17" s="89" t="str">
        <f>VLOOKUP(C17,'Don-hang'!$D$2:$G$10006,4,0)</f>
        <v>00127</v>
      </c>
      <c r="F17" s="41" t="str">
        <f>VLOOKUP(C17,'Don-hang'!$D$2:$H$10006,5,0)</f>
        <v>TÚI BÁNH TRÁNG TRỘN – TRỘN SATE TỎI - ANH HOÀNG BÌN DƯƠNG</v>
      </c>
      <c r="G17" s="41" t="str">
        <f>VLOOKUP(C17,'Don-hang'!$D$2:$I$10006,6,0)</f>
        <v>PP70</v>
      </c>
      <c r="H17" s="90">
        <f>VLOOKUP(C17,'Don-hang'!$D$2:$J$10006,7,0)</f>
        <v>0</v>
      </c>
      <c r="I17" s="91">
        <f>VLOOKUP(C17,'Don-hang'!$D$2:$K$10006,8,0)</f>
        <v>0</v>
      </c>
      <c r="J17" s="92">
        <f>VLOOKUP(C17,'Don-hang'!$D$2:$V$10006,19,0)</f>
        <v>0</v>
      </c>
      <c r="K17" s="92"/>
      <c r="L17" s="92"/>
      <c r="M17" s="92" t="str">
        <f>VLOOKUP(C17,'Don-hang'!$D$2:$AE$10000,28,0)</f>
        <v>Dán đáy 5mm, đường dán đáy 2 lần như túi mẫu</v>
      </c>
      <c r="N17" s="92">
        <f>VLOOKUP(C17,'Don-hang'!$D$2:$AC$10000,26,0)</f>
        <v>1</v>
      </c>
      <c r="O17" s="92"/>
      <c r="P17" s="92"/>
      <c r="Q17" s="143">
        <f>SUMIF('Xuat-Nhap'!$C$1:$C$9943,'Tong-hop'!C17,'Xuat-Nhap'!$Q$1:$Q$9943)</f>
        <v>0</v>
      </c>
      <c r="R17" s="165">
        <f>SUMIF('Xuat-Nhap'!$C$1:$C$9943,'Tong-hop'!C17,'Xuat-Nhap'!$R$1:$R$9943)</f>
        <v>0</v>
      </c>
      <c r="S17" s="144">
        <f>SUMIF('Xuat-Nhap'!$C$1:$C$9943,'Tong-hop'!C17,'Xuat-Nhap'!$S$1:$S$9943)</f>
        <v>0</v>
      </c>
      <c r="T17" s="166">
        <f>SUMIF('Xuat-Nhap'!$C$1:$C$9943,'Tong-hop'!C17,'Xuat-Nhap'!$T$1:$T$9943)</f>
        <v>0</v>
      </c>
      <c r="U17" s="144">
        <f>SUMIF('Xuat-Nhap'!$C$1:$C$9943,'Tong-hop'!C17,'Xuat-Nhap'!$U$1:$U$9943)</f>
        <v>0</v>
      </c>
      <c r="V17" s="172">
        <f t="shared" si="3"/>
        <v>0</v>
      </c>
      <c r="W17" s="169">
        <f t="shared" si="4"/>
        <v>0</v>
      </c>
      <c r="X17" s="190"/>
      <c r="Y17" s="136"/>
    </row>
    <row r="18" spans="2:25" ht="20" customHeight="1" x14ac:dyDescent="0.2">
      <c r="B18" s="168" t="s">
        <v>191</v>
      </c>
      <c r="C18" s="197" t="s">
        <v>195</v>
      </c>
      <c r="D18" s="97" t="str">
        <f>VLOOKUP(C18,'Don-hang'!$D$2:$F$10006,3,0)</f>
        <v>GC2205014</v>
      </c>
      <c r="E18" s="89" t="str">
        <f>VLOOKUP(C18,'Don-hang'!$D$2:$G$10006,4,0)</f>
        <v>00123</v>
      </c>
      <c r="F18" s="41" t="str">
        <f>VLOOKUP(C18,'Don-hang'!$D$2:$H$10006,5,0)</f>
        <v>TÚI BÁNH TRÁNG TRỘN – PHỦ MUỐI SIÊU CAY-  ANH HOÀNH BÌNH DƯƠNG</v>
      </c>
      <c r="G18" s="41" t="str">
        <f>VLOOKUP(C18,'Don-hang'!$D$2:$I$10006,6,0)</f>
        <v>PP70</v>
      </c>
      <c r="H18" s="90">
        <f>VLOOKUP(C18,'Don-hang'!$D$2:$J$10006,7,0)</f>
        <v>0</v>
      </c>
      <c r="I18" s="91">
        <f>VLOOKUP(C18,'Don-hang'!$D$2:$K$10006,8,0)</f>
        <v>0</v>
      </c>
      <c r="J18" s="92">
        <f>VLOOKUP(C18,'Don-hang'!$D$2:$V$10006,19,0)</f>
        <v>0</v>
      </c>
      <c r="K18" s="92"/>
      <c r="L18" s="92"/>
      <c r="M18" s="92" t="str">
        <f>VLOOKUP(C18,'Don-hang'!$D$2:$AE$10000,28,0)</f>
        <v>Dán đáy 5mm, đường dán đáy 2 lần như túi mẫu</v>
      </c>
      <c r="N18" s="92">
        <f>VLOOKUP(C18,'Don-hang'!$D$2:$AC$10000,26,0)</f>
        <v>1</v>
      </c>
      <c r="O18" s="92"/>
      <c r="P18" s="92"/>
      <c r="Q18" s="143">
        <f>SUMIF('Xuat-Nhap'!$C$1:$C$9943,'Tong-hop'!C18,'Xuat-Nhap'!$Q$1:$Q$9943)</f>
        <v>0</v>
      </c>
      <c r="R18" s="165">
        <f>SUMIF('Xuat-Nhap'!$C$1:$C$9943,'Tong-hop'!C18,'Xuat-Nhap'!$R$1:$R$9943)</f>
        <v>0</v>
      </c>
      <c r="S18" s="144">
        <f>SUMIF('Xuat-Nhap'!$C$1:$C$9943,'Tong-hop'!C18,'Xuat-Nhap'!$S$1:$S$9943)</f>
        <v>0</v>
      </c>
      <c r="T18" s="166">
        <f>SUMIF('Xuat-Nhap'!$C$1:$C$9943,'Tong-hop'!C18,'Xuat-Nhap'!$T$1:$T$9943)</f>
        <v>0</v>
      </c>
      <c r="U18" s="144">
        <f>SUMIF('Xuat-Nhap'!$C$1:$C$9943,'Tong-hop'!C18,'Xuat-Nhap'!$U$1:$U$9943)</f>
        <v>0</v>
      </c>
      <c r="V18" s="172">
        <f t="shared" si="3"/>
        <v>0</v>
      </c>
      <c r="W18" s="169">
        <f t="shared" si="4"/>
        <v>0</v>
      </c>
      <c r="X18" s="190"/>
      <c r="Y18" s="136"/>
    </row>
    <row r="19" spans="2:25" ht="20" customHeight="1" x14ac:dyDescent="0.2">
      <c r="B19" s="168" t="s">
        <v>191</v>
      </c>
      <c r="C19" s="142"/>
      <c r="D19" s="97" t="e">
        <f>VLOOKUP(C19,'Don-hang'!$D$2:$F$10006,3,0)</f>
        <v>#N/A</v>
      </c>
      <c r="E19" s="89" t="e">
        <f>VLOOKUP(C19,'Don-hang'!$D$2:$G$10006,4,0)</f>
        <v>#N/A</v>
      </c>
      <c r="F19" s="41" t="e">
        <f>VLOOKUP(C19,'Don-hang'!$D$2:$H$10006,5,0)</f>
        <v>#N/A</v>
      </c>
      <c r="G19" s="41" t="e">
        <f>VLOOKUP(C19,'Don-hang'!$D$2:$I$10006,6,0)</f>
        <v>#N/A</v>
      </c>
      <c r="H19" s="90" t="e">
        <f>VLOOKUP(C19,'Don-hang'!$D$2:$J$10006,7,0)</f>
        <v>#N/A</v>
      </c>
      <c r="I19" s="91" t="e">
        <f>VLOOKUP(C19,'Don-hang'!$D$2:$K$10006,8,0)</f>
        <v>#N/A</v>
      </c>
      <c r="J19" s="92" t="e">
        <f>VLOOKUP(C19,'Don-hang'!$D$2:$V$10006,19,0)</f>
        <v>#N/A</v>
      </c>
      <c r="K19" s="92"/>
      <c r="L19" s="92"/>
      <c r="M19" s="92" t="e">
        <f>VLOOKUP(C19,'Don-hang'!$D$2:$AE$10000,28,0)</f>
        <v>#N/A</v>
      </c>
      <c r="N19" s="92" t="e">
        <f>VLOOKUP(C19,'Don-hang'!$D$2:$AC$10000,26,0)</f>
        <v>#N/A</v>
      </c>
      <c r="O19" s="92"/>
      <c r="P19" s="92"/>
      <c r="Q19" s="143">
        <f>SUMIF('Xuat-Nhap'!$C$1:$C$9943,'Tong-hop'!C19,'Xuat-Nhap'!$Q$1:$Q$9943)</f>
        <v>0</v>
      </c>
      <c r="R19" s="165">
        <f>SUMIF('Xuat-Nhap'!$C$1:$C$9943,'Tong-hop'!C19,'Xuat-Nhap'!$R$1:$R$9943)</f>
        <v>0</v>
      </c>
      <c r="S19" s="144">
        <f>SUMIF('Xuat-Nhap'!$C$1:$C$9943,'Tong-hop'!C19,'Xuat-Nhap'!$S$1:$S$9943)</f>
        <v>0</v>
      </c>
      <c r="T19" s="166">
        <f>SUMIF('Xuat-Nhap'!$C$1:$C$9943,'Tong-hop'!C19,'Xuat-Nhap'!$T$1:$T$9943)</f>
        <v>0</v>
      </c>
      <c r="U19" s="144">
        <f>SUMIF('Xuat-Nhap'!$C$1:$C$9943,'Tong-hop'!C19,'Xuat-Nhap'!$U$1:$U$9943)</f>
        <v>0</v>
      </c>
      <c r="V19" s="172">
        <f t="shared" si="3"/>
        <v>0</v>
      </c>
      <c r="W19" s="169">
        <f t="shared" si="4"/>
        <v>0</v>
      </c>
      <c r="X19" s="190"/>
      <c r="Y19" s="136"/>
    </row>
    <row r="20" spans="2:25" ht="20" customHeight="1" x14ac:dyDescent="0.2">
      <c r="B20" s="168" t="s">
        <v>191</v>
      </c>
      <c r="C20" s="142"/>
      <c r="D20" s="97" t="e">
        <f>VLOOKUP(C20,'Don-hang'!$D$2:$F$10006,3,0)</f>
        <v>#N/A</v>
      </c>
      <c r="E20" s="89" t="e">
        <f>VLOOKUP(C20,'Don-hang'!$D$2:$G$10006,4,0)</f>
        <v>#N/A</v>
      </c>
      <c r="F20" s="41" t="e">
        <f>VLOOKUP(C20,'Don-hang'!$D$2:$H$10006,5,0)</f>
        <v>#N/A</v>
      </c>
      <c r="G20" s="41" t="e">
        <f>VLOOKUP(C20,'Don-hang'!$D$2:$I$10006,6,0)</f>
        <v>#N/A</v>
      </c>
      <c r="H20" s="90" t="e">
        <f>VLOOKUP(C20,'Don-hang'!$D$2:$J$10006,7,0)</f>
        <v>#N/A</v>
      </c>
      <c r="I20" s="91" t="e">
        <f>VLOOKUP(C20,'Don-hang'!$D$2:$K$10006,8,0)</f>
        <v>#N/A</v>
      </c>
      <c r="J20" s="92" t="e">
        <f>VLOOKUP(C20,'Don-hang'!$D$2:$V$10006,19,0)</f>
        <v>#N/A</v>
      </c>
      <c r="K20" s="92"/>
      <c r="L20" s="92"/>
      <c r="M20" s="92" t="e">
        <f>VLOOKUP(C20,'Don-hang'!$D$2:$AE$10000,28,0)</f>
        <v>#N/A</v>
      </c>
      <c r="N20" s="92" t="e">
        <f>VLOOKUP(C20,'Don-hang'!$D$2:$AC$10000,26,0)</f>
        <v>#N/A</v>
      </c>
      <c r="O20" s="92"/>
      <c r="P20" s="92"/>
      <c r="Q20" s="143">
        <f>SUMIF('Xuat-Nhap'!$C$1:$C$9943,'Tong-hop'!C20,'Xuat-Nhap'!$Q$1:$Q$9943)</f>
        <v>0</v>
      </c>
      <c r="R20" s="165">
        <f>SUMIF('Xuat-Nhap'!$C$1:$C$9943,'Tong-hop'!C20,'Xuat-Nhap'!$R$1:$R$9943)</f>
        <v>0</v>
      </c>
      <c r="S20" s="144">
        <f>SUMIF('Xuat-Nhap'!$C$1:$C$9943,'Tong-hop'!C20,'Xuat-Nhap'!$S$1:$S$9943)</f>
        <v>0</v>
      </c>
      <c r="T20" s="166">
        <f>SUMIF('Xuat-Nhap'!$C$1:$C$9943,'Tong-hop'!C20,'Xuat-Nhap'!$T$1:$T$9943)</f>
        <v>0</v>
      </c>
      <c r="U20" s="144">
        <f>SUMIF('Xuat-Nhap'!$C$1:$C$9943,'Tong-hop'!C20,'Xuat-Nhap'!$U$1:$U$9943)</f>
        <v>0</v>
      </c>
      <c r="V20" s="172">
        <f t="shared" si="3"/>
        <v>0</v>
      </c>
      <c r="W20" s="169">
        <f t="shared" si="4"/>
        <v>0</v>
      </c>
      <c r="X20" s="190"/>
      <c r="Y20" s="136"/>
    </row>
    <row r="21" spans="2:25" ht="20" customHeight="1" x14ac:dyDescent="0.2">
      <c r="B21" s="168" t="s">
        <v>191</v>
      </c>
      <c r="C21" s="142"/>
      <c r="D21" s="97" t="e">
        <f>VLOOKUP(C21,'Don-hang'!$D$2:$F$10006,3,0)</f>
        <v>#N/A</v>
      </c>
      <c r="E21" s="89" t="e">
        <f>VLOOKUP(C21,'Don-hang'!$D$2:$G$10006,4,0)</f>
        <v>#N/A</v>
      </c>
      <c r="F21" s="41" t="e">
        <f>VLOOKUP(C21,'Don-hang'!$D$2:$H$10006,5,0)</f>
        <v>#N/A</v>
      </c>
      <c r="G21" s="41" t="e">
        <f>VLOOKUP(C21,'Don-hang'!$D$2:$I$10006,6,0)</f>
        <v>#N/A</v>
      </c>
      <c r="H21" s="90" t="e">
        <f>VLOOKUP(C21,'Don-hang'!$D$2:$J$10006,7,0)</f>
        <v>#N/A</v>
      </c>
      <c r="I21" s="91" t="e">
        <f>VLOOKUP(C21,'Don-hang'!$D$2:$K$10006,8,0)</f>
        <v>#N/A</v>
      </c>
      <c r="J21" s="92" t="e">
        <f>VLOOKUP(C21,'Don-hang'!$D$2:$V$10006,19,0)</f>
        <v>#N/A</v>
      </c>
      <c r="K21" s="92"/>
      <c r="L21" s="92"/>
      <c r="M21" s="92" t="e">
        <f>VLOOKUP(C21,'Don-hang'!$D$2:$AE$10000,28,0)</f>
        <v>#N/A</v>
      </c>
      <c r="N21" s="92" t="e">
        <f>VLOOKUP(C21,'Don-hang'!$D$2:$AC$10000,26,0)</f>
        <v>#N/A</v>
      </c>
      <c r="O21" s="92"/>
      <c r="P21" s="92"/>
      <c r="Q21" s="143">
        <f>SUMIF('Xuat-Nhap'!$C$1:$C$9943,'Tong-hop'!C21,'Xuat-Nhap'!$Q$1:$Q$9943)</f>
        <v>0</v>
      </c>
      <c r="R21" s="165">
        <f>SUMIF('Xuat-Nhap'!$C$1:$C$9943,'Tong-hop'!C21,'Xuat-Nhap'!$R$1:$R$9943)</f>
        <v>0</v>
      </c>
      <c r="S21" s="144">
        <f>SUMIF('Xuat-Nhap'!$C$1:$C$9943,'Tong-hop'!C21,'Xuat-Nhap'!$S$1:$S$9943)</f>
        <v>0</v>
      </c>
      <c r="T21" s="166">
        <f>SUMIF('Xuat-Nhap'!$C$1:$C$9943,'Tong-hop'!C21,'Xuat-Nhap'!$T$1:$T$9943)</f>
        <v>0</v>
      </c>
      <c r="U21" s="144">
        <f>SUMIF('Xuat-Nhap'!$C$1:$C$9943,'Tong-hop'!C21,'Xuat-Nhap'!$U$1:$U$9943)</f>
        <v>0</v>
      </c>
      <c r="V21" s="172">
        <f t="shared" si="3"/>
        <v>0</v>
      </c>
      <c r="W21" s="169">
        <f t="shared" si="4"/>
        <v>0</v>
      </c>
      <c r="X21" s="190"/>
      <c r="Y21" s="136"/>
    </row>
    <row r="22" spans="2:25" ht="20" customHeight="1" x14ac:dyDescent="0.2">
      <c r="B22" s="168" t="s">
        <v>191</v>
      </c>
      <c r="C22" s="142"/>
      <c r="D22" s="97" t="e">
        <f>VLOOKUP(C22,'Don-hang'!$D$2:$F$10006,3,0)</f>
        <v>#N/A</v>
      </c>
      <c r="E22" s="89" t="e">
        <f>VLOOKUP(C22,'Don-hang'!$D$2:$G$10006,4,0)</f>
        <v>#N/A</v>
      </c>
      <c r="F22" s="41" t="e">
        <f>VLOOKUP(C22,'Don-hang'!$D$2:$H$10006,5,0)</f>
        <v>#N/A</v>
      </c>
      <c r="G22" s="41" t="e">
        <f>VLOOKUP(C22,'Don-hang'!$D$2:$I$10006,6,0)</f>
        <v>#N/A</v>
      </c>
      <c r="H22" s="90" t="e">
        <f>VLOOKUP(C22,'Don-hang'!$D$2:$J$10006,7,0)</f>
        <v>#N/A</v>
      </c>
      <c r="I22" s="91" t="e">
        <f>VLOOKUP(C22,'Don-hang'!$D$2:$K$10006,8,0)</f>
        <v>#N/A</v>
      </c>
      <c r="J22" s="92" t="e">
        <f>VLOOKUP(C22,'Don-hang'!$D$2:$V$10006,19,0)</f>
        <v>#N/A</v>
      </c>
      <c r="K22" s="92"/>
      <c r="L22" s="92"/>
      <c r="M22" s="92" t="e">
        <f>VLOOKUP(C22,'Don-hang'!$D$2:$AE$10000,28,0)</f>
        <v>#N/A</v>
      </c>
      <c r="N22" s="92" t="e">
        <f>VLOOKUP(C22,'Don-hang'!$D$2:$AC$10000,26,0)</f>
        <v>#N/A</v>
      </c>
      <c r="O22" s="92"/>
      <c r="P22" s="92"/>
      <c r="Q22" s="143">
        <f>SUMIF('Xuat-Nhap'!$C$1:$C$9943,'Tong-hop'!C22,'Xuat-Nhap'!$Q$1:$Q$9943)</f>
        <v>0</v>
      </c>
      <c r="R22" s="165">
        <f>SUMIF('Xuat-Nhap'!$C$1:$C$9943,'Tong-hop'!C22,'Xuat-Nhap'!$R$1:$R$9943)</f>
        <v>0</v>
      </c>
      <c r="S22" s="144">
        <f>SUMIF('Xuat-Nhap'!$C$1:$C$9943,'Tong-hop'!C22,'Xuat-Nhap'!$S$1:$S$9943)</f>
        <v>0</v>
      </c>
      <c r="T22" s="166">
        <f>SUMIF('Xuat-Nhap'!$C$1:$C$9943,'Tong-hop'!C22,'Xuat-Nhap'!$T$1:$T$9943)</f>
        <v>0</v>
      </c>
      <c r="U22" s="144">
        <f>SUMIF('Xuat-Nhap'!$C$1:$C$9943,'Tong-hop'!C22,'Xuat-Nhap'!$U$1:$U$9943)</f>
        <v>0</v>
      </c>
      <c r="V22" s="172">
        <f t="shared" si="3"/>
        <v>0</v>
      </c>
      <c r="W22" s="169">
        <f t="shared" si="4"/>
        <v>0</v>
      </c>
      <c r="X22" s="190"/>
      <c r="Y22" s="136"/>
    </row>
    <row r="23" spans="2:25" ht="20" customHeight="1" x14ac:dyDescent="0.2">
      <c r="B23" s="168" t="s">
        <v>191</v>
      </c>
      <c r="C23" s="142"/>
      <c r="D23" s="97" t="e">
        <f>VLOOKUP(C23,'Don-hang'!$D$2:$F$10006,3,0)</f>
        <v>#N/A</v>
      </c>
      <c r="E23" s="89" t="e">
        <f>VLOOKUP(C23,'Don-hang'!$D$2:$G$10006,4,0)</f>
        <v>#N/A</v>
      </c>
      <c r="F23" s="41" t="e">
        <f>VLOOKUP(C23,'Don-hang'!$D$2:$H$10006,5,0)</f>
        <v>#N/A</v>
      </c>
      <c r="G23" s="41" t="e">
        <f>VLOOKUP(C23,'Don-hang'!$D$2:$I$10006,6,0)</f>
        <v>#N/A</v>
      </c>
      <c r="H23" s="90" t="e">
        <f>VLOOKUP(C23,'Don-hang'!$D$2:$J$10006,7,0)</f>
        <v>#N/A</v>
      </c>
      <c r="I23" s="91" t="e">
        <f>VLOOKUP(C23,'Don-hang'!$D$2:$K$10006,8,0)</f>
        <v>#N/A</v>
      </c>
      <c r="J23" s="92" t="e">
        <f>VLOOKUP(C23,'Don-hang'!$D$2:$V$10006,19,0)</f>
        <v>#N/A</v>
      </c>
      <c r="K23" s="92"/>
      <c r="L23" s="92"/>
      <c r="M23" s="92" t="e">
        <f>VLOOKUP(C23,'Don-hang'!$D$2:$AE$10000,28,0)</f>
        <v>#N/A</v>
      </c>
      <c r="N23" s="92" t="e">
        <f>VLOOKUP(C23,'Don-hang'!$D$2:$AC$10000,26,0)</f>
        <v>#N/A</v>
      </c>
      <c r="O23" s="92"/>
      <c r="P23" s="92"/>
      <c r="Q23" s="143">
        <f>SUMIF('Xuat-Nhap'!$C$1:$C$9943,'Tong-hop'!C23,'Xuat-Nhap'!$Q$1:$Q$9943)</f>
        <v>0</v>
      </c>
      <c r="R23" s="165">
        <f>SUMIF('Xuat-Nhap'!$C$1:$C$9943,'Tong-hop'!C23,'Xuat-Nhap'!$R$1:$R$9943)</f>
        <v>0</v>
      </c>
      <c r="S23" s="144">
        <f>SUMIF('Xuat-Nhap'!$C$1:$C$9943,'Tong-hop'!C23,'Xuat-Nhap'!$S$1:$S$9943)</f>
        <v>0</v>
      </c>
      <c r="T23" s="166">
        <f>SUMIF('Xuat-Nhap'!$C$1:$C$9943,'Tong-hop'!C23,'Xuat-Nhap'!$T$1:$T$9943)</f>
        <v>0</v>
      </c>
      <c r="U23" s="144">
        <f>SUMIF('Xuat-Nhap'!$C$1:$C$9943,'Tong-hop'!C23,'Xuat-Nhap'!$U$1:$U$9943)</f>
        <v>0</v>
      </c>
      <c r="V23" s="172">
        <f t="shared" si="3"/>
        <v>0</v>
      </c>
      <c r="W23" s="169">
        <f t="shared" si="4"/>
        <v>0</v>
      </c>
      <c r="X23" s="190"/>
      <c r="Y23" s="136"/>
    </row>
    <row r="24" spans="2:25" ht="20" customHeight="1" x14ac:dyDescent="0.2">
      <c r="B24" s="168" t="s">
        <v>191</v>
      </c>
      <c r="C24" s="142"/>
      <c r="D24" s="97" t="e">
        <f>VLOOKUP(C24,'Don-hang'!$D$2:$F$10006,3,0)</f>
        <v>#N/A</v>
      </c>
      <c r="E24" s="89" t="e">
        <f>VLOOKUP(C24,'Don-hang'!$D$2:$G$10006,4,0)</f>
        <v>#N/A</v>
      </c>
      <c r="F24" s="41" t="e">
        <f>VLOOKUP(C24,'Don-hang'!$D$2:$H$10006,5,0)</f>
        <v>#N/A</v>
      </c>
      <c r="G24" s="41" t="e">
        <f>VLOOKUP(C24,'Don-hang'!$D$2:$I$10006,6,0)</f>
        <v>#N/A</v>
      </c>
      <c r="H24" s="90" t="e">
        <f>VLOOKUP(C24,'Don-hang'!$D$2:$J$10006,7,0)</f>
        <v>#N/A</v>
      </c>
      <c r="I24" s="91" t="e">
        <f>VLOOKUP(C24,'Don-hang'!$D$2:$K$10006,8,0)</f>
        <v>#N/A</v>
      </c>
      <c r="J24" s="92" t="e">
        <f>VLOOKUP(C24,'Don-hang'!$D$2:$V$10006,19,0)</f>
        <v>#N/A</v>
      </c>
      <c r="K24" s="92"/>
      <c r="L24" s="92"/>
      <c r="M24" s="92" t="e">
        <f>VLOOKUP(C24,'Don-hang'!$D$2:$AE$10000,28,0)</f>
        <v>#N/A</v>
      </c>
      <c r="N24" s="92" t="e">
        <f>VLOOKUP(C24,'Don-hang'!$D$2:$AC$10000,26,0)</f>
        <v>#N/A</v>
      </c>
      <c r="O24" s="92"/>
      <c r="P24" s="92"/>
      <c r="Q24" s="143">
        <f>SUMIF('Xuat-Nhap'!$C$1:$C$9943,'Tong-hop'!C24,'Xuat-Nhap'!$Q$1:$Q$9943)</f>
        <v>0</v>
      </c>
      <c r="R24" s="165">
        <f>SUMIF('Xuat-Nhap'!$C$1:$C$9943,'Tong-hop'!C24,'Xuat-Nhap'!$R$1:$R$9943)</f>
        <v>0</v>
      </c>
      <c r="S24" s="144">
        <f>SUMIF('Xuat-Nhap'!$C$1:$C$9943,'Tong-hop'!C24,'Xuat-Nhap'!$S$1:$S$9943)</f>
        <v>0</v>
      </c>
      <c r="T24" s="166">
        <f>SUMIF('Xuat-Nhap'!$C$1:$C$9943,'Tong-hop'!C24,'Xuat-Nhap'!$T$1:$T$9943)</f>
        <v>0</v>
      </c>
      <c r="U24" s="144">
        <f>SUMIF('Xuat-Nhap'!$C$1:$C$9943,'Tong-hop'!C24,'Xuat-Nhap'!$U$1:$U$9943)</f>
        <v>0</v>
      </c>
      <c r="V24" s="172">
        <f t="shared" si="3"/>
        <v>0</v>
      </c>
      <c r="W24" s="169">
        <f t="shared" si="4"/>
        <v>0</v>
      </c>
      <c r="X24" s="190"/>
      <c r="Y24" s="136"/>
    </row>
    <row r="25" spans="2:25" ht="20" customHeight="1" x14ac:dyDescent="0.2">
      <c r="B25" s="168" t="s">
        <v>191</v>
      </c>
      <c r="C25" s="142"/>
      <c r="D25" s="97" t="e">
        <f>VLOOKUP(C25,'Don-hang'!$D$2:$F$10006,3,0)</f>
        <v>#N/A</v>
      </c>
      <c r="E25" s="89" t="e">
        <f>VLOOKUP(C25,'Don-hang'!$D$2:$G$10006,4,0)</f>
        <v>#N/A</v>
      </c>
      <c r="F25" s="41" t="e">
        <f>VLOOKUP(C25,'Don-hang'!$D$2:$H$10006,5,0)</f>
        <v>#N/A</v>
      </c>
      <c r="G25" s="41" t="e">
        <f>VLOOKUP(C25,'Don-hang'!$D$2:$I$10006,6,0)</f>
        <v>#N/A</v>
      </c>
      <c r="H25" s="90" t="e">
        <f>VLOOKUP(C25,'Don-hang'!$D$2:$J$10006,7,0)</f>
        <v>#N/A</v>
      </c>
      <c r="I25" s="91" t="e">
        <f>VLOOKUP(C25,'Don-hang'!$D$2:$K$10006,8,0)</f>
        <v>#N/A</v>
      </c>
      <c r="J25" s="92" t="e">
        <f>VLOOKUP(C25,'Don-hang'!$D$2:$V$10006,19,0)</f>
        <v>#N/A</v>
      </c>
      <c r="K25" s="92"/>
      <c r="L25" s="92"/>
      <c r="M25" s="92" t="e">
        <f>VLOOKUP(C25,'Don-hang'!$D$2:$AE$10000,28,0)</f>
        <v>#N/A</v>
      </c>
      <c r="N25" s="92" t="e">
        <f>VLOOKUP(C25,'Don-hang'!$D$2:$AC$10000,26,0)</f>
        <v>#N/A</v>
      </c>
      <c r="O25" s="92"/>
      <c r="P25" s="92"/>
      <c r="Q25" s="143">
        <f>SUMIF('Xuat-Nhap'!$C$1:$C$9943,'Tong-hop'!C25,'Xuat-Nhap'!$Q$1:$Q$9943)</f>
        <v>0</v>
      </c>
      <c r="R25" s="165">
        <f>SUMIF('Xuat-Nhap'!$C$1:$C$9943,'Tong-hop'!C25,'Xuat-Nhap'!$R$1:$R$9943)</f>
        <v>0</v>
      </c>
      <c r="S25" s="144">
        <f>SUMIF('Xuat-Nhap'!$C$1:$C$9943,'Tong-hop'!C25,'Xuat-Nhap'!$S$1:$S$9943)</f>
        <v>0</v>
      </c>
      <c r="T25" s="166">
        <f>SUMIF('Xuat-Nhap'!$C$1:$C$9943,'Tong-hop'!C25,'Xuat-Nhap'!$T$1:$T$9943)</f>
        <v>0</v>
      </c>
      <c r="U25" s="144">
        <f>SUMIF('Xuat-Nhap'!$C$1:$C$9943,'Tong-hop'!C25,'Xuat-Nhap'!$U$1:$U$9943)</f>
        <v>0</v>
      </c>
      <c r="V25" s="172">
        <f t="shared" si="3"/>
        <v>0</v>
      </c>
      <c r="W25" s="169">
        <f t="shared" si="4"/>
        <v>0</v>
      </c>
      <c r="X25" s="190"/>
      <c r="Y25" s="136"/>
    </row>
    <row r="26" spans="2:25" ht="20" customHeight="1" x14ac:dyDescent="0.2">
      <c r="B26" s="168" t="s">
        <v>191</v>
      </c>
      <c r="C26" s="142"/>
      <c r="D26" s="97" t="e">
        <f>VLOOKUP(C26,'Don-hang'!$D$2:$F$10006,3,0)</f>
        <v>#N/A</v>
      </c>
      <c r="E26" s="89" t="e">
        <f>VLOOKUP(C26,'Don-hang'!$D$2:$G$10006,4,0)</f>
        <v>#N/A</v>
      </c>
      <c r="F26" s="41" t="e">
        <f>VLOOKUP(C26,'Don-hang'!$D$2:$H$10006,5,0)</f>
        <v>#N/A</v>
      </c>
      <c r="G26" s="41" t="e">
        <f>VLOOKUP(C26,'Don-hang'!$D$2:$I$10006,6,0)</f>
        <v>#N/A</v>
      </c>
      <c r="H26" s="90" t="e">
        <f>VLOOKUP(C26,'Don-hang'!$D$2:$J$10006,7,0)</f>
        <v>#N/A</v>
      </c>
      <c r="I26" s="91" t="e">
        <f>VLOOKUP(C26,'Don-hang'!$D$2:$K$10006,8,0)</f>
        <v>#N/A</v>
      </c>
      <c r="J26" s="92" t="e">
        <f>VLOOKUP(C26,'Don-hang'!$D$2:$V$10006,19,0)</f>
        <v>#N/A</v>
      </c>
      <c r="K26" s="92"/>
      <c r="L26" s="92"/>
      <c r="M26" s="92" t="e">
        <f>VLOOKUP(C26,'Don-hang'!$D$2:$AE$10000,28,0)</f>
        <v>#N/A</v>
      </c>
      <c r="N26" s="92" t="e">
        <f>VLOOKUP(C26,'Don-hang'!$D$2:$AC$10000,26,0)</f>
        <v>#N/A</v>
      </c>
      <c r="O26" s="92"/>
      <c r="P26" s="92"/>
      <c r="Q26" s="143">
        <f>SUMIF('Xuat-Nhap'!$C$1:$C$9943,'Tong-hop'!C26,'Xuat-Nhap'!$Q$1:$Q$9943)</f>
        <v>0</v>
      </c>
      <c r="R26" s="165">
        <f>SUMIF('Xuat-Nhap'!$C$1:$C$9943,'Tong-hop'!C26,'Xuat-Nhap'!$R$1:$R$9943)</f>
        <v>0</v>
      </c>
      <c r="S26" s="144">
        <f>SUMIF('Xuat-Nhap'!$C$1:$C$9943,'Tong-hop'!C26,'Xuat-Nhap'!$S$1:$S$9943)</f>
        <v>0</v>
      </c>
      <c r="T26" s="166">
        <f>SUMIF('Xuat-Nhap'!$C$1:$C$9943,'Tong-hop'!C26,'Xuat-Nhap'!$T$1:$T$9943)</f>
        <v>0</v>
      </c>
      <c r="U26" s="144">
        <f>SUMIF('Xuat-Nhap'!$C$1:$C$9943,'Tong-hop'!C26,'Xuat-Nhap'!$U$1:$U$9943)</f>
        <v>0</v>
      </c>
      <c r="V26" s="172">
        <f t="shared" si="3"/>
        <v>0</v>
      </c>
      <c r="W26" s="169">
        <f t="shared" si="4"/>
        <v>0</v>
      </c>
      <c r="X26" s="190"/>
      <c r="Y26" s="136"/>
    </row>
    <row r="27" spans="2:25" ht="20" customHeight="1" x14ac:dyDescent="0.2">
      <c r="B27" s="168" t="s">
        <v>191</v>
      </c>
      <c r="C27" s="142"/>
      <c r="D27" s="97" t="e">
        <f>VLOOKUP(C27,'Don-hang'!$D$2:$F$10006,3,0)</f>
        <v>#N/A</v>
      </c>
      <c r="E27" s="89" t="e">
        <f>VLOOKUP(C27,'Don-hang'!$D$2:$G$10006,4,0)</f>
        <v>#N/A</v>
      </c>
      <c r="F27" s="41" t="e">
        <f>VLOOKUP(C27,'Don-hang'!$D$2:$H$10006,5,0)</f>
        <v>#N/A</v>
      </c>
      <c r="G27" s="41" t="e">
        <f>VLOOKUP(C27,'Don-hang'!$D$2:$I$10006,6,0)</f>
        <v>#N/A</v>
      </c>
      <c r="H27" s="90" t="e">
        <f>VLOOKUP(C27,'Don-hang'!$D$2:$J$10006,7,0)</f>
        <v>#N/A</v>
      </c>
      <c r="I27" s="91" t="e">
        <f>VLOOKUP(C27,'Don-hang'!$D$2:$K$10006,8,0)</f>
        <v>#N/A</v>
      </c>
      <c r="J27" s="92" t="e">
        <f>VLOOKUP(C27,'Don-hang'!$D$2:$V$10006,19,0)</f>
        <v>#N/A</v>
      </c>
      <c r="K27" s="92"/>
      <c r="L27" s="92"/>
      <c r="M27" s="92" t="e">
        <f>VLOOKUP(C27,'Don-hang'!$D$2:$AE$10000,28,0)</f>
        <v>#N/A</v>
      </c>
      <c r="N27" s="92" t="e">
        <f>VLOOKUP(C27,'Don-hang'!$D$2:$AC$10000,26,0)</f>
        <v>#N/A</v>
      </c>
      <c r="O27" s="92"/>
      <c r="P27" s="92"/>
      <c r="Q27" s="143">
        <f>SUMIF('Xuat-Nhap'!$C$1:$C$9943,'Tong-hop'!C27,'Xuat-Nhap'!$Q$1:$Q$9943)</f>
        <v>0</v>
      </c>
      <c r="R27" s="165">
        <f>SUMIF('Xuat-Nhap'!$C$1:$C$9943,'Tong-hop'!C27,'Xuat-Nhap'!$R$1:$R$9943)</f>
        <v>0</v>
      </c>
      <c r="S27" s="144">
        <f>SUMIF('Xuat-Nhap'!$C$1:$C$9943,'Tong-hop'!C27,'Xuat-Nhap'!$S$1:$S$9943)</f>
        <v>0</v>
      </c>
      <c r="T27" s="166">
        <f>SUMIF('Xuat-Nhap'!$C$1:$C$9943,'Tong-hop'!C27,'Xuat-Nhap'!$T$1:$T$9943)</f>
        <v>0</v>
      </c>
      <c r="U27" s="144">
        <f>SUMIF('Xuat-Nhap'!$C$1:$C$9943,'Tong-hop'!C27,'Xuat-Nhap'!$U$1:$U$9943)</f>
        <v>0</v>
      </c>
      <c r="V27" s="172">
        <f t="shared" si="3"/>
        <v>0</v>
      </c>
      <c r="W27" s="169">
        <f t="shared" si="4"/>
        <v>0</v>
      </c>
      <c r="X27" s="190"/>
      <c r="Y27" s="136"/>
    </row>
    <row r="28" spans="2:25" ht="20" customHeight="1" x14ac:dyDescent="0.2">
      <c r="B28" s="168" t="s">
        <v>191</v>
      </c>
      <c r="C28" s="142"/>
      <c r="D28" s="97" t="e">
        <f>VLOOKUP(C28,'Don-hang'!$D$2:$F$10006,3,0)</f>
        <v>#N/A</v>
      </c>
      <c r="E28" s="89" t="e">
        <f>VLOOKUP(C28,'Don-hang'!$D$2:$G$10006,4,0)</f>
        <v>#N/A</v>
      </c>
      <c r="F28" s="41" t="e">
        <f>VLOOKUP(C28,'Don-hang'!$D$2:$H$10006,5,0)</f>
        <v>#N/A</v>
      </c>
      <c r="G28" s="41" t="e">
        <f>VLOOKUP(C28,'Don-hang'!$D$2:$I$10006,6,0)</f>
        <v>#N/A</v>
      </c>
      <c r="H28" s="90" t="e">
        <f>VLOOKUP(C28,'Don-hang'!$D$2:$J$10006,7,0)</f>
        <v>#N/A</v>
      </c>
      <c r="I28" s="91" t="e">
        <f>VLOOKUP(C28,'Don-hang'!$D$2:$K$10006,8,0)</f>
        <v>#N/A</v>
      </c>
      <c r="J28" s="92" t="e">
        <f>VLOOKUP(C28,'Don-hang'!$D$2:$V$10006,19,0)</f>
        <v>#N/A</v>
      </c>
      <c r="K28" s="92"/>
      <c r="L28" s="92"/>
      <c r="M28" s="92" t="e">
        <f>VLOOKUP(C28,'Don-hang'!$D$2:$AE$10000,28,0)</f>
        <v>#N/A</v>
      </c>
      <c r="N28" s="92" t="e">
        <f>VLOOKUP(C28,'Don-hang'!$D$2:$AC$10000,26,0)</f>
        <v>#N/A</v>
      </c>
      <c r="O28" s="92"/>
      <c r="P28" s="92"/>
      <c r="Q28" s="143">
        <f>SUMIF('Xuat-Nhap'!$C$1:$C$9943,'Tong-hop'!C28,'Xuat-Nhap'!$Q$1:$Q$9943)</f>
        <v>0</v>
      </c>
      <c r="R28" s="165">
        <f>SUMIF('Xuat-Nhap'!$C$1:$C$9943,'Tong-hop'!C28,'Xuat-Nhap'!$R$1:$R$9943)</f>
        <v>0</v>
      </c>
      <c r="S28" s="144">
        <f>SUMIF('Xuat-Nhap'!$C$1:$C$9943,'Tong-hop'!C28,'Xuat-Nhap'!$S$1:$S$9943)</f>
        <v>0</v>
      </c>
      <c r="T28" s="166">
        <f>SUMIF('Xuat-Nhap'!$C$1:$C$9943,'Tong-hop'!C28,'Xuat-Nhap'!$T$1:$T$9943)</f>
        <v>0</v>
      </c>
      <c r="U28" s="144">
        <f>SUMIF('Xuat-Nhap'!$C$1:$C$9943,'Tong-hop'!C28,'Xuat-Nhap'!$U$1:$U$9943)</f>
        <v>0</v>
      </c>
      <c r="V28" s="172">
        <f t="shared" si="3"/>
        <v>0</v>
      </c>
      <c r="W28" s="169">
        <f t="shared" si="4"/>
        <v>0</v>
      </c>
      <c r="X28" s="190"/>
      <c r="Y28" s="136"/>
    </row>
    <row r="29" spans="2:25" ht="20" customHeight="1" x14ac:dyDescent="0.2">
      <c r="B29" s="168" t="s">
        <v>191</v>
      </c>
      <c r="C29" s="142"/>
      <c r="D29" s="97" t="e">
        <f>VLOOKUP(C29,'Don-hang'!$D$2:$F$10006,3,0)</f>
        <v>#N/A</v>
      </c>
      <c r="E29" s="89" t="e">
        <f>VLOOKUP(C29,'Don-hang'!$D$2:$G$10006,4,0)</f>
        <v>#N/A</v>
      </c>
      <c r="F29" s="41" t="e">
        <f>VLOOKUP(C29,'Don-hang'!$D$2:$H$10006,5,0)</f>
        <v>#N/A</v>
      </c>
      <c r="G29" s="41" t="e">
        <f>VLOOKUP(C29,'Don-hang'!$D$2:$I$10006,6,0)</f>
        <v>#N/A</v>
      </c>
      <c r="H29" s="90" t="e">
        <f>VLOOKUP(C29,'Don-hang'!$D$2:$J$10006,7,0)</f>
        <v>#N/A</v>
      </c>
      <c r="I29" s="91" t="e">
        <f>VLOOKUP(C29,'Don-hang'!$D$2:$K$10006,8,0)</f>
        <v>#N/A</v>
      </c>
      <c r="J29" s="92" t="e">
        <f>VLOOKUP(C29,'Don-hang'!$D$2:$V$10006,19,0)</f>
        <v>#N/A</v>
      </c>
      <c r="K29" s="92"/>
      <c r="L29" s="92"/>
      <c r="M29" s="92" t="e">
        <f>VLOOKUP(C29,'Don-hang'!$D$2:$AE$10000,28,0)</f>
        <v>#N/A</v>
      </c>
      <c r="N29" s="92" t="e">
        <f>VLOOKUP(C29,'Don-hang'!$D$2:$AC$10000,26,0)</f>
        <v>#N/A</v>
      </c>
      <c r="O29" s="92"/>
      <c r="P29" s="92"/>
      <c r="Q29" s="143">
        <f>SUMIF('Xuat-Nhap'!$C$1:$C$9943,'Tong-hop'!C29,'Xuat-Nhap'!$Q$1:$Q$9943)</f>
        <v>0</v>
      </c>
      <c r="R29" s="165">
        <f>SUMIF('Xuat-Nhap'!$C$1:$C$9943,'Tong-hop'!C29,'Xuat-Nhap'!$R$1:$R$9943)</f>
        <v>0</v>
      </c>
      <c r="S29" s="144">
        <f>SUMIF('Xuat-Nhap'!$C$1:$C$9943,'Tong-hop'!C29,'Xuat-Nhap'!$S$1:$S$9943)</f>
        <v>0</v>
      </c>
      <c r="T29" s="166">
        <f>SUMIF('Xuat-Nhap'!$C$1:$C$9943,'Tong-hop'!C29,'Xuat-Nhap'!$T$1:$T$9943)</f>
        <v>0</v>
      </c>
      <c r="U29" s="144">
        <f>SUMIF('Xuat-Nhap'!$C$1:$C$9943,'Tong-hop'!C29,'Xuat-Nhap'!$U$1:$U$9943)</f>
        <v>0</v>
      </c>
      <c r="V29" s="172">
        <f t="shared" si="3"/>
        <v>0</v>
      </c>
      <c r="W29" s="169">
        <f t="shared" si="4"/>
        <v>0</v>
      </c>
      <c r="X29" s="190"/>
      <c r="Y29" s="136"/>
    </row>
    <row r="30" spans="2:25" ht="20" customHeight="1" x14ac:dyDescent="0.2">
      <c r="B30" s="168"/>
      <c r="C30" s="142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43"/>
      <c r="R30" s="165"/>
      <c r="S30" s="144"/>
      <c r="T30" s="166"/>
      <c r="U30" s="144"/>
      <c r="V30" s="173"/>
      <c r="W30" s="170"/>
      <c r="X30" s="191"/>
      <c r="Y30" s="136"/>
    </row>
    <row r="31" spans="2:25" ht="20" customHeight="1" x14ac:dyDescent="0.2">
      <c r="B31" s="168"/>
      <c r="C31" s="142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43"/>
      <c r="R31" s="165"/>
      <c r="S31" s="144"/>
      <c r="T31" s="166"/>
      <c r="U31" s="144"/>
      <c r="V31" s="173"/>
      <c r="W31" s="170"/>
      <c r="X31" s="191"/>
      <c r="Y31" s="136"/>
    </row>
    <row r="32" spans="2:25" ht="20" customHeight="1" x14ac:dyDescent="0.2">
      <c r="B32" s="168"/>
      <c r="C32" s="142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43"/>
      <c r="R32" s="165"/>
      <c r="S32" s="144"/>
      <c r="T32" s="166"/>
      <c r="U32" s="144"/>
      <c r="V32" s="173"/>
      <c r="W32" s="170"/>
      <c r="X32" s="191"/>
      <c r="Y32" s="136"/>
    </row>
    <row r="33" spans="2:25" ht="20" customHeight="1" x14ac:dyDescent="0.2">
      <c r="B33" s="168"/>
      <c r="C33" s="142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43"/>
      <c r="R33" s="165"/>
      <c r="S33" s="144"/>
      <c r="T33" s="166"/>
      <c r="U33" s="144"/>
      <c r="V33" s="173"/>
      <c r="W33" s="170"/>
      <c r="X33" s="191"/>
      <c r="Y33" s="136"/>
    </row>
    <row r="34" spans="2:25" ht="20" customHeight="1" x14ac:dyDescent="0.2">
      <c r="B34" s="168"/>
      <c r="C34" s="142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43"/>
      <c r="R34" s="165"/>
      <c r="S34" s="144"/>
      <c r="T34" s="166"/>
      <c r="U34" s="144"/>
      <c r="V34" s="173"/>
      <c r="W34" s="170"/>
      <c r="X34" s="191"/>
      <c r="Y34" s="136"/>
    </row>
    <row r="35" spans="2:25" ht="20" customHeight="1" x14ac:dyDescent="0.2">
      <c r="B35" s="168"/>
      <c r="C35" s="142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43"/>
      <c r="R35" s="165"/>
      <c r="S35" s="144"/>
      <c r="T35" s="166"/>
      <c r="U35" s="144"/>
      <c r="V35" s="173"/>
      <c r="W35" s="170"/>
      <c r="X35" s="191"/>
      <c r="Y35" s="136"/>
    </row>
  </sheetData>
  <mergeCells count="21">
    <mergeCell ref="Y3:Y4"/>
    <mergeCell ref="V3:W3"/>
    <mergeCell ref="K3:K4"/>
    <mergeCell ref="L3:L4"/>
    <mergeCell ref="M3:M4"/>
    <mergeCell ref="N3:N4"/>
    <mergeCell ref="O3:O4"/>
    <mergeCell ref="P3:P4"/>
    <mergeCell ref="X3:X4"/>
    <mergeCell ref="C2:T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Q3:R3"/>
    <mergeCell ref="S3:U3"/>
  </mergeCells>
  <conditionalFormatting sqref="G3">
    <cfRule type="containsText" dxfId="3" priority="2" stopIfTrue="1" operator="containsText" text="BOPP30">
      <formula>NOT(ISERROR(SEARCH("BOPP30",G3)))</formula>
    </cfRule>
  </conditionalFormatting>
  <conditionalFormatting sqref="Y3">
    <cfRule type="containsText" dxfId="2" priority="1" stopIfTrue="1" operator="containsText" text="BOPP30">
      <formula>NOT(ISERROR(SEARCH("BOPP30",Y3)))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8"/>
  <sheetViews>
    <sheetView workbookViewId="0">
      <selection activeCell="E25" sqref="E25"/>
    </sheetView>
  </sheetViews>
  <sheetFormatPr baseColWidth="10" defaultColWidth="9.1640625" defaultRowHeight="20" customHeight="1" x14ac:dyDescent="0.2"/>
  <cols>
    <col min="1" max="1" width="0.5" style="1" customWidth="1"/>
    <col min="2" max="2" width="7.83203125" style="3" customWidth="1"/>
    <col min="3" max="3" width="52" style="1" customWidth="1"/>
    <col min="4" max="4" width="7.83203125" style="3" customWidth="1"/>
    <col min="5" max="5" width="12" style="54" customWidth="1"/>
    <col min="6" max="6" width="12" style="3" customWidth="1"/>
    <col min="7" max="7" width="15.83203125" style="54" customWidth="1"/>
    <col min="8" max="8" width="13.6640625" style="54" customWidth="1"/>
    <col min="9" max="9" width="18.83203125" style="54" customWidth="1"/>
    <col min="10" max="10" width="9.1640625" style="3"/>
    <col min="11" max="11" width="9.1640625" style="211"/>
    <col min="12" max="16384" width="9.1640625" style="1"/>
  </cols>
  <sheetData>
    <row r="1" spans="2:11" ht="4.5" customHeight="1" x14ac:dyDescent="0.2"/>
    <row r="2" spans="2:11" ht="20" customHeight="1" x14ac:dyDescent="0.2">
      <c r="C2" s="260" t="s">
        <v>168</v>
      </c>
      <c r="D2" s="260"/>
      <c r="E2" s="260"/>
      <c r="F2" s="260"/>
      <c r="G2" s="260"/>
      <c r="H2" s="260"/>
      <c r="I2" s="260"/>
      <c r="J2" s="260"/>
      <c r="K2" s="260"/>
    </row>
    <row r="3" spans="2:11" ht="40" customHeight="1" x14ac:dyDescent="0.2">
      <c r="C3" s="261" t="s">
        <v>169</v>
      </c>
      <c r="D3" s="261"/>
      <c r="E3" s="261"/>
      <c r="F3" s="261"/>
      <c r="G3" s="261"/>
      <c r="H3" s="261"/>
      <c r="I3" s="261"/>
      <c r="J3" s="261"/>
      <c r="K3" s="261"/>
    </row>
    <row r="4" spans="2:11" ht="7.5" customHeight="1" x14ac:dyDescent="0.2"/>
    <row r="5" spans="2:11" s="42" customFormat="1" ht="20" customHeight="1" x14ac:dyDescent="0.2">
      <c r="B5" s="259" t="s">
        <v>160</v>
      </c>
      <c r="C5" s="259" t="s">
        <v>161</v>
      </c>
      <c r="D5" s="259"/>
      <c r="E5" s="259"/>
      <c r="F5" s="263"/>
      <c r="G5" s="262" t="s">
        <v>162</v>
      </c>
      <c r="H5" s="263"/>
      <c r="I5" s="264" t="s">
        <v>167</v>
      </c>
      <c r="J5" s="259" t="s">
        <v>152</v>
      </c>
      <c r="K5" s="265" t="s">
        <v>159</v>
      </c>
    </row>
    <row r="6" spans="2:11" s="2" customFormat="1" ht="20" customHeight="1" x14ac:dyDescent="0.2">
      <c r="B6" s="259"/>
      <c r="C6" s="198" t="s">
        <v>163</v>
      </c>
      <c r="D6" s="198" t="s">
        <v>156</v>
      </c>
      <c r="E6" s="202" t="s">
        <v>164</v>
      </c>
      <c r="F6" s="199" t="s">
        <v>166</v>
      </c>
      <c r="G6" s="204" t="s">
        <v>117</v>
      </c>
      <c r="H6" s="207" t="s">
        <v>119</v>
      </c>
      <c r="I6" s="264"/>
      <c r="J6" s="259"/>
      <c r="K6" s="265"/>
    </row>
    <row r="7" spans="2:11" ht="20" customHeight="1" x14ac:dyDescent="0.2">
      <c r="B7" s="197">
        <v>1</v>
      </c>
      <c r="C7" s="10" t="s">
        <v>50</v>
      </c>
      <c r="D7" s="197" t="s">
        <v>165</v>
      </c>
      <c r="E7" s="203">
        <v>5300</v>
      </c>
      <c r="F7" s="200">
        <v>198</v>
      </c>
      <c r="G7" s="205">
        <f>H7*0.16</f>
        <v>4235.2</v>
      </c>
      <c r="H7" s="208">
        <f>9000+17470</f>
        <v>26470</v>
      </c>
      <c r="I7" s="210">
        <f>E7-G7</f>
        <v>1064.8000000000002</v>
      </c>
      <c r="J7" s="201">
        <f>1-(G7/E7)</f>
        <v>0.20090566037735857</v>
      </c>
      <c r="K7" s="212"/>
    </row>
    <row r="8" spans="2:11" ht="20" customHeight="1" x14ac:dyDescent="0.2">
      <c r="B8" s="197">
        <v>2</v>
      </c>
      <c r="C8" s="10" t="s">
        <v>54</v>
      </c>
      <c r="D8" s="197" t="s">
        <v>165</v>
      </c>
      <c r="E8" s="203">
        <v>5400</v>
      </c>
      <c r="F8" s="200">
        <v>191</v>
      </c>
      <c r="G8" s="205">
        <f t="shared" ref="G8:G10" si="0">H8*0.16</f>
        <v>5152</v>
      </c>
      <c r="H8" s="208">
        <f>6000+26200</f>
        <v>32200</v>
      </c>
      <c r="I8" s="210">
        <f t="shared" ref="I8:I10" si="1">E8-G8</f>
        <v>248</v>
      </c>
      <c r="J8" s="201">
        <f t="shared" ref="J8:J10" si="2">1-(G8/E8)</f>
        <v>4.5925925925925926E-2</v>
      </c>
      <c r="K8" s="212"/>
    </row>
    <row r="9" spans="2:11" ht="20" customHeight="1" x14ac:dyDescent="0.2">
      <c r="B9" s="197">
        <v>3</v>
      </c>
      <c r="C9" s="10" t="s">
        <v>57</v>
      </c>
      <c r="D9" s="197" t="s">
        <v>165</v>
      </c>
      <c r="E9" s="203">
        <v>5140</v>
      </c>
      <c r="F9" s="200">
        <v>184</v>
      </c>
      <c r="G9" s="205">
        <f t="shared" si="0"/>
        <v>4576</v>
      </c>
      <c r="H9" s="208">
        <f>12000+16600</f>
        <v>28600</v>
      </c>
      <c r="I9" s="210">
        <f t="shared" si="1"/>
        <v>564</v>
      </c>
      <c r="J9" s="201">
        <f t="shared" si="2"/>
        <v>0.10972762645914402</v>
      </c>
      <c r="K9" s="212"/>
    </row>
    <row r="10" spans="2:11" ht="20" customHeight="1" x14ac:dyDescent="0.2">
      <c r="B10" s="197">
        <v>4</v>
      </c>
      <c r="C10" s="10" t="s">
        <v>60</v>
      </c>
      <c r="D10" s="197" t="s">
        <v>165</v>
      </c>
      <c r="E10" s="203">
        <v>5170</v>
      </c>
      <c r="F10" s="200">
        <v>183</v>
      </c>
      <c r="G10" s="205">
        <f t="shared" si="0"/>
        <v>4688</v>
      </c>
      <c r="H10" s="208">
        <f>12000+17300</f>
        <v>29300</v>
      </c>
      <c r="I10" s="210">
        <f t="shared" si="1"/>
        <v>482</v>
      </c>
      <c r="J10" s="201">
        <f t="shared" si="2"/>
        <v>9.3230174081237904E-2</v>
      </c>
      <c r="K10" s="212"/>
    </row>
    <row r="11" spans="2:11" ht="20" customHeight="1" x14ac:dyDescent="0.2">
      <c r="B11" s="197">
        <v>5</v>
      </c>
      <c r="C11" s="10" t="s">
        <v>153</v>
      </c>
      <c r="D11" s="197" t="s">
        <v>157</v>
      </c>
      <c r="E11" s="203">
        <v>1</v>
      </c>
      <c r="F11" s="200"/>
      <c r="G11" s="206"/>
      <c r="H11" s="209"/>
      <c r="I11" s="210"/>
      <c r="J11" s="197"/>
      <c r="K11" s="212">
        <v>1</v>
      </c>
    </row>
    <row r="12" spans="2:11" ht="20" customHeight="1" x14ac:dyDescent="0.2">
      <c r="B12" s="197">
        <v>6</v>
      </c>
      <c r="C12" s="10" t="s">
        <v>154</v>
      </c>
      <c r="D12" s="197" t="s">
        <v>158</v>
      </c>
      <c r="E12" s="203">
        <v>100</v>
      </c>
      <c r="F12" s="200"/>
      <c r="G12" s="206"/>
      <c r="H12" s="209"/>
      <c r="I12" s="210"/>
      <c r="J12" s="197"/>
      <c r="K12" s="212">
        <f>100-40-7</f>
        <v>53</v>
      </c>
    </row>
    <row r="13" spans="2:11" ht="20" customHeight="1" x14ac:dyDescent="0.2">
      <c r="B13" s="197">
        <v>7</v>
      </c>
      <c r="C13" s="10" t="s">
        <v>75</v>
      </c>
      <c r="D13" s="197" t="s">
        <v>165</v>
      </c>
      <c r="E13" s="203">
        <v>5700</v>
      </c>
      <c r="F13" s="200">
        <v>295</v>
      </c>
      <c r="G13" s="206">
        <f>H13*0.16</f>
        <v>5232</v>
      </c>
      <c r="H13" s="209">
        <f>32700</f>
        <v>32700</v>
      </c>
      <c r="I13" s="210">
        <f t="shared" ref="I13:I15" si="3">E13-G13</f>
        <v>468</v>
      </c>
      <c r="J13" s="201">
        <f t="shared" ref="J13:J15" si="4">1-(G13/E13)</f>
        <v>8.2105263157894792E-2</v>
      </c>
      <c r="K13" s="212"/>
    </row>
    <row r="14" spans="2:11" ht="20" customHeight="1" x14ac:dyDescent="0.2">
      <c r="B14" s="197">
        <v>8</v>
      </c>
      <c r="C14" s="10" t="s">
        <v>83</v>
      </c>
      <c r="D14" s="197" t="s">
        <v>165</v>
      </c>
      <c r="E14" s="203">
        <v>3490</v>
      </c>
      <c r="F14" s="200">
        <v>330</v>
      </c>
      <c r="G14" s="206">
        <f>H14*0.15/2</f>
        <v>3067.5</v>
      </c>
      <c r="H14" s="209">
        <f>40900</f>
        <v>40900</v>
      </c>
      <c r="I14" s="210">
        <f t="shared" si="3"/>
        <v>422.5</v>
      </c>
      <c r="J14" s="201">
        <f t="shared" si="4"/>
        <v>0.12106017191977081</v>
      </c>
      <c r="K14" s="212"/>
    </row>
    <row r="15" spans="2:11" ht="20" customHeight="1" x14ac:dyDescent="0.2">
      <c r="B15" s="197">
        <v>9</v>
      </c>
      <c r="C15" s="10" t="s">
        <v>90</v>
      </c>
      <c r="D15" s="197" t="s">
        <v>165</v>
      </c>
      <c r="E15" s="203">
        <v>5310</v>
      </c>
      <c r="F15" s="200">
        <v>345.15</v>
      </c>
      <c r="G15" s="206">
        <f>H15*0.18</f>
        <v>3996</v>
      </c>
      <c r="H15" s="209">
        <v>22200</v>
      </c>
      <c r="I15" s="210">
        <f t="shared" si="3"/>
        <v>1314</v>
      </c>
      <c r="J15" s="201">
        <f t="shared" si="4"/>
        <v>0.24745762711864405</v>
      </c>
      <c r="K15" s="212"/>
    </row>
    <row r="16" spans="2:11" ht="20" customHeight="1" x14ac:dyDescent="0.2">
      <c r="B16" s="197">
        <v>10</v>
      </c>
      <c r="C16" s="10" t="s">
        <v>155</v>
      </c>
      <c r="D16" s="197" t="s">
        <v>158</v>
      </c>
      <c r="E16" s="203">
        <v>50</v>
      </c>
      <c r="F16" s="200"/>
      <c r="G16" s="206"/>
      <c r="H16" s="209"/>
      <c r="I16" s="210"/>
      <c r="J16" s="197"/>
      <c r="K16" s="212"/>
    </row>
    <row r="18" spans="3:8" ht="20" customHeight="1" x14ac:dyDescent="0.2">
      <c r="C18" s="1" t="s">
        <v>171</v>
      </c>
      <c r="H18" s="1" t="s">
        <v>170</v>
      </c>
    </row>
  </sheetData>
  <mergeCells count="8">
    <mergeCell ref="B5:B6"/>
    <mergeCell ref="C2:K2"/>
    <mergeCell ref="C3:K3"/>
    <mergeCell ref="G5:H5"/>
    <mergeCell ref="C5:F5"/>
    <mergeCell ref="I5:I6"/>
    <mergeCell ref="J5:J6"/>
    <mergeCell ref="K5:K6"/>
  </mergeCells>
  <pageMargins left="0" right="0" top="0" bottom="0" header="0.31496062992125984" footer="0.31496062992125984"/>
  <pageSetup paperSize="9" scale="9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N24"/>
  <sheetViews>
    <sheetView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D21" sqref="D21"/>
    </sheetView>
  </sheetViews>
  <sheetFormatPr baseColWidth="10" defaultColWidth="9" defaultRowHeight="20" customHeight="1" x14ac:dyDescent="0.2"/>
  <cols>
    <col min="1" max="1" width="0.5" style="1" customWidth="1"/>
    <col min="2" max="2" width="11.1640625" style="75" customWidth="1"/>
    <col min="3" max="3" width="9.5" style="27" customWidth="1"/>
    <col min="4" max="4" width="15.5" style="1" customWidth="1"/>
    <col min="5" max="5" width="10.5" style="28" customWidth="1"/>
    <col min="6" max="6" width="7.5" style="1" customWidth="1"/>
    <col min="7" max="7" width="88.6640625" style="1" customWidth="1"/>
    <col min="8" max="8" width="15" style="1" customWidth="1"/>
    <col min="9" max="9" width="14.33203125" style="54" customWidth="1"/>
    <col min="10" max="10" width="13.33203125" style="54" customWidth="1"/>
    <col min="11" max="11" width="9.5" style="54" customWidth="1"/>
    <col min="12" max="12" width="11.6640625" style="1" customWidth="1"/>
    <col min="13" max="13" width="67.5" style="1" customWidth="1"/>
    <col min="14" max="14" width="9" style="3"/>
    <col min="15" max="16384" width="9" style="1"/>
  </cols>
  <sheetData>
    <row r="1" spans="2:14" ht="2.25" customHeight="1" x14ac:dyDescent="0.2">
      <c r="B1" s="42"/>
      <c r="C1" s="2"/>
      <c r="D1" s="2"/>
      <c r="E1" s="2"/>
      <c r="F1" s="2"/>
      <c r="G1" s="2"/>
      <c r="H1" s="2"/>
      <c r="I1" s="46"/>
      <c r="J1" s="46"/>
      <c r="K1" s="46"/>
      <c r="L1" s="2"/>
      <c r="M1" s="2"/>
    </row>
    <row r="2" spans="2:14" ht="40" customHeight="1" x14ac:dyDescent="0.2">
      <c r="B2" s="3"/>
      <c r="C2" s="44"/>
      <c r="D2" s="266" t="s">
        <v>37</v>
      </c>
      <c r="E2" s="266"/>
      <c r="F2" s="266"/>
      <c r="G2" s="266"/>
      <c r="H2" s="266"/>
      <c r="I2" s="266"/>
      <c r="J2" s="266"/>
      <c r="K2" s="266"/>
      <c r="L2" s="266"/>
      <c r="M2" s="2"/>
    </row>
    <row r="3" spans="2:14" ht="20" customHeight="1" x14ac:dyDescent="0.2">
      <c r="B3" s="72" t="s">
        <v>41</v>
      </c>
      <c r="C3" s="71" t="s">
        <v>42</v>
      </c>
      <c r="D3" s="29" t="s">
        <v>5</v>
      </c>
      <c r="E3" s="4" t="s">
        <v>0</v>
      </c>
      <c r="F3" s="4" t="s">
        <v>1</v>
      </c>
      <c r="G3" s="5" t="s">
        <v>2</v>
      </c>
      <c r="H3" s="5" t="s">
        <v>6</v>
      </c>
      <c r="I3" s="45" t="s">
        <v>43</v>
      </c>
      <c r="J3" s="45" t="s">
        <v>39</v>
      </c>
      <c r="K3" s="45" t="s">
        <v>40</v>
      </c>
      <c r="L3" s="6" t="s">
        <v>3</v>
      </c>
      <c r="M3" s="30" t="s">
        <v>4</v>
      </c>
    </row>
    <row r="4" spans="2:14" s="7" customFormat="1" ht="20" customHeight="1" x14ac:dyDescent="0.2">
      <c r="B4" s="73">
        <v>44579</v>
      </c>
      <c r="C4" s="8"/>
      <c r="D4" s="14" t="s">
        <v>18</v>
      </c>
      <c r="E4" s="25">
        <v>2112059</v>
      </c>
      <c r="F4" s="32" t="s">
        <v>8</v>
      </c>
      <c r="G4" s="11" t="s">
        <v>9</v>
      </c>
      <c r="H4" s="10"/>
      <c r="I4" s="47"/>
      <c r="J4" s="47"/>
      <c r="K4" s="48">
        <v>213.6</v>
      </c>
      <c r="L4" s="11"/>
      <c r="M4" s="11" t="s">
        <v>27</v>
      </c>
      <c r="N4" s="13"/>
    </row>
    <row r="5" spans="2:14" ht="20" customHeight="1" x14ac:dyDescent="0.2">
      <c r="B5" s="73">
        <v>44579</v>
      </c>
      <c r="C5" s="8"/>
      <c r="D5" s="14" t="s">
        <v>19</v>
      </c>
      <c r="E5" s="25">
        <v>2112059</v>
      </c>
      <c r="F5" s="32" t="s">
        <v>10</v>
      </c>
      <c r="G5" s="11" t="s">
        <v>11</v>
      </c>
      <c r="H5" s="15"/>
      <c r="I5" s="49"/>
      <c r="J5" s="50"/>
      <c r="K5" s="48">
        <v>305</v>
      </c>
      <c r="L5" s="16"/>
      <c r="M5" s="11" t="s">
        <v>26</v>
      </c>
    </row>
    <row r="6" spans="2:14" ht="20" customHeight="1" x14ac:dyDescent="0.2">
      <c r="B6" s="73">
        <v>44579</v>
      </c>
      <c r="C6" s="8"/>
      <c r="D6" s="14" t="s">
        <v>20</v>
      </c>
      <c r="E6" s="25">
        <v>2112059</v>
      </c>
      <c r="F6" s="32" t="s">
        <v>12</v>
      </c>
      <c r="G6" s="33" t="s">
        <v>13</v>
      </c>
      <c r="H6" s="11"/>
      <c r="I6" s="49"/>
      <c r="J6" s="50"/>
      <c r="K6" s="48">
        <v>280.89999999999998</v>
      </c>
      <c r="L6" s="16"/>
      <c r="M6" s="11" t="s">
        <v>24</v>
      </c>
    </row>
    <row r="7" spans="2:14" s="17" customFormat="1" ht="20" customHeight="1" x14ac:dyDescent="0.2">
      <c r="B7" s="73">
        <v>44579</v>
      </c>
      <c r="C7" s="18"/>
      <c r="D7" s="14" t="s">
        <v>21</v>
      </c>
      <c r="E7" s="25">
        <v>2112059</v>
      </c>
      <c r="F7" s="32" t="s">
        <v>14</v>
      </c>
      <c r="G7" s="11" t="s">
        <v>15</v>
      </c>
      <c r="H7" s="19"/>
      <c r="I7" s="48"/>
      <c r="J7" s="51"/>
      <c r="K7" s="48">
        <v>304.3</v>
      </c>
      <c r="L7" s="19"/>
      <c r="M7" s="11" t="s">
        <v>23</v>
      </c>
      <c r="N7" s="20"/>
    </row>
    <row r="8" spans="2:14" s="17" customFormat="1" ht="20" customHeight="1" x14ac:dyDescent="0.2">
      <c r="B8" s="73">
        <v>44579</v>
      </c>
      <c r="C8" s="18"/>
      <c r="D8" s="14" t="s">
        <v>22</v>
      </c>
      <c r="E8" s="25">
        <v>2112059</v>
      </c>
      <c r="F8" s="32" t="s">
        <v>16</v>
      </c>
      <c r="G8" s="11" t="s">
        <v>17</v>
      </c>
      <c r="H8" s="19"/>
      <c r="I8" s="52"/>
      <c r="J8" s="51"/>
      <c r="K8" s="48">
        <v>303.2</v>
      </c>
      <c r="L8" s="19"/>
      <c r="M8" s="11" t="s">
        <v>25</v>
      </c>
      <c r="N8" s="20"/>
    </row>
    <row r="9" spans="2:14" s="17" customFormat="1" ht="20" customHeight="1" x14ac:dyDescent="0.2">
      <c r="B9" s="36">
        <v>44636</v>
      </c>
      <c r="C9" s="18"/>
      <c r="D9" s="14" t="s">
        <v>30</v>
      </c>
      <c r="E9" s="9">
        <v>2202046</v>
      </c>
      <c r="F9" s="34" t="s">
        <v>28</v>
      </c>
      <c r="G9" s="11" t="s">
        <v>29</v>
      </c>
      <c r="H9" s="19"/>
      <c r="I9" s="52"/>
      <c r="J9" s="51"/>
      <c r="K9" s="48">
        <v>30</v>
      </c>
      <c r="L9" s="19"/>
      <c r="M9" s="11" t="s">
        <v>31</v>
      </c>
      <c r="N9" s="20"/>
    </row>
    <row r="10" spans="2:14" ht="20" customHeight="1" x14ac:dyDescent="0.2">
      <c r="B10" s="36">
        <v>44637</v>
      </c>
      <c r="C10" s="8"/>
      <c r="D10" s="14" t="s">
        <v>33</v>
      </c>
      <c r="E10" s="9"/>
      <c r="F10" s="34"/>
      <c r="G10" s="11" t="s">
        <v>32</v>
      </c>
      <c r="H10" s="11"/>
      <c r="I10" s="47"/>
      <c r="J10" s="50">
        <v>13000</v>
      </c>
      <c r="K10" s="48">
        <v>230</v>
      </c>
      <c r="L10" s="21"/>
      <c r="M10" s="11" t="s">
        <v>34</v>
      </c>
    </row>
    <row r="11" spans="2:14" ht="20" customHeight="1" x14ac:dyDescent="0.2">
      <c r="B11" s="36">
        <v>44638</v>
      </c>
      <c r="C11" s="8"/>
      <c r="D11" s="14" t="s">
        <v>33</v>
      </c>
      <c r="E11" s="9"/>
      <c r="F11" s="34"/>
      <c r="G11" s="11" t="s">
        <v>32</v>
      </c>
      <c r="H11" s="11"/>
      <c r="I11" s="47"/>
      <c r="J11" s="50">
        <v>25685</v>
      </c>
      <c r="K11" s="48">
        <v>454.7</v>
      </c>
      <c r="L11" s="12"/>
      <c r="M11" s="11" t="s">
        <v>35</v>
      </c>
    </row>
    <row r="12" spans="2:14" ht="20" customHeight="1" thickBot="1" x14ac:dyDescent="0.25">
      <c r="B12" s="74">
        <v>44642</v>
      </c>
      <c r="C12" s="63"/>
      <c r="D12" s="64" t="s">
        <v>30</v>
      </c>
      <c r="E12" s="65">
        <v>2202046</v>
      </c>
      <c r="F12" s="66" t="s">
        <v>28</v>
      </c>
      <c r="G12" s="67" t="s">
        <v>29</v>
      </c>
      <c r="H12" s="67"/>
      <c r="I12" s="68"/>
      <c r="J12" s="69"/>
      <c r="K12" s="70">
        <v>261.7</v>
      </c>
      <c r="L12" s="67"/>
      <c r="M12" s="67" t="s">
        <v>36</v>
      </c>
    </row>
    <row r="13" spans="2:14" ht="20" customHeight="1" x14ac:dyDescent="0.2">
      <c r="B13" s="55"/>
      <c r="C13" s="56"/>
      <c r="D13" s="57"/>
      <c r="E13" s="57"/>
      <c r="F13" s="58" t="e">
        <f>VLOOKUP(E13,'[1]Don-hang'!$F$2:$G$10000,2,0)</f>
        <v>#N/A</v>
      </c>
      <c r="G13" s="40" t="e">
        <f>VLOOKUP(E13,'[1]Don-hang'!$F$2:$H$1000,3,0)</f>
        <v>#N/A</v>
      </c>
      <c r="H13" s="40" t="e">
        <f>VLOOKUP(E13,'[1]Don-hang'!$F$2:$I$10000,4,0)</f>
        <v>#N/A</v>
      </c>
      <c r="I13" s="59"/>
      <c r="J13" s="60"/>
      <c r="K13" s="61"/>
      <c r="L13" s="40"/>
      <c r="M13" s="62"/>
    </row>
    <row r="14" spans="2:14" ht="20" customHeight="1" x14ac:dyDescent="0.2">
      <c r="B14" s="35"/>
      <c r="C14" s="8"/>
      <c r="D14" s="9"/>
      <c r="E14" s="9"/>
      <c r="F14" s="58" t="e">
        <f>VLOOKUP(E14,'[1]Don-hang'!$F$2:$G$10000,2,0)</f>
        <v>#N/A</v>
      </c>
      <c r="G14" s="40" t="e">
        <f>VLOOKUP(E14,'[1]Don-hang'!$F$2:$H$1000,3,0)</f>
        <v>#N/A</v>
      </c>
      <c r="H14" s="40" t="e">
        <f>VLOOKUP(E14,'[1]Don-hang'!$F$2:$I$10000,4,0)</f>
        <v>#N/A</v>
      </c>
      <c r="I14" s="53"/>
      <c r="J14" s="50"/>
      <c r="K14" s="47"/>
      <c r="L14" s="11"/>
      <c r="M14" s="62"/>
    </row>
    <row r="15" spans="2:14" ht="20" customHeight="1" x14ac:dyDescent="0.2">
      <c r="B15" s="35"/>
      <c r="C15" s="8"/>
      <c r="D15" s="9"/>
      <c r="E15" s="9"/>
      <c r="F15" s="58" t="e">
        <f>VLOOKUP(E15,'[1]Don-hang'!$F$2:$G$10000,2,0)</f>
        <v>#N/A</v>
      </c>
      <c r="G15" s="40" t="e">
        <f>VLOOKUP(E15,'[1]Don-hang'!$F$2:$H$1000,3,0)</f>
        <v>#N/A</v>
      </c>
      <c r="H15" s="40" t="e">
        <f>VLOOKUP(E15,'[1]Don-hang'!$F$2:$I$10000,4,0)</f>
        <v>#N/A</v>
      </c>
      <c r="I15" s="53"/>
      <c r="J15" s="50"/>
      <c r="K15" s="47"/>
      <c r="L15" s="11"/>
      <c r="M15" s="62"/>
    </row>
    <row r="16" spans="2:14" ht="20" customHeight="1" x14ac:dyDescent="0.2">
      <c r="B16" s="35"/>
      <c r="C16" s="8"/>
      <c r="D16" s="9"/>
      <c r="E16" s="9"/>
      <c r="F16" s="58" t="e">
        <f>VLOOKUP(E16,'[1]Don-hang'!$F$2:$G$10000,2,0)</f>
        <v>#N/A</v>
      </c>
      <c r="G16" s="40" t="e">
        <f>VLOOKUP(E16,'[1]Don-hang'!$F$2:$H$1000,3,0)</f>
        <v>#N/A</v>
      </c>
      <c r="H16" s="40" t="e">
        <f>VLOOKUP(E16,'[1]Don-hang'!$F$2:$I$10000,4,0)</f>
        <v>#N/A</v>
      </c>
      <c r="I16" s="53"/>
      <c r="J16" s="50"/>
      <c r="K16" s="47"/>
      <c r="L16" s="11"/>
      <c r="M16" s="62"/>
    </row>
    <row r="17" spans="2:13" ht="20" customHeight="1" x14ac:dyDescent="0.2">
      <c r="B17" s="35"/>
      <c r="C17" s="8"/>
      <c r="D17" s="9"/>
      <c r="E17" s="9"/>
      <c r="F17" s="58" t="e">
        <f>VLOOKUP(E17,'[1]Don-hang'!$F$2:$G$10000,2,0)</f>
        <v>#N/A</v>
      </c>
      <c r="G17" s="40" t="e">
        <f>VLOOKUP(E17,'[1]Don-hang'!$F$2:$H$1000,3,0)</f>
        <v>#N/A</v>
      </c>
      <c r="H17" s="40" t="e">
        <f>VLOOKUP(E17,'[1]Don-hang'!$F$2:$I$10000,4,0)</f>
        <v>#N/A</v>
      </c>
      <c r="I17" s="53"/>
      <c r="J17" s="50"/>
      <c r="K17" s="47"/>
      <c r="L17" s="11"/>
      <c r="M17" s="62"/>
    </row>
    <row r="18" spans="2:13" ht="20" customHeight="1" x14ac:dyDescent="0.2">
      <c r="B18" s="35"/>
      <c r="C18" s="8"/>
      <c r="D18" s="9"/>
      <c r="E18" s="9"/>
      <c r="F18" s="58" t="e">
        <f>VLOOKUP(E18,'[1]Don-hang'!$F$2:$G$10000,2,0)</f>
        <v>#N/A</v>
      </c>
      <c r="G18" s="40" t="e">
        <f>VLOOKUP(E18,'[1]Don-hang'!$F$2:$H$1000,3,0)</f>
        <v>#N/A</v>
      </c>
      <c r="H18" s="40" t="e">
        <f>VLOOKUP(E18,'[1]Don-hang'!$F$2:$I$10000,4,0)</f>
        <v>#N/A</v>
      </c>
      <c r="I18" s="53"/>
      <c r="J18" s="50"/>
      <c r="K18" s="47"/>
      <c r="L18" s="11"/>
      <c r="M18" s="62"/>
    </row>
    <row r="19" spans="2:13" ht="20" customHeight="1" x14ac:dyDescent="0.2">
      <c r="B19" s="35"/>
      <c r="C19" s="8"/>
      <c r="D19" s="9"/>
      <c r="E19" s="9"/>
      <c r="F19" s="58" t="e">
        <f>VLOOKUP(E19,'[1]Don-hang'!$F$2:$G$10000,2,0)</f>
        <v>#N/A</v>
      </c>
      <c r="G19" s="40" t="e">
        <f>VLOOKUP(E19,'[1]Don-hang'!$F$2:$H$1000,3,0)</f>
        <v>#N/A</v>
      </c>
      <c r="H19" s="40" t="e">
        <f>VLOOKUP(E19,'[1]Don-hang'!$F$2:$I$10000,4,0)</f>
        <v>#N/A</v>
      </c>
      <c r="I19" s="53"/>
      <c r="J19" s="50"/>
      <c r="K19" s="47"/>
      <c r="L19" s="11"/>
      <c r="M19" s="62"/>
    </row>
    <row r="20" spans="2:13" ht="20" customHeight="1" x14ac:dyDescent="0.2">
      <c r="B20" s="35"/>
      <c r="C20" s="8"/>
      <c r="D20" s="9"/>
      <c r="E20" s="9"/>
      <c r="F20" s="58" t="e">
        <f>VLOOKUP(E20,'[1]Don-hang'!$F$2:$G$10000,2,0)</f>
        <v>#N/A</v>
      </c>
      <c r="G20" s="40" t="e">
        <f>VLOOKUP(E20,'[1]Don-hang'!$F$2:$H$1000,3,0)</f>
        <v>#N/A</v>
      </c>
      <c r="H20" s="40" t="e">
        <f>VLOOKUP(E20,'[1]Don-hang'!$F$2:$I$10000,4,0)</f>
        <v>#N/A</v>
      </c>
      <c r="I20" s="53"/>
      <c r="J20" s="50"/>
      <c r="K20" s="47"/>
      <c r="L20" s="11"/>
      <c r="M20" s="62"/>
    </row>
    <row r="21" spans="2:13" ht="20" customHeight="1" x14ac:dyDescent="0.2">
      <c r="B21" s="35"/>
      <c r="C21" s="8"/>
      <c r="D21" s="9"/>
      <c r="E21" s="9"/>
      <c r="F21" s="58" t="e">
        <f>VLOOKUP(E21,'[1]Don-hang'!$F$2:$G$10000,2,0)</f>
        <v>#N/A</v>
      </c>
      <c r="G21" s="40" t="e">
        <f>VLOOKUP(E21,'[1]Don-hang'!$F$2:$H$1000,3,0)</f>
        <v>#N/A</v>
      </c>
      <c r="H21" s="40" t="e">
        <f>VLOOKUP(E21,'[1]Don-hang'!$F$2:$I$10000,4,0)</f>
        <v>#N/A</v>
      </c>
      <c r="I21" s="53"/>
      <c r="J21" s="50"/>
      <c r="K21" s="47"/>
      <c r="L21" s="11"/>
      <c r="M21" s="62"/>
    </row>
    <row r="22" spans="2:13" ht="20" customHeight="1" x14ac:dyDescent="0.2">
      <c r="B22" s="35"/>
      <c r="C22" s="8"/>
      <c r="D22" s="9"/>
      <c r="E22" s="9"/>
      <c r="F22" s="58" t="e">
        <f>VLOOKUP(E22,'[1]Don-hang'!$F$2:$G$10000,2,0)</f>
        <v>#N/A</v>
      </c>
      <c r="G22" s="40" t="e">
        <f>VLOOKUP(E22,'[1]Don-hang'!$F$2:$H$1000,3,0)</f>
        <v>#N/A</v>
      </c>
      <c r="H22" s="40" t="e">
        <f>VLOOKUP(E22,'[1]Don-hang'!$F$2:$I$10000,4,0)</f>
        <v>#N/A</v>
      </c>
      <c r="I22" s="53"/>
      <c r="J22" s="50"/>
      <c r="K22" s="47"/>
      <c r="L22" s="11"/>
      <c r="M22" s="62"/>
    </row>
    <row r="23" spans="2:13" ht="20" customHeight="1" x14ac:dyDescent="0.2">
      <c r="B23" s="35"/>
      <c r="C23" s="8"/>
      <c r="D23" s="9"/>
      <c r="E23" s="9"/>
      <c r="F23" s="58" t="e">
        <f>VLOOKUP(E23,'[1]Don-hang'!$F$2:$G$10000,2,0)</f>
        <v>#N/A</v>
      </c>
      <c r="G23" s="40" t="e">
        <f>VLOOKUP(E23,'[1]Don-hang'!$F$2:$H$1000,3,0)</f>
        <v>#N/A</v>
      </c>
      <c r="H23" s="40" t="e">
        <f>VLOOKUP(E23,'[1]Don-hang'!$F$2:$I$10000,4,0)</f>
        <v>#N/A</v>
      </c>
      <c r="I23" s="53"/>
      <c r="J23" s="50"/>
      <c r="K23" s="47"/>
      <c r="L23" s="11"/>
      <c r="M23" s="62"/>
    </row>
    <row r="24" spans="2:13" ht="20" customHeight="1" x14ac:dyDescent="0.2">
      <c r="B24" s="35"/>
      <c r="C24" s="8"/>
      <c r="D24" s="9"/>
      <c r="E24" s="9"/>
      <c r="F24" s="58" t="e">
        <f>VLOOKUP(E24,'[1]Don-hang'!$F$2:$G$10000,2,0)</f>
        <v>#N/A</v>
      </c>
      <c r="G24" s="40" t="e">
        <f>VLOOKUP(E24,'[1]Don-hang'!$F$2:$H$1000,3,0)</f>
        <v>#N/A</v>
      </c>
      <c r="H24" s="40" t="e">
        <f>VLOOKUP(E24,'[1]Don-hang'!$F$2:$I$10000,4,0)</f>
        <v>#N/A</v>
      </c>
      <c r="I24" s="53"/>
      <c r="J24" s="50"/>
      <c r="K24" s="47"/>
      <c r="L24" s="11"/>
      <c r="M24" s="62"/>
    </row>
  </sheetData>
  <autoFilter ref="B3:M14" xr:uid="{00000000-0009-0000-0000-000004000000}"/>
  <mergeCells count="1">
    <mergeCell ref="D2:L2"/>
  </mergeCells>
  <conditionalFormatting sqref="B9:B12 C7:C24">
    <cfRule type="expression" dxfId="1" priority="2">
      <formula>AND(#REF!&lt;TODAY(), TODAY()-#REF!&gt;=WEEKDAY(TODAY()), TODAY()-#REF!&lt;WEEKDAY(TODAY())+7)</formula>
    </cfRule>
  </conditionalFormatting>
  <conditionalFormatting sqref="B13:B24">
    <cfRule type="expression" dxfId="0" priority="1">
      <formula>AND(#REF!&lt;TODAY(), TODAY()-#REF!&gt;=WEEKDAY(TODAY()), TODAY()-#REF!&lt;WEEKDAY(TODAY())+7)</formula>
    </cfRule>
  </conditionalFormatting>
  <pageMargins left="3.937007874015748E-2" right="3.937007874015748E-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L21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27" sqref="G27"/>
    </sheetView>
  </sheetViews>
  <sheetFormatPr baseColWidth="10" defaultColWidth="9" defaultRowHeight="20" customHeight="1" x14ac:dyDescent="0.2"/>
  <cols>
    <col min="1" max="1" width="0.5" style="37" customWidth="1"/>
    <col min="2" max="2" width="12.1640625" style="75" customWidth="1"/>
    <col min="3" max="3" width="12.1640625" style="27" customWidth="1"/>
    <col min="4" max="4" width="10.5" style="28" customWidth="1"/>
    <col min="5" max="5" width="9" style="1" customWidth="1"/>
    <col min="6" max="6" width="66.5" style="1" customWidth="1"/>
    <col min="7" max="7" width="21.83203125" style="1" customWidth="1"/>
    <col min="8" max="8" width="16" style="54" customWidth="1"/>
    <col min="9" max="9" width="14.6640625" style="54" customWidth="1"/>
    <col min="10" max="10" width="11.5" style="87" customWidth="1"/>
    <col min="11" max="11" width="22.6640625" style="1" customWidth="1"/>
    <col min="12" max="12" width="9" style="3"/>
    <col min="13" max="16384" width="9" style="1"/>
  </cols>
  <sheetData>
    <row r="1" spans="1:12" ht="3.75" customHeight="1" x14ac:dyDescent="0.2">
      <c r="B1" s="42"/>
      <c r="C1" s="2"/>
      <c r="D1" s="2"/>
      <c r="E1" s="2"/>
      <c r="F1" s="2"/>
      <c r="G1" s="2"/>
      <c r="H1" s="46"/>
      <c r="I1" s="46"/>
      <c r="J1" s="83"/>
      <c r="K1" s="2"/>
    </row>
    <row r="2" spans="1:12" ht="40" customHeight="1" x14ac:dyDescent="0.2">
      <c r="B2" s="267" t="s">
        <v>7</v>
      </c>
      <c r="C2" s="267"/>
      <c r="D2" s="267"/>
      <c r="E2" s="267"/>
      <c r="F2" s="267"/>
      <c r="G2" s="267"/>
      <c r="H2" s="267"/>
      <c r="I2" s="267"/>
      <c r="J2" s="267"/>
      <c r="K2" s="2"/>
    </row>
    <row r="3" spans="1:12" s="42" customFormat="1" ht="20" customHeight="1" x14ac:dyDescent="0.2">
      <c r="A3" s="43"/>
      <c r="B3" s="31" t="s">
        <v>38</v>
      </c>
      <c r="C3" s="29" t="s">
        <v>5</v>
      </c>
      <c r="D3" s="4" t="s">
        <v>0</v>
      </c>
      <c r="E3" s="4" t="s">
        <v>1</v>
      </c>
      <c r="F3" s="5" t="s">
        <v>2</v>
      </c>
      <c r="G3" s="5" t="s">
        <v>6</v>
      </c>
      <c r="H3" s="45" t="s">
        <v>43</v>
      </c>
      <c r="I3" s="45" t="s">
        <v>39</v>
      </c>
      <c r="J3" s="6" t="s">
        <v>40</v>
      </c>
      <c r="K3" s="5" t="s">
        <v>4</v>
      </c>
    </row>
    <row r="4" spans="1:12" ht="20" customHeight="1" x14ac:dyDescent="0.2">
      <c r="A4" s="38"/>
      <c r="B4" s="77">
        <v>44562</v>
      </c>
      <c r="C4" s="14" t="s">
        <v>18</v>
      </c>
      <c r="D4" s="25">
        <v>2112059</v>
      </c>
      <c r="E4" s="26" t="s">
        <v>8</v>
      </c>
      <c r="F4" s="11" t="s">
        <v>9</v>
      </c>
      <c r="G4" s="11" t="e">
        <f>VLOOKUP(E4,'[1]Don-hang'!$G$2:$I$10000,3,0)</f>
        <v>#N/A</v>
      </c>
      <c r="H4" s="53"/>
      <c r="I4" s="50">
        <f ca="1">SUMIF('Chi-tiet-TP'!$F$3:$F$100,'Tong-hop-TP'!E4,'Chi-tiet-TP'!$J$3:$J$14)</f>
        <v>0</v>
      </c>
      <c r="J4" s="84">
        <f ca="1">SUMIF('Chi-tiet-TP'!$D$4:$K$4790,C4,'Chi-tiet-TP'!$K$4:$K$4790)</f>
        <v>213.6</v>
      </c>
      <c r="K4" s="10">
        <f>VLOOKUP(C4,'Chi-tiet-TP'!D4:M4785,8,0)</f>
        <v>213.6</v>
      </c>
    </row>
    <row r="5" spans="1:12" ht="20" customHeight="1" x14ac:dyDescent="0.2">
      <c r="A5" s="38"/>
      <c r="B5" s="77">
        <v>44562</v>
      </c>
      <c r="C5" s="14" t="s">
        <v>19</v>
      </c>
      <c r="D5" s="25">
        <v>2112059</v>
      </c>
      <c r="E5" s="26" t="s">
        <v>10</v>
      </c>
      <c r="F5" s="11" t="s">
        <v>11</v>
      </c>
      <c r="G5" s="11" t="e">
        <f>VLOOKUP(E5,'[1]Don-hang'!$G$2:$I$10000,3,0)</f>
        <v>#N/A</v>
      </c>
      <c r="H5" s="53"/>
      <c r="I5" s="50">
        <f ca="1">SUMIF('Chi-tiet-TP'!$F$3:$F$100,'Tong-hop-TP'!E5,'Chi-tiet-TP'!$J$3:$J$14)</f>
        <v>0</v>
      </c>
      <c r="J5" s="84">
        <f ca="1">SUMIF('Chi-tiet-TP'!$D$4:$K$4790,C5,'Chi-tiet-TP'!$K$4:$K$4790)</f>
        <v>305</v>
      </c>
      <c r="K5" s="10"/>
    </row>
    <row r="6" spans="1:12" ht="20" customHeight="1" x14ac:dyDescent="0.2">
      <c r="A6" s="38"/>
      <c r="B6" s="77">
        <v>44562</v>
      </c>
      <c r="C6" s="14" t="s">
        <v>20</v>
      </c>
      <c r="D6" s="25">
        <v>2112059</v>
      </c>
      <c r="E6" s="26" t="s">
        <v>12</v>
      </c>
      <c r="F6" s="33" t="s">
        <v>13</v>
      </c>
      <c r="G6" s="11" t="e">
        <f>VLOOKUP(E6,'[1]Don-hang'!$G$2:$I$10000,3,0)</f>
        <v>#N/A</v>
      </c>
      <c r="H6" s="53"/>
      <c r="I6" s="50">
        <f ca="1">SUMIF('Chi-tiet-TP'!$F$3:$F$100,'Tong-hop-TP'!E6,'Chi-tiet-TP'!$J$3:$J$14)</f>
        <v>0</v>
      </c>
      <c r="J6" s="84">
        <f ca="1">SUMIF('Chi-tiet-TP'!$D$4:$K$4790,C6,'Chi-tiet-TP'!$K$4:$K$4790)</f>
        <v>280.89999999999998</v>
      </c>
      <c r="K6" s="10"/>
    </row>
    <row r="7" spans="1:12" s="17" customFormat="1" ht="20" customHeight="1" x14ac:dyDescent="0.2">
      <c r="A7" s="38"/>
      <c r="B7" s="77">
        <v>44562</v>
      </c>
      <c r="C7" s="14" t="s">
        <v>21</v>
      </c>
      <c r="D7" s="25">
        <v>2112059</v>
      </c>
      <c r="E7" s="26" t="s">
        <v>14</v>
      </c>
      <c r="F7" s="11" t="s">
        <v>15</v>
      </c>
      <c r="G7" s="11" t="e">
        <f>VLOOKUP(E7,'[1]Don-hang'!$G$2:$I$10000,3,0)</f>
        <v>#N/A</v>
      </c>
      <c r="H7" s="53"/>
      <c r="I7" s="50">
        <f ca="1">SUMIF('Chi-tiet-TP'!$F$3:$F$100,'Tong-hop-TP'!E7,'Chi-tiet-TP'!$J$3:$J$14)</f>
        <v>0</v>
      </c>
      <c r="J7" s="84">
        <f ca="1">SUMIF('Chi-tiet-TP'!$D$4:$K$4790,C7,'Chi-tiet-TP'!$K$4:$K$4790)</f>
        <v>304.3</v>
      </c>
      <c r="K7" s="10"/>
      <c r="L7" s="20"/>
    </row>
    <row r="8" spans="1:12" s="17" customFormat="1" ht="20" customHeight="1" x14ac:dyDescent="0.2">
      <c r="A8" s="38"/>
      <c r="B8" s="77">
        <v>44562</v>
      </c>
      <c r="C8" s="14" t="s">
        <v>22</v>
      </c>
      <c r="D8" s="25">
        <v>2112059</v>
      </c>
      <c r="E8" s="26" t="s">
        <v>16</v>
      </c>
      <c r="F8" s="11" t="s">
        <v>17</v>
      </c>
      <c r="G8" s="11" t="str">
        <f>VLOOKUP(E8,'[1]Don-hang'!$G$2:$I$10000,3,0)</f>
        <v>PP70</v>
      </c>
      <c r="H8" s="53"/>
      <c r="I8" s="50">
        <f ca="1">SUMIF('Chi-tiet-TP'!$F$3:$F$100,'Tong-hop-TP'!E8,'Chi-tiet-TP'!$J$3:$J$14)</f>
        <v>0</v>
      </c>
      <c r="J8" s="84">
        <f ca="1">SUMIF('Chi-tiet-TP'!$D$4:$K$4790,C8,'Chi-tiet-TP'!$K$4:$K$4790)</f>
        <v>303.2</v>
      </c>
      <c r="K8" s="10"/>
      <c r="L8" s="20"/>
    </row>
    <row r="9" spans="1:12" s="17" customFormat="1" ht="20" customHeight="1" x14ac:dyDescent="0.2">
      <c r="A9" s="38"/>
      <c r="B9" s="77">
        <v>44621</v>
      </c>
      <c r="C9" s="14" t="s">
        <v>30</v>
      </c>
      <c r="D9" s="9">
        <v>2202046</v>
      </c>
      <c r="E9" s="34" t="s">
        <v>28</v>
      </c>
      <c r="F9" s="11" t="s">
        <v>29</v>
      </c>
      <c r="G9" s="11" t="str">
        <f>VLOOKUP(E9,'[1]Don-hang'!$G$2:$I$10000,3,0)</f>
        <v>PE40</v>
      </c>
      <c r="H9" s="53"/>
      <c r="I9" s="50">
        <f ca="1">SUMIF('Chi-tiet-TP'!$F$3:$F$100,'Tong-hop-TP'!E9,'Chi-tiet-TP'!$J$3:$J$14)</f>
        <v>0</v>
      </c>
      <c r="J9" s="84">
        <f ca="1">SUMIF('Chi-tiet-TP'!$D$4:$K$4790,C9,'Chi-tiet-TP'!$K$4:$K$4790)</f>
        <v>291.7</v>
      </c>
      <c r="K9" s="10"/>
      <c r="L9" s="20"/>
    </row>
    <row r="10" spans="1:12" ht="20" customHeight="1" thickBot="1" x14ac:dyDescent="0.25">
      <c r="A10" s="38"/>
      <c r="B10" s="80">
        <v>44621</v>
      </c>
      <c r="C10" s="64" t="s">
        <v>33</v>
      </c>
      <c r="D10" s="65"/>
      <c r="E10" s="81"/>
      <c r="F10" s="67" t="s">
        <v>32</v>
      </c>
      <c r="G10" s="67" t="e">
        <f>VLOOKUP(E10,'[1]Don-hang'!$G$2:$I$10000,3,0)</f>
        <v>#N/A</v>
      </c>
      <c r="H10" s="68"/>
      <c r="I10" s="69">
        <f ca="1">SUMIF('Chi-tiet-TP'!$F$3:$F$100,'Tong-hop-TP'!E10,'Chi-tiet-TP'!$J$3:$J$14)</f>
        <v>0</v>
      </c>
      <c r="J10" s="85">
        <f ca="1">SUMIF('Chi-tiet-TP'!$D$4:$K$4790,C10,'Chi-tiet-TP'!$K$4:$K$4790)</f>
        <v>684.7</v>
      </c>
      <c r="K10" s="82"/>
    </row>
    <row r="11" spans="1:12" ht="20" customHeight="1" x14ac:dyDescent="0.2">
      <c r="A11" s="38"/>
      <c r="B11" s="78"/>
      <c r="C11" s="79"/>
      <c r="D11" s="57"/>
      <c r="E11" s="58" t="e">
        <f>VLOOKUP(D11,'[1]Don-hang'!$F$2:$G$10000,2,0)</f>
        <v>#N/A</v>
      </c>
      <c r="F11" s="40" t="e">
        <f>VLOOKUP(D11,'[1]Don-hang'!$F$2:$H$1000,3,0)</f>
        <v>#N/A</v>
      </c>
      <c r="G11" s="40" t="e">
        <f>VLOOKUP(D11,'[1]Don-hang'!$F$2:$I$10000,4,0)</f>
        <v>#N/A</v>
      </c>
      <c r="H11" s="59">
        <f>SUMIF('Chi-tiet-TP'!$E$3:$E$10000,'Tong-hop-TP'!D11,'Chi-tiet-TP'!$I$3:$I$10000)</f>
        <v>0</v>
      </c>
      <c r="I11" s="60">
        <f>SUMIF('Chi-tiet-TP'!$E$3:$E$10000,D11,'Chi-tiet-TP'!$J$3:$J$10000)</f>
        <v>0</v>
      </c>
      <c r="J11" s="86">
        <f>SUMIF('Chi-tiet-TP'!$E$3:$E$10000,'Tong-hop-TP'!D11,'Chi-tiet-TP'!$K$3:$K$10000)</f>
        <v>0</v>
      </c>
      <c r="K11" s="41"/>
    </row>
    <row r="12" spans="1:12" ht="20" customHeight="1" x14ac:dyDescent="0.2">
      <c r="A12" s="38"/>
      <c r="B12" s="77"/>
      <c r="C12" s="76"/>
      <c r="D12" s="22"/>
      <c r="E12" s="58" t="e">
        <f>VLOOKUP(D12,'[1]Don-hang'!$F$2:$G$10000,2,0)</f>
        <v>#N/A</v>
      </c>
      <c r="F12" s="40" t="e">
        <f>VLOOKUP(D12,'[1]Don-hang'!$F$2:$H$1000,3,0)</f>
        <v>#N/A</v>
      </c>
      <c r="G12" s="40" t="e">
        <f>VLOOKUP(D12,'[1]Don-hang'!$F$2:$I$10000,4,0)</f>
        <v>#N/A</v>
      </c>
      <c r="H12" s="59">
        <f>SUMIF('Chi-tiet-TP'!$E$3:$E$10000,'Tong-hop-TP'!D12,'Chi-tiet-TP'!$I$3:$I$10000)</f>
        <v>0</v>
      </c>
      <c r="I12" s="60">
        <f>SUMIF('Chi-tiet-TP'!$E$3:$E$10000,D12,'Chi-tiet-TP'!$J$3:$J$10000)</f>
        <v>0</v>
      </c>
      <c r="J12" s="86">
        <f>SUMIF('Chi-tiet-TP'!$E$3:$E$10000,'Tong-hop-TP'!D12,'Chi-tiet-TP'!$K$3:$K$10000)</f>
        <v>0</v>
      </c>
      <c r="K12" s="10"/>
    </row>
    <row r="13" spans="1:12" ht="20" customHeight="1" x14ac:dyDescent="0.2">
      <c r="A13" s="38"/>
      <c r="B13" s="77"/>
      <c r="C13" s="39"/>
      <c r="D13" s="9"/>
      <c r="E13" s="58" t="e">
        <f>VLOOKUP(D13,'[1]Don-hang'!$F$2:$G$10000,2,0)</f>
        <v>#N/A</v>
      </c>
      <c r="F13" s="40" t="e">
        <f>VLOOKUP(D13,'[1]Don-hang'!$F$2:$H$1000,3,0)</f>
        <v>#N/A</v>
      </c>
      <c r="G13" s="40" t="e">
        <f>VLOOKUP(D13,'[1]Don-hang'!$F$2:$I$10000,4,0)</f>
        <v>#N/A</v>
      </c>
      <c r="H13" s="59">
        <f>SUMIF('Chi-tiet-TP'!$E$3:$E$10000,'Tong-hop-TP'!D13,'Chi-tiet-TP'!$I$3:$I$10000)</f>
        <v>0</v>
      </c>
      <c r="I13" s="60">
        <f>SUMIF('Chi-tiet-TP'!$E$3:$E$10000,D13,'Chi-tiet-TP'!$J$3:$J$10000)</f>
        <v>0</v>
      </c>
      <c r="J13" s="86">
        <f>SUMIF('Chi-tiet-TP'!$E$3:$E$10000,'Tong-hop-TP'!D13,'Chi-tiet-TP'!$K$3:$K$10000)</f>
        <v>0</v>
      </c>
      <c r="K13" s="10"/>
    </row>
    <row r="14" spans="1:12" ht="20" customHeight="1" x14ac:dyDescent="0.2">
      <c r="A14" s="38"/>
      <c r="B14" s="77"/>
      <c r="C14" s="39"/>
      <c r="D14" s="9"/>
      <c r="E14" s="58" t="e">
        <f>VLOOKUP(D14,'[1]Don-hang'!$F$2:$G$10000,2,0)</f>
        <v>#N/A</v>
      </c>
      <c r="F14" s="40" t="e">
        <f>VLOOKUP(D14,'[1]Don-hang'!$F$2:$H$1000,3,0)</f>
        <v>#N/A</v>
      </c>
      <c r="G14" s="40" t="e">
        <f>VLOOKUP(D14,'[1]Don-hang'!$F$2:$I$10000,4,0)</f>
        <v>#N/A</v>
      </c>
      <c r="H14" s="59">
        <f>SUMIF('Chi-tiet-TP'!$E$3:$E$10000,'Tong-hop-TP'!D14,'Chi-tiet-TP'!$I$3:$I$10000)</f>
        <v>0</v>
      </c>
      <c r="I14" s="60">
        <f>SUMIF('Chi-tiet-TP'!$E$3:$E$10000,D14,'Chi-tiet-TP'!$J$3:$J$10000)</f>
        <v>0</v>
      </c>
      <c r="J14" s="86">
        <f>SUMIF('Chi-tiet-TP'!$E$3:$E$10000,'Tong-hop-TP'!D14,'Chi-tiet-TP'!$K$3:$K$10000)</f>
        <v>0</v>
      </c>
      <c r="K14" s="10"/>
    </row>
    <row r="15" spans="1:12" s="23" customFormat="1" ht="20" customHeight="1" x14ac:dyDescent="0.2">
      <c r="A15" s="38"/>
      <c r="B15" s="77"/>
      <c r="C15" s="39"/>
      <c r="D15" s="9"/>
      <c r="E15" s="58" t="e">
        <f>VLOOKUP(D15,'[1]Don-hang'!$F$2:$G$10000,2,0)</f>
        <v>#N/A</v>
      </c>
      <c r="F15" s="40" t="e">
        <f>VLOOKUP(D15,'[1]Don-hang'!$F$2:$H$1000,3,0)</f>
        <v>#N/A</v>
      </c>
      <c r="G15" s="40" t="e">
        <f>VLOOKUP(D15,'[1]Don-hang'!$F$2:$I$10000,4,0)</f>
        <v>#N/A</v>
      </c>
      <c r="H15" s="59">
        <f>SUMIF('Chi-tiet-TP'!$E$3:$E$10000,'Tong-hop-TP'!D15,'Chi-tiet-TP'!$I$3:$I$10000)</f>
        <v>0</v>
      </c>
      <c r="I15" s="60">
        <f>SUMIF('Chi-tiet-TP'!$E$3:$E$10000,D15,'Chi-tiet-TP'!$J$3:$J$10000)</f>
        <v>0</v>
      </c>
      <c r="J15" s="86">
        <f>SUMIF('Chi-tiet-TP'!$E$3:$E$10000,'Tong-hop-TP'!D15,'Chi-tiet-TP'!$K$3:$K$10000)</f>
        <v>0</v>
      </c>
      <c r="K15" s="10"/>
      <c r="L15" s="24"/>
    </row>
    <row r="16" spans="1:12" s="23" customFormat="1" ht="20" customHeight="1" x14ac:dyDescent="0.2">
      <c r="A16" s="38"/>
      <c r="B16" s="77"/>
      <c r="C16" s="76"/>
      <c r="D16" s="22"/>
      <c r="E16" s="58" t="e">
        <f>VLOOKUP(D16,'[1]Don-hang'!$F$2:$G$10000,2,0)</f>
        <v>#N/A</v>
      </c>
      <c r="F16" s="40" t="e">
        <f>VLOOKUP(D16,'[1]Don-hang'!$F$2:$H$1000,3,0)</f>
        <v>#N/A</v>
      </c>
      <c r="G16" s="40" t="e">
        <f>VLOOKUP(D16,'[1]Don-hang'!$F$2:$I$10000,4,0)</f>
        <v>#N/A</v>
      </c>
      <c r="H16" s="59">
        <f>SUMIF('Chi-tiet-TP'!$E$3:$E$10000,'Tong-hop-TP'!D16,'Chi-tiet-TP'!$I$3:$I$10000)</f>
        <v>0</v>
      </c>
      <c r="I16" s="60">
        <f>SUMIF('Chi-tiet-TP'!$E$3:$E$10000,D16,'Chi-tiet-TP'!$J$3:$J$10000)</f>
        <v>0</v>
      </c>
      <c r="J16" s="86">
        <f>SUMIF('Chi-tiet-TP'!$E$3:$E$10000,'Tong-hop-TP'!D16,'Chi-tiet-TP'!$K$3:$K$10000)</f>
        <v>0</v>
      </c>
      <c r="K16" s="10"/>
      <c r="L16" s="24"/>
    </row>
    <row r="17" spans="1:12" s="23" customFormat="1" ht="20" customHeight="1" x14ac:dyDescent="0.2">
      <c r="A17" s="38"/>
      <c r="B17" s="77"/>
      <c r="C17" s="39"/>
      <c r="D17" s="9"/>
      <c r="E17" s="58" t="e">
        <f>VLOOKUP(D17,'[1]Don-hang'!$F$2:$G$10000,2,0)</f>
        <v>#N/A</v>
      </c>
      <c r="F17" s="40" t="e">
        <f>VLOOKUP(D17,'[1]Don-hang'!$F$2:$H$1000,3,0)</f>
        <v>#N/A</v>
      </c>
      <c r="G17" s="40" t="e">
        <f>VLOOKUP(D17,'[1]Don-hang'!$F$2:$I$10000,4,0)</f>
        <v>#N/A</v>
      </c>
      <c r="H17" s="59">
        <f>SUMIF('Chi-tiet-TP'!$E$3:$E$10000,'Tong-hop-TP'!D17,'Chi-tiet-TP'!$I$3:$I$10000)</f>
        <v>0</v>
      </c>
      <c r="I17" s="60">
        <f>SUMIF('Chi-tiet-TP'!$E$3:$E$10000,D17,'Chi-tiet-TP'!$J$3:$J$10000)</f>
        <v>0</v>
      </c>
      <c r="J17" s="86">
        <f>SUMIF('Chi-tiet-TP'!$E$3:$E$10000,'Tong-hop-TP'!D17,'Chi-tiet-TP'!$K$3:$K$10000)</f>
        <v>0</v>
      </c>
      <c r="K17" s="10"/>
      <c r="L17" s="24"/>
    </row>
    <row r="18" spans="1:12" ht="20" customHeight="1" x14ac:dyDescent="0.2">
      <c r="A18" s="38"/>
      <c r="B18" s="77"/>
      <c r="C18" s="76"/>
      <c r="D18" s="22"/>
      <c r="E18" s="58" t="e">
        <f>VLOOKUP(D18,'[1]Don-hang'!$F$2:$G$10000,2,0)</f>
        <v>#N/A</v>
      </c>
      <c r="F18" s="40" t="e">
        <f>VLOOKUP(D18,'[1]Don-hang'!$F$2:$H$1000,3,0)</f>
        <v>#N/A</v>
      </c>
      <c r="G18" s="40" t="e">
        <f>VLOOKUP(D18,'[1]Don-hang'!$F$2:$I$10000,4,0)</f>
        <v>#N/A</v>
      </c>
      <c r="H18" s="59">
        <f>SUMIF('Chi-tiet-TP'!$E$3:$E$10000,'Tong-hop-TP'!D18,'Chi-tiet-TP'!$I$3:$I$10000)</f>
        <v>0</v>
      </c>
      <c r="I18" s="60">
        <f>SUMIF('Chi-tiet-TP'!$E$3:$E$10000,D18,'Chi-tiet-TP'!$J$3:$J$10000)</f>
        <v>0</v>
      </c>
      <c r="J18" s="86">
        <f>SUMIF('Chi-tiet-TP'!$E$3:$E$10000,'Tong-hop-TP'!D18,'Chi-tiet-TP'!$K$3:$K$10000)</f>
        <v>0</v>
      </c>
      <c r="K18" s="10"/>
    </row>
    <row r="19" spans="1:12" ht="20" customHeight="1" x14ac:dyDescent="0.2">
      <c r="A19" s="38"/>
      <c r="B19" s="77"/>
      <c r="C19" s="39"/>
      <c r="D19" s="9"/>
      <c r="E19" s="58" t="e">
        <f>VLOOKUP(D19,'[1]Don-hang'!$F$2:$G$10000,2,0)</f>
        <v>#N/A</v>
      </c>
      <c r="F19" s="40" t="e">
        <f>VLOOKUP(D19,'[1]Don-hang'!$F$2:$H$1000,3,0)</f>
        <v>#N/A</v>
      </c>
      <c r="G19" s="40" t="e">
        <f>VLOOKUP(D19,'[1]Don-hang'!$F$2:$I$10000,4,0)</f>
        <v>#N/A</v>
      </c>
      <c r="H19" s="59">
        <f>SUMIF('Chi-tiet-TP'!$E$3:$E$10000,'Tong-hop-TP'!D19,'Chi-tiet-TP'!$I$3:$I$10000)</f>
        <v>0</v>
      </c>
      <c r="I19" s="60">
        <f>SUMIF('Chi-tiet-TP'!$E$3:$E$10000,D19,'Chi-tiet-TP'!$J$3:$J$10000)</f>
        <v>0</v>
      </c>
      <c r="J19" s="86">
        <f>SUMIF('Chi-tiet-TP'!$E$3:$E$10000,'Tong-hop-TP'!D19,'Chi-tiet-TP'!$K$3:$K$10000)</f>
        <v>0</v>
      </c>
      <c r="K19" s="10"/>
    </row>
    <row r="20" spans="1:12" s="17" customFormat="1" ht="20" customHeight="1" x14ac:dyDescent="0.2">
      <c r="A20" s="38"/>
      <c r="B20" s="77"/>
      <c r="C20" s="39"/>
      <c r="D20" s="9"/>
      <c r="E20" s="58" t="e">
        <f>VLOOKUP(D20,'[1]Don-hang'!$F$2:$G$10000,2,0)</f>
        <v>#N/A</v>
      </c>
      <c r="F20" s="40" t="e">
        <f>VLOOKUP(D20,'[1]Don-hang'!$F$2:$H$1000,3,0)</f>
        <v>#N/A</v>
      </c>
      <c r="G20" s="40" t="e">
        <f>VLOOKUP(D20,'[1]Don-hang'!$F$2:$I$10000,4,0)</f>
        <v>#N/A</v>
      </c>
      <c r="H20" s="59">
        <f>SUMIF('Chi-tiet-TP'!$E$3:$E$10000,'Tong-hop-TP'!D20,'Chi-tiet-TP'!$I$3:$I$10000)</f>
        <v>0</v>
      </c>
      <c r="I20" s="60">
        <f>SUMIF('Chi-tiet-TP'!$E$3:$E$10000,D20,'Chi-tiet-TP'!$J$3:$J$10000)</f>
        <v>0</v>
      </c>
      <c r="J20" s="86">
        <f>SUMIF('Chi-tiet-TP'!$E$3:$E$10000,'Tong-hop-TP'!D20,'Chi-tiet-TP'!$K$3:$K$10000)</f>
        <v>0</v>
      </c>
      <c r="K20" s="10"/>
      <c r="L20" s="20"/>
    </row>
    <row r="21" spans="1:12" s="17" customFormat="1" ht="20" customHeight="1" x14ac:dyDescent="0.2">
      <c r="A21" s="38"/>
      <c r="B21" s="77"/>
      <c r="C21" s="39"/>
      <c r="D21" s="9"/>
      <c r="E21" s="58" t="e">
        <f>VLOOKUP(D21,'[1]Don-hang'!$F$2:$G$10000,2,0)</f>
        <v>#N/A</v>
      </c>
      <c r="F21" s="40" t="e">
        <f>VLOOKUP(D21,'[1]Don-hang'!$F$2:$H$1000,3,0)</f>
        <v>#N/A</v>
      </c>
      <c r="G21" s="40" t="e">
        <f>VLOOKUP(D21,'[1]Don-hang'!$F$2:$I$10000,4,0)</f>
        <v>#N/A</v>
      </c>
      <c r="H21" s="59">
        <f>SUMIF('Chi-tiet-TP'!$E$3:$E$10000,'Tong-hop-TP'!D21,'Chi-tiet-TP'!$I$3:$I$10000)</f>
        <v>0</v>
      </c>
      <c r="I21" s="60">
        <f>SUMIF('Chi-tiet-TP'!$E$3:$E$10000,D21,'Chi-tiet-TP'!$J$3:$J$10000)</f>
        <v>0</v>
      </c>
      <c r="J21" s="86">
        <f>SUMIF('Chi-tiet-TP'!$E$3:$E$10000,'Tong-hop-TP'!D21,'Chi-tiet-TP'!$K$3:$K$10000)</f>
        <v>0</v>
      </c>
      <c r="K21" s="10"/>
      <c r="L21" s="20"/>
    </row>
  </sheetData>
  <autoFilter ref="B3:K21" xr:uid="{00000000-0009-0000-0000-000005000000}"/>
  <mergeCells count="1">
    <mergeCell ref="B2:J2"/>
  </mergeCells>
  <pageMargins left="3.937007874015748E-2" right="3.937007874015748E-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Don-hang</vt:lpstr>
      <vt:lpstr>Xuat-Nhap</vt:lpstr>
      <vt:lpstr>Tong-hop</vt:lpstr>
      <vt:lpstr>Sheet2</vt:lpstr>
      <vt:lpstr>Chi-tiet-TP</vt:lpstr>
      <vt:lpstr>Tong-hop-TP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2022-05-11T04:49:34Z</cp:lastPrinted>
  <dcterms:created xsi:type="dcterms:W3CDTF">2015-06-05T18:17:20Z</dcterms:created>
  <dcterms:modified xsi:type="dcterms:W3CDTF">2022-06-22T01:54:59Z</dcterms:modified>
</cp:coreProperties>
</file>