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Zabo\Desktop\"/>
    </mc:Choice>
  </mc:AlternateContent>
  <xr:revisionPtr revIDLastSave="0" documentId="13_ncr:1_{6E7FFE23-E179-4685-8F5C-36553108D73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lowchart" sheetId="1" r:id="rId1"/>
    <sheet name="Beispiel" sheetId="3" r:id="rId2"/>
    <sheet name="Rohdaten" sheetId="4" r:id="rId3"/>
    <sheet name="Tool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C36" i="4"/>
  <c r="C35" i="4" s="1"/>
  <c r="F35" i="4"/>
  <c r="J30" i="4"/>
  <c r="F24" i="4"/>
  <c r="C24" i="4"/>
  <c r="F23" i="4"/>
  <c r="C23" i="4"/>
  <c r="F21" i="4"/>
  <c r="C21" i="4"/>
  <c r="F20" i="4"/>
  <c r="C20" i="4"/>
  <c r="F19" i="4"/>
  <c r="C19" i="4"/>
  <c r="J17" i="4"/>
  <c r="J18" i="4" s="1"/>
  <c r="F12" i="4"/>
  <c r="F22" i="4" s="1"/>
  <c r="C12" i="4"/>
  <c r="C22" i="4" s="1"/>
  <c r="J7" i="4"/>
  <c r="J8" i="4" s="1"/>
  <c r="J9" i="4" s="1"/>
  <c r="J10" i="4" s="1"/>
  <c r="J11" i="4" s="1"/>
  <c r="I11" i="4" s="1"/>
  <c r="E6" i="2"/>
  <c r="C18" i="2"/>
  <c r="E18" i="2" s="1"/>
  <c r="E17" i="2"/>
  <c r="C16" i="2"/>
  <c r="E16" i="2" s="1"/>
  <c r="E15" i="2"/>
  <c r="E14" i="2"/>
  <c r="E13" i="2"/>
  <c r="E11" i="2"/>
  <c r="C12" i="2"/>
  <c r="E12" i="2" s="1"/>
  <c r="E20" i="2" l="1"/>
  <c r="E25" i="2" s="1"/>
  <c r="C25" i="4"/>
  <c r="C30" i="4" s="1"/>
  <c r="F25" i="4"/>
  <c r="F30" i="4" s="1"/>
  <c r="J31" i="4"/>
  <c r="J32" i="4"/>
  <c r="J33" i="4" s="1"/>
  <c r="J19" i="4"/>
  <c r="J20" i="4" s="1"/>
  <c r="J21" i="4" s="1"/>
  <c r="J22" i="4" s="1"/>
  <c r="J23" i="4" s="1"/>
  <c r="J24" i="4" s="1"/>
  <c r="I24" i="4" s="1"/>
  <c r="J34" i="4" l="1"/>
  <c r="J35" i="4" s="1"/>
  <c r="J36" i="4" s="1"/>
  <c r="I36" i="4" s="1"/>
  <c r="E26" i="2"/>
  <c r="E27" i="2" s="1"/>
  <c r="E28" i="2" l="1"/>
</calcChain>
</file>

<file path=xl/sharedStrings.xml><?xml version="1.0" encoding="utf-8"?>
<sst xmlns="http://schemas.openxmlformats.org/spreadsheetml/2006/main" count="126" uniqueCount="80">
  <si>
    <t>Beschaffung</t>
  </si>
  <si>
    <t>Pos</t>
  </si>
  <si>
    <t xml:space="preserve">Bezeichnung </t>
  </si>
  <si>
    <t>Maschinenstundesatz Schredder</t>
  </si>
  <si>
    <t>Annahmen Kosten</t>
  </si>
  <si>
    <t xml:space="preserve">Anschaffungswert </t>
  </si>
  <si>
    <t>Nutzungsdauer in Jahre</t>
  </si>
  <si>
    <t>Laufstunden pro Jahr (3Std pro Woche)</t>
  </si>
  <si>
    <t>kalk Zinsen in %</t>
  </si>
  <si>
    <t>Flächenbedarf in m²</t>
  </si>
  <si>
    <t>Kosten m² Fläche pro Monat</t>
  </si>
  <si>
    <t>Kosten Stellfläche pro Jahr</t>
  </si>
  <si>
    <t>Instandhaltungskosten pro Jahr</t>
  </si>
  <si>
    <t>Energiekosten pro kwh</t>
  </si>
  <si>
    <t xml:space="preserve">Energieverbrauch pro Stunde in kwh </t>
  </si>
  <si>
    <t>Werkzeugkosten pro Jahr</t>
  </si>
  <si>
    <t>Kosten pro Stunde</t>
  </si>
  <si>
    <t xml:space="preserve">AFA pro Stunde </t>
  </si>
  <si>
    <t xml:space="preserve">Zinsen pro Stunde </t>
  </si>
  <si>
    <t>Instandhaltung pro Std</t>
  </si>
  <si>
    <t>Raumkosten pro Std</t>
  </si>
  <si>
    <t>Energiekosten pro Std</t>
  </si>
  <si>
    <t>Werkzeugkosten pro Std</t>
  </si>
  <si>
    <t>Gesamtkosten pro Std</t>
  </si>
  <si>
    <t xml:space="preserve">Mengenkosten </t>
  </si>
  <si>
    <t>Mengenleistung pro Stunde in kg</t>
  </si>
  <si>
    <t xml:space="preserve">Maschinenkosten pro kg Granulat </t>
  </si>
  <si>
    <t>Emissionen</t>
  </si>
  <si>
    <t>Emission pro kwh in kgCo2</t>
  </si>
  <si>
    <t>Emission pro kg Material in kgCo2</t>
  </si>
  <si>
    <t>Emission pro Betriebsstunde in kgCo2</t>
  </si>
  <si>
    <t>Maschinenstundesatz Ofen</t>
  </si>
  <si>
    <t>Laufstunden pro Jahr (6Std pro Woche)</t>
  </si>
  <si>
    <t>Mengenkosten</t>
  </si>
  <si>
    <t>Maschinenkosten pro kg Material</t>
  </si>
  <si>
    <t>amazon</t>
  </si>
  <si>
    <t>Basistarif ohne Zusatzkosten</t>
  </si>
  <si>
    <t>provision auch auf Versandk.</t>
  </si>
  <si>
    <t xml:space="preserve">Posten </t>
  </si>
  <si>
    <t>Wert</t>
  </si>
  <si>
    <t>Kumuliert</t>
  </si>
  <si>
    <t>Bruttoverkaufspreis</t>
  </si>
  <si>
    <t xml:space="preserve">Versandkosten </t>
  </si>
  <si>
    <t xml:space="preserve">Verkaufsprovision var  </t>
  </si>
  <si>
    <t>Verkaufsgebühr fix</t>
  </si>
  <si>
    <t>Verkaufsgebühr Gesamt</t>
  </si>
  <si>
    <t>ebay gewerblich</t>
  </si>
  <si>
    <t xml:space="preserve">Basis shop </t>
  </si>
  <si>
    <t>Verkaufsprovision var  [9%]</t>
  </si>
  <si>
    <t>Angebotsgebühr fix</t>
  </si>
  <si>
    <t>Paypal Gebühren var</t>
  </si>
  <si>
    <t>Paypal Gebühren fix</t>
  </si>
  <si>
    <t>ebay privat</t>
  </si>
  <si>
    <t>provision exclusive versand</t>
  </si>
  <si>
    <t xml:space="preserve">optionen mit zusatzkosten </t>
  </si>
  <si>
    <t xml:space="preserve">Verkaufspreis </t>
  </si>
  <si>
    <t>Verkaufsprovision var  [10%]</t>
  </si>
  <si>
    <t>Summe</t>
  </si>
  <si>
    <t>PP Rohmaterial Kunststoff</t>
  </si>
  <si>
    <t>Silikonöl - Trennmittel 10mL</t>
  </si>
  <si>
    <t xml:space="preserve">Pos </t>
  </si>
  <si>
    <t>Preis [€]</t>
  </si>
  <si>
    <t>Prozessdauer [h]</t>
  </si>
  <si>
    <t xml:space="preserve">Produktionsprozess  </t>
  </si>
  <si>
    <t>Sammel, Sortieren Reinigen (Maschine )</t>
  </si>
  <si>
    <t>Sammel, Sortieren Reinigen (Mensch )</t>
  </si>
  <si>
    <t>Prozesskosten [€/h]</t>
  </si>
  <si>
    <t>Rohmaterial Schreddern 1,2kg (Maschine)</t>
  </si>
  <si>
    <t>Schmelzofen 1,2kg (Maschine)</t>
  </si>
  <si>
    <t>Schmelzofen 1,2kg (Mensch)</t>
  </si>
  <si>
    <t>Nacharbeit (Maschine)</t>
  </si>
  <si>
    <t>Nacharbeit (Mensch)</t>
  </si>
  <si>
    <t>Vertriebsprozess</t>
  </si>
  <si>
    <t xml:space="preserve">Bezeichung </t>
  </si>
  <si>
    <t xml:space="preserve">Herstellkosten </t>
  </si>
  <si>
    <t xml:space="preserve">Gewinnbeitrag </t>
  </si>
  <si>
    <t>Vekaufsgebühr onlie-Platform</t>
  </si>
  <si>
    <t>Verkaufspreis</t>
  </si>
  <si>
    <t>Berechnung Maschinenstunden</t>
  </si>
  <si>
    <t>Kosten Onlineplattform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</si>
</sst>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_ ;\-#,##0.00\ "/>
    <numFmt numFmtId="166" formatCode="_-* #,##0.00&quot; &quot;[$€-407]_-;&quot;-&quot;* #,##0.00&quot; &quot;[$€-407]_-;_-* &quot;-&quot;??.0&quot; &quot;[$€-407]_-;_-@_-"/>
    <numFmt numFmtId="167" formatCode="0.000"/>
    <numFmt numFmtId="168" formatCode="#,##0.00\ \€;[Red]\-#,##0.00\ \€"/>
    <numFmt numFmtId="169" formatCode="0.00000"/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2" borderId="3" xfId="0" applyFill="1" applyBorder="1"/>
    <xf numFmtId="164" fontId="0" fillId="2" borderId="3" xfId="1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9" fontId="0" fillId="2" borderId="3" xfId="2" applyFont="1" applyFill="1" applyBorder="1" applyAlignment="1">
      <alignment horizontal="right"/>
    </xf>
    <xf numFmtId="0" fontId="1" fillId="2" borderId="3" xfId="0" applyFont="1" applyFill="1" applyBorder="1"/>
    <xf numFmtId="6" fontId="0" fillId="2" borderId="3" xfId="0" applyNumberForma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0" fontId="2" fillId="2" borderId="3" xfId="0" applyFont="1" applyFill="1" applyBorder="1"/>
    <xf numFmtId="166" fontId="0" fillId="2" borderId="3" xfId="1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44" fontId="1" fillId="2" borderId="1" xfId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3" xfId="2" applyFon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/>
    </xf>
    <xf numFmtId="10" fontId="2" fillId="3" borderId="3" xfId="2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10" fontId="0" fillId="2" borderId="3" xfId="2" applyNumberFormat="1" applyFont="1" applyFill="1" applyBorder="1" applyAlignment="1">
      <alignment horizontal="center"/>
    </xf>
    <xf numFmtId="10" fontId="2" fillId="2" borderId="3" xfId="2" applyNumberFormat="1" applyFont="1" applyFill="1" applyBorder="1"/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3" xfId="2" applyFon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0" fontId="0" fillId="5" borderId="1" xfId="0" applyFill="1" applyBorder="1"/>
    <xf numFmtId="0" fontId="3" fillId="0" borderId="0" xfId="0" applyFont="1"/>
    <xf numFmtId="0" fontId="0" fillId="5" borderId="1" xfId="0" applyFill="1" applyBorder="1" applyAlignment="1">
      <alignment horizontal="center"/>
    </xf>
    <xf numFmtId="44" fontId="2" fillId="5" borderId="1" xfId="0" applyNumberFormat="1" applyFont="1" applyFill="1" applyBorder="1"/>
    <xf numFmtId="169" fontId="0" fillId="5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  <xf numFmtId="0" fontId="2" fillId="5" borderId="1" xfId="0" applyFont="1" applyFill="1" applyBorder="1"/>
    <xf numFmtId="44" fontId="0" fillId="5" borderId="1" xfId="1" applyFont="1" applyFill="1" applyBorder="1" applyAlignment="1">
      <alignment horizontal="center"/>
    </xf>
    <xf numFmtId="44" fontId="0" fillId="5" borderId="1" xfId="1" applyFont="1" applyFill="1" applyBorder="1"/>
    <xf numFmtId="9" fontId="0" fillId="5" borderId="1" xfId="0" applyNumberFormat="1" applyFill="1" applyBorder="1"/>
    <xf numFmtId="9" fontId="0" fillId="5" borderId="1" xfId="2" applyFont="1" applyFill="1" applyBorder="1" applyAlignment="1"/>
    <xf numFmtId="44" fontId="4" fillId="0" borderId="0" xfId="0" applyNumberFormat="1" applyFont="1"/>
    <xf numFmtId="0" fontId="0" fillId="0" borderId="13" xfId="0" applyBorder="1"/>
    <xf numFmtId="0" fontId="0" fillId="0" borderId="14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0" fillId="2" borderId="17" xfId="0" applyFill="1" applyBorder="1"/>
    <xf numFmtId="164" fontId="0" fillId="2" borderId="18" xfId="1" applyNumberFormat="1" applyFont="1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9" fontId="0" fillId="2" borderId="18" xfId="2" applyFont="1" applyFill="1" applyBorder="1" applyAlignment="1">
      <alignment horizontal="right"/>
    </xf>
    <xf numFmtId="0" fontId="1" fillId="2" borderId="17" xfId="0" applyFont="1" applyFill="1" applyBorder="1"/>
    <xf numFmtId="6" fontId="0" fillId="2" borderId="18" xfId="0" applyNumberForma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0" fontId="2" fillId="2" borderId="17" xfId="0" applyFont="1" applyFill="1" applyBorder="1"/>
    <xf numFmtId="0" fontId="0" fillId="2" borderId="18" xfId="0" applyFill="1" applyBorder="1" applyAlignment="1">
      <alignment horizontal="center"/>
    </xf>
    <xf numFmtId="164" fontId="0" fillId="2" borderId="18" xfId="1" applyNumberFormat="1" applyFont="1" applyFill="1" applyBorder="1"/>
    <xf numFmtId="166" fontId="0" fillId="2" borderId="18" xfId="1" applyNumberFormat="1" applyFont="1" applyFill="1" applyBorder="1"/>
    <xf numFmtId="0" fontId="2" fillId="0" borderId="13" xfId="0" applyFont="1" applyBorder="1"/>
    <xf numFmtId="0" fontId="2" fillId="0" borderId="0" xfId="0" applyFont="1"/>
    <xf numFmtId="164" fontId="0" fillId="0" borderId="14" xfId="1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 applyAlignment="1">
      <alignment horizontal="right"/>
    </xf>
    <xf numFmtId="44" fontId="1" fillId="2" borderId="20" xfId="1" applyFont="1" applyFill="1" applyBorder="1" applyAlignment="1">
      <alignment horizontal="center"/>
    </xf>
    <xf numFmtId="0" fontId="1" fillId="2" borderId="20" xfId="0" applyFont="1" applyFill="1" applyBorder="1"/>
    <xf numFmtId="0" fontId="2" fillId="2" borderId="23" xfId="0" applyFont="1" applyFill="1" applyBorder="1"/>
    <xf numFmtId="167" fontId="2" fillId="2" borderId="24" xfId="0" applyNumberFormat="1" applyFont="1" applyFill="1" applyBorder="1"/>
    <xf numFmtId="0" fontId="0" fillId="0" borderId="25" xfId="0" applyBorder="1"/>
    <xf numFmtId="0" fontId="2" fillId="2" borderId="24" xfId="0" applyFont="1" applyFill="1" applyBorder="1"/>
    <xf numFmtId="167" fontId="2" fillId="2" borderId="26" xfId="0" applyNumberFormat="1" applyFont="1" applyFill="1" applyBorder="1"/>
    <xf numFmtId="0" fontId="0" fillId="3" borderId="27" xfId="0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0" fillId="2" borderId="18" xfId="1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18" xfId="0" applyNumberFormat="1" applyFont="1" applyFill="1" applyBorder="1"/>
    <xf numFmtId="0" fontId="0" fillId="4" borderId="27" xfId="0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64" fontId="0" fillId="4" borderId="18" xfId="1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10" fontId="2" fillId="4" borderId="32" xfId="2" applyNumberFormat="1" applyFont="1" applyFill="1" applyBorder="1" applyAlignment="1">
      <alignment horizontal="center"/>
    </xf>
    <xf numFmtId="164" fontId="2" fillId="4" borderId="33" xfId="1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5" borderId="1" xfId="0" applyFont="1" applyFill="1" applyBorder="1" applyAlignment="1">
      <alignment horizontal="righ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92082</xdr:colOff>
      <xdr:row>31</xdr:row>
      <xdr:rowOff>15717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578166-848E-5784-36F2-B7C88CCB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7407282" cy="5502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16234</xdr:colOff>
      <xdr:row>8</xdr:row>
      <xdr:rowOff>43732</xdr:rowOff>
    </xdr:from>
    <xdr:to>
      <xdr:col>11</xdr:col>
      <xdr:colOff>81865</xdr:colOff>
      <xdr:row>38</xdr:row>
      <xdr:rowOff>48522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CF1AE7-BA1A-F996-D095-B22D2B8D9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714" y="1506772"/>
          <a:ext cx="7990431" cy="5491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>
      <selection activeCell="P9" sqref="P8:P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F4B5-9162-4BA1-8036-5C437ACEE4B5}">
  <dimension ref="A1"/>
  <sheetViews>
    <sheetView topLeftCell="A10" zoomScale="115" zoomScaleNormal="115" workbookViewId="0">
      <selection activeCell="M24" sqref="M2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5A9A-FBCC-4280-9732-78E343E06001}">
  <dimension ref="B1:J36"/>
  <sheetViews>
    <sheetView topLeftCell="A7" workbookViewId="0">
      <selection activeCell="L8" sqref="L8"/>
    </sheetView>
  </sheetViews>
  <sheetFormatPr baseColWidth="10" defaultRowHeight="14.4" x14ac:dyDescent="0.3"/>
  <cols>
    <col min="1" max="1" width="3.77734375" customWidth="1"/>
    <col min="3" max="3" width="19.88671875" customWidth="1"/>
    <col min="4" max="4" width="5.5546875" customWidth="1"/>
    <col min="5" max="5" width="32.88671875" customWidth="1"/>
    <col min="6" max="6" width="12.33203125" customWidth="1"/>
    <col min="7" max="7" width="5" customWidth="1"/>
    <col min="8" max="8" width="34.44140625" customWidth="1"/>
  </cols>
  <sheetData>
    <row r="1" spans="2:10" ht="18.600000000000001" thickBot="1" x14ac:dyDescent="0.4">
      <c r="B1" s="119" t="s">
        <v>78</v>
      </c>
      <c r="C1" s="119"/>
      <c r="D1" s="119"/>
      <c r="E1" s="119"/>
      <c r="F1" s="119"/>
      <c r="H1" s="119" t="s">
        <v>79</v>
      </c>
      <c r="I1" s="119"/>
      <c r="J1" s="119"/>
    </row>
    <row r="2" spans="2:10" x14ac:dyDescent="0.3">
      <c r="B2" s="103"/>
      <c r="C2" s="104"/>
      <c r="D2" s="104"/>
      <c r="E2" s="104"/>
      <c r="F2" s="105"/>
      <c r="H2" s="103"/>
      <c r="I2" s="104"/>
      <c r="J2" s="105"/>
    </row>
    <row r="3" spans="2:10" x14ac:dyDescent="0.3">
      <c r="B3" s="115" t="s">
        <v>3</v>
      </c>
      <c r="C3" s="116"/>
      <c r="E3" s="116" t="s">
        <v>31</v>
      </c>
      <c r="F3" s="122"/>
      <c r="H3" s="106" t="s">
        <v>35</v>
      </c>
      <c r="I3" s="107"/>
      <c r="J3" s="108"/>
    </row>
    <row r="4" spans="2:10" x14ac:dyDescent="0.3">
      <c r="B4" s="117"/>
      <c r="C4" s="118"/>
      <c r="E4" s="118"/>
      <c r="F4" s="123"/>
      <c r="H4" s="76" t="s">
        <v>36</v>
      </c>
      <c r="I4" s="17"/>
      <c r="J4" s="77"/>
    </row>
    <row r="5" spans="2:10" x14ac:dyDescent="0.3">
      <c r="B5" s="52" t="s">
        <v>4</v>
      </c>
      <c r="C5" s="1"/>
      <c r="E5" s="2" t="s">
        <v>4</v>
      </c>
      <c r="F5" s="51"/>
      <c r="H5" s="78" t="s">
        <v>37</v>
      </c>
      <c r="I5" s="18"/>
      <c r="J5" s="79"/>
    </row>
    <row r="6" spans="2:10" x14ac:dyDescent="0.3">
      <c r="B6" s="53" t="s">
        <v>5</v>
      </c>
      <c r="C6" s="4">
        <v>800</v>
      </c>
      <c r="E6" s="3" t="s">
        <v>5</v>
      </c>
      <c r="F6" s="54">
        <v>40</v>
      </c>
      <c r="H6" s="80" t="s">
        <v>38</v>
      </c>
      <c r="I6" s="19" t="s">
        <v>39</v>
      </c>
      <c r="J6" s="81" t="s">
        <v>40</v>
      </c>
    </row>
    <row r="7" spans="2:10" x14ac:dyDescent="0.3">
      <c r="B7" s="53" t="s">
        <v>6</v>
      </c>
      <c r="C7" s="5">
        <v>5</v>
      </c>
      <c r="E7" s="3" t="s">
        <v>6</v>
      </c>
      <c r="F7" s="55">
        <v>5</v>
      </c>
      <c r="H7" s="80" t="s">
        <v>41</v>
      </c>
      <c r="I7" s="19">
        <v>100</v>
      </c>
      <c r="J7" s="81">
        <f>I7</f>
        <v>100</v>
      </c>
    </row>
    <row r="8" spans="2:10" x14ac:dyDescent="0.3">
      <c r="B8" s="53" t="s">
        <v>7</v>
      </c>
      <c r="C8" s="5">
        <v>156</v>
      </c>
      <c r="E8" s="3" t="s">
        <v>32</v>
      </c>
      <c r="F8" s="55">
        <v>208</v>
      </c>
      <c r="H8" s="80" t="s">
        <v>42</v>
      </c>
      <c r="I8" s="19">
        <v>3</v>
      </c>
      <c r="J8" s="81">
        <f>J7+I8</f>
        <v>103</v>
      </c>
    </row>
    <row r="9" spans="2:10" x14ac:dyDescent="0.3">
      <c r="B9" s="53" t="s">
        <v>8</v>
      </c>
      <c r="C9" s="6">
        <v>0.02</v>
      </c>
      <c r="E9" s="3" t="s">
        <v>8</v>
      </c>
      <c r="F9" s="56">
        <v>0.02</v>
      </c>
      <c r="H9" s="80" t="s">
        <v>43</v>
      </c>
      <c r="I9" s="20">
        <v>0.15</v>
      </c>
      <c r="J9" s="81">
        <f>J7-(J8*I9)</f>
        <v>84.55</v>
      </c>
    </row>
    <row r="10" spans="2:10" x14ac:dyDescent="0.3">
      <c r="B10" s="53" t="s">
        <v>9</v>
      </c>
      <c r="C10" s="5">
        <v>1</v>
      </c>
      <c r="E10" s="3" t="s">
        <v>9</v>
      </c>
      <c r="F10" s="55">
        <v>1</v>
      </c>
      <c r="H10" s="80" t="s">
        <v>44</v>
      </c>
      <c r="I10" s="21">
        <v>0.99</v>
      </c>
      <c r="J10" s="81">
        <f>J9-I10</f>
        <v>83.56</v>
      </c>
    </row>
    <row r="11" spans="2:10" x14ac:dyDescent="0.3">
      <c r="B11" s="57" t="s">
        <v>10</v>
      </c>
      <c r="C11" s="8">
        <v>5</v>
      </c>
      <c r="E11" s="7" t="s">
        <v>10</v>
      </c>
      <c r="F11" s="58">
        <v>5</v>
      </c>
      <c r="H11" s="82" t="s">
        <v>45</v>
      </c>
      <c r="I11" s="22">
        <f>J11/J7</f>
        <v>0.16439999999999999</v>
      </c>
      <c r="J11" s="83">
        <f>J7-J10</f>
        <v>16.439999999999998</v>
      </c>
    </row>
    <row r="12" spans="2:10" x14ac:dyDescent="0.3">
      <c r="B12" s="57" t="s">
        <v>11</v>
      </c>
      <c r="C12" s="4">
        <f>(C10*C11)*12</f>
        <v>60</v>
      </c>
      <c r="E12" s="7" t="s">
        <v>11</v>
      </c>
      <c r="F12" s="54">
        <f>(F10*F11)*12</f>
        <v>60</v>
      </c>
      <c r="H12" s="49"/>
      <c r="J12" s="50"/>
    </row>
    <row r="13" spans="2:10" x14ac:dyDescent="0.3">
      <c r="B13" s="53" t="s">
        <v>12</v>
      </c>
      <c r="C13" s="4">
        <v>100</v>
      </c>
      <c r="E13" s="3" t="s">
        <v>12</v>
      </c>
      <c r="F13" s="54">
        <v>50</v>
      </c>
      <c r="H13" s="109" t="s">
        <v>46</v>
      </c>
      <c r="I13" s="110"/>
      <c r="J13" s="111"/>
    </row>
    <row r="14" spans="2:10" x14ac:dyDescent="0.3">
      <c r="B14" s="53" t="s">
        <v>13</v>
      </c>
      <c r="C14" s="4">
        <v>0.4</v>
      </c>
      <c r="E14" s="3" t="s">
        <v>13</v>
      </c>
      <c r="F14" s="54">
        <v>0.4</v>
      </c>
      <c r="H14" s="84" t="s">
        <v>47</v>
      </c>
      <c r="I14" s="23">
        <v>39.950000000000003</v>
      </c>
      <c r="J14" s="85"/>
    </row>
    <row r="15" spans="2:10" x14ac:dyDescent="0.3">
      <c r="B15" s="57" t="s">
        <v>14</v>
      </c>
      <c r="C15" s="9">
        <v>0.5</v>
      </c>
      <c r="E15" s="7" t="s">
        <v>14</v>
      </c>
      <c r="F15" s="59">
        <v>2</v>
      </c>
      <c r="H15" s="86" t="s">
        <v>37</v>
      </c>
      <c r="I15" s="24"/>
      <c r="J15" s="87"/>
    </row>
    <row r="16" spans="2:10" x14ac:dyDescent="0.3">
      <c r="B16" s="57" t="s">
        <v>15</v>
      </c>
      <c r="C16" s="4">
        <v>30</v>
      </c>
      <c r="E16" s="7" t="s">
        <v>15</v>
      </c>
      <c r="F16" s="54">
        <v>50</v>
      </c>
      <c r="H16" s="88" t="s">
        <v>38</v>
      </c>
      <c r="I16" s="16" t="s">
        <v>39</v>
      </c>
      <c r="J16" s="61" t="s">
        <v>40</v>
      </c>
    </row>
    <row r="17" spans="2:10" x14ac:dyDescent="0.3">
      <c r="B17" s="57"/>
      <c r="C17" s="4"/>
      <c r="E17" s="7"/>
      <c r="F17" s="54"/>
      <c r="H17" s="88" t="s">
        <v>41</v>
      </c>
      <c r="I17" s="16">
        <v>100</v>
      </c>
      <c r="J17" s="89">
        <f>I17</f>
        <v>100</v>
      </c>
    </row>
    <row r="18" spans="2:10" x14ac:dyDescent="0.3">
      <c r="B18" s="60" t="s">
        <v>16</v>
      </c>
      <c r="C18" s="5"/>
      <c r="E18" s="10" t="s">
        <v>16</v>
      </c>
      <c r="F18" s="61"/>
      <c r="H18" s="88" t="s">
        <v>42</v>
      </c>
      <c r="I18" s="16">
        <v>3</v>
      </c>
      <c r="J18" s="89">
        <f>J17+I18</f>
        <v>103</v>
      </c>
    </row>
    <row r="19" spans="2:10" x14ac:dyDescent="0.3">
      <c r="B19" s="53" t="s">
        <v>17</v>
      </c>
      <c r="C19" s="4">
        <f>C6/(C7*C8)</f>
        <v>1.0256410256410255</v>
      </c>
      <c r="E19" s="3" t="s">
        <v>17</v>
      </c>
      <c r="F19" s="62">
        <f>F6/(F7*F8)</f>
        <v>3.8461538461538464E-2</v>
      </c>
      <c r="H19" s="88" t="s">
        <v>48</v>
      </c>
      <c r="I19" s="25">
        <v>0.09</v>
      </c>
      <c r="J19" s="89">
        <f>J17-(J18*I19)</f>
        <v>90.73</v>
      </c>
    </row>
    <row r="20" spans="2:10" x14ac:dyDescent="0.3">
      <c r="B20" s="53" t="s">
        <v>18</v>
      </c>
      <c r="C20" s="11">
        <f>((C6/2)*C9)/C8</f>
        <v>5.128205128205128E-2</v>
      </c>
      <c r="E20" s="3" t="s">
        <v>18</v>
      </c>
      <c r="F20" s="63">
        <f>((F6/2)*F9)/F8</f>
        <v>1.9230769230769232E-3</v>
      </c>
      <c r="H20" s="88" t="s">
        <v>44</v>
      </c>
      <c r="I20" s="26">
        <v>0.05</v>
      </c>
      <c r="J20" s="89">
        <f>J19-I20</f>
        <v>90.68</v>
      </c>
    </row>
    <row r="21" spans="2:10" x14ac:dyDescent="0.3">
      <c r="B21" s="53" t="s">
        <v>19</v>
      </c>
      <c r="C21" s="4">
        <f>C13/C8</f>
        <v>0.64102564102564108</v>
      </c>
      <c r="E21" s="3" t="s">
        <v>19</v>
      </c>
      <c r="F21" s="62">
        <f>F13/F8</f>
        <v>0.24038461538461539</v>
      </c>
      <c r="H21" s="88" t="s">
        <v>49</v>
      </c>
      <c r="I21" s="16">
        <v>0.5</v>
      </c>
      <c r="J21" s="89">
        <f>J20-I21</f>
        <v>90.18</v>
      </c>
    </row>
    <row r="22" spans="2:10" x14ac:dyDescent="0.3">
      <c r="B22" s="53" t="s">
        <v>20</v>
      </c>
      <c r="C22" s="4">
        <f>C12/C8</f>
        <v>0.38461538461538464</v>
      </c>
      <c r="E22" s="3" t="s">
        <v>20</v>
      </c>
      <c r="F22" s="62">
        <f>F12/F8</f>
        <v>0.28846153846153844</v>
      </c>
      <c r="H22" s="88" t="s">
        <v>50</v>
      </c>
      <c r="I22" s="27">
        <v>2.4900000000000002E-2</v>
      </c>
      <c r="J22" s="89">
        <f>J21-(J18*I22)</f>
        <v>87.615300000000005</v>
      </c>
    </row>
    <row r="23" spans="2:10" x14ac:dyDescent="0.3">
      <c r="B23" s="53" t="s">
        <v>21</v>
      </c>
      <c r="C23" s="4">
        <f>C14*C15</f>
        <v>0.2</v>
      </c>
      <c r="E23" s="3" t="s">
        <v>21</v>
      </c>
      <c r="F23" s="62">
        <f>F14*F15</f>
        <v>0.8</v>
      </c>
      <c r="H23" s="88" t="s">
        <v>51</v>
      </c>
      <c r="I23" s="26">
        <v>0.35</v>
      </c>
      <c r="J23" s="89">
        <f>J22-I23</f>
        <v>87.265300000000011</v>
      </c>
    </row>
    <row r="24" spans="2:10" x14ac:dyDescent="0.3">
      <c r="B24" s="53" t="s">
        <v>22</v>
      </c>
      <c r="C24" s="4">
        <f>C16/C8</f>
        <v>0.19230769230769232</v>
      </c>
      <c r="E24" s="3" t="s">
        <v>22</v>
      </c>
      <c r="F24" s="62">
        <f>F16/F8</f>
        <v>0.24038461538461539</v>
      </c>
      <c r="H24" s="90" t="s">
        <v>45</v>
      </c>
      <c r="I24" s="28">
        <f>J24/J17</f>
        <v>0.1273469999999999</v>
      </c>
      <c r="J24" s="91">
        <f>J17-J23</f>
        <v>12.734699999999989</v>
      </c>
    </row>
    <row r="25" spans="2:10" x14ac:dyDescent="0.3">
      <c r="B25" s="60" t="s">
        <v>23</v>
      </c>
      <c r="C25" s="4">
        <f>SUM(C19:C24)</f>
        <v>2.4948717948717953</v>
      </c>
      <c r="E25" s="10" t="s">
        <v>23</v>
      </c>
      <c r="F25" s="62">
        <f>SUM(F19:F24)</f>
        <v>1.6096153846153847</v>
      </c>
      <c r="H25" s="49"/>
      <c r="J25" s="50"/>
    </row>
    <row r="26" spans="2:10" x14ac:dyDescent="0.3">
      <c r="B26" s="64"/>
      <c r="C26" s="12"/>
      <c r="E26" s="65"/>
      <c r="F26" s="66"/>
      <c r="H26" s="112" t="s">
        <v>52</v>
      </c>
      <c r="I26" s="113"/>
      <c r="J26" s="114"/>
    </row>
    <row r="27" spans="2:10" x14ac:dyDescent="0.3">
      <c r="B27" s="115" t="s">
        <v>24</v>
      </c>
      <c r="C27" s="116"/>
      <c r="E27" s="116" t="s">
        <v>33</v>
      </c>
      <c r="F27" s="122"/>
      <c r="H27" s="92" t="s">
        <v>53</v>
      </c>
      <c r="I27" s="29"/>
      <c r="J27" s="93"/>
    </row>
    <row r="28" spans="2:10" x14ac:dyDescent="0.3">
      <c r="B28" s="115"/>
      <c r="C28" s="116"/>
      <c r="E28" s="116"/>
      <c r="F28" s="122"/>
      <c r="H28" s="94" t="s">
        <v>54</v>
      </c>
      <c r="I28" s="30"/>
      <c r="J28" s="95"/>
    </row>
    <row r="29" spans="2:10" x14ac:dyDescent="0.3">
      <c r="B29" s="67" t="s">
        <v>25</v>
      </c>
      <c r="C29" s="14">
        <v>5</v>
      </c>
      <c r="E29" s="13" t="s">
        <v>25</v>
      </c>
      <c r="F29" s="68">
        <v>1.5</v>
      </c>
      <c r="H29" s="96" t="s">
        <v>38</v>
      </c>
      <c r="I29" s="31" t="s">
        <v>39</v>
      </c>
      <c r="J29" s="97" t="s">
        <v>40</v>
      </c>
    </row>
    <row r="30" spans="2:10" x14ac:dyDescent="0.3">
      <c r="B30" s="67" t="s">
        <v>26</v>
      </c>
      <c r="C30" s="15">
        <f>C25/C29</f>
        <v>0.49897435897435904</v>
      </c>
      <c r="E30" s="13" t="s">
        <v>34</v>
      </c>
      <c r="F30" s="69">
        <f>F25/F29</f>
        <v>1.073076923076923</v>
      </c>
      <c r="H30" s="98" t="s">
        <v>55</v>
      </c>
      <c r="I30" s="32">
        <v>100</v>
      </c>
      <c r="J30" s="99">
        <f>I30</f>
        <v>100</v>
      </c>
    </row>
    <row r="31" spans="2:10" x14ac:dyDescent="0.3">
      <c r="B31" s="49"/>
      <c r="F31" s="50"/>
      <c r="H31" s="98" t="s">
        <v>42</v>
      </c>
      <c r="I31" s="32">
        <v>3</v>
      </c>
      <c r="J31" s="99">
        <f>J30+I31</f>
        <v>103</v>
      </c>
    </row>
    <row r="32" spans="2:10" x14ac:dyDescent="0.3">
      <c r="B32" s="115" t="s">
        <v>27</v>
      </c>
      <c r="C32" s="116"/>
      <c r="E32" s="116" t="s">
        <v>27</v>
      </c>
      <c r="F32" s="122"/>
      <c r="H32" s="98" t="s">
        <v>56</v>
      </c>
      <c r="I32" s="33">
        <v>0.1</v>
      </c>
      <c r="J32" s="99">
        <f>J30-(J30*I32)</f>
        <v>90</v>
      </c>
    </row>
    <row r="33" spans="2:10" x14ac:dyDescent="0.3">
      <c r="B33" s="120"/>
      <c r="C33" s="121"/>
      <c r="E33" s="121"/>
      <c r="F33" s="124"/>
      <c r="H33" s="98" t="s">
        <v>44</v>
      </c>
      <c r="I33" s="34">
        <v>0.99</v>
      </c>
      <c r="J33" s="99">
        <f>J32-I33</f>
        <v>89.01</v>
      </c>
    </row>
    <row r="34" spans="2:10" x14ac:dyDescent="0.3">
      <c r="B34" s="67" t="s">
        <v>28</v>
      </c>
      <c r="C34" s="13">
        <v>0.375</v>
      </c>
      <c r="E34" s="13" t="s">
        <v>28</v>
      </c>
      <c r="F34" s="70">
        <v>0.375</v>
      </c>
      <c r="H34" s="98" t="s">
        <v>50</v>
      </c>
      <c r="I34" s="35">
        <v>2.4900000000000002E-2</v>
      </c>
      <c r="J34" s="99">
        <f>J33-(J31*I34)</f>
        <v>86.445300000000003</v>
      </c>
    </row>
    <row r="35" spans="2:10" x14ac:dyDescent="0.3">
      <c r="B35" s="67" t="s">
        <v>29</v>
      </c>
      <c r="C35" s="13">
        <f xml:space="preserve"> C36/C29</f>
        <v>3.7499999999999999E-2</v>
      </c>
      <c r="E35" s="13" t="s">
        <v>29</v>
      </c>
      <c r="F35" s="70">
        <f xml:space="preserve"> F36/F29</f>
        <v>0.5</v>
      </c>
      <c r="H35" s="98" t="s">
        <v>51</v>
      </c>
      <c r="I35" s="34">
        <v>0.35</v>
      </c>
      <c r="J35" s="99">
        <f>J34-I35</f>
        <v>86.095300000000009</v>
      </c>
    </row>
    <row r="36" spans="2:10" ht="15" thickBot="1" x14ac:dyDescent="0.35">
      <c r="B36" s="71" t="s">
        <v>30</v>
      </c>
      <c r="C36" s="72">
        <f>C15*C34</f>
        <v>0.1875</v>
      </c>
      <c r="D36" s="73"/>
      <c r="E36" s="74" t="s">
        <v>30</v>
      </c>
      <c r="F36" s="75">
        <f>F15*F34</f>
        <v>0.75</v>
      </c>
      <c r="H36" s="100" t="s">
        <v>45</v>
      </c>
      <c r="I36" s="101">
        <f>(J36/J30)</f>
        <v>0.13904699999999992</v>
      </c>
      <c r="J36" s="102">
        <f>J30-J35</f>
        <v>13.904699999999991</v>
      </c>
    </row>
  </sheetData>
  <mergeCells count="11">
    <mergeCell ref="B27:C28"/>
    <mergeCell ref="B32:C33"/>
    <mergeCell ref="E3:F4"/>
    <mergeCell ref="E27:F28"/>
    <mergeCell ref="E32:F33"/>
    <mergeCell ref="H3:J3"/>
    <mergeCell ref="H13:J13"/>
    <mergeCell ref="H26:J26"/>
    <mergeCell ref="B3:C4"/>
    <mergeCell ref="B1:F1"/>
    <mergeCell ref="H1:J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3714-4BC8-4D9D-BC2C-2C9CD94733C4}">
  <dimension ref="A1:J28"/>
  <sheetViews>
    <sheetView tabSelected="1" workbookViewId="0">
      <selection activeCell="G16" sqref="G15:G16"/>
    </sheetView>
  </sheetViews>
  <sheetFormatPr baseColWidth="10" defaultRowHeight="14.4" x14ac:dyDescent="0.3"/>
  <cols>
    <col min="1" max="1" width="6.44140625" customWidth="1"/>
    <col min="2" max="2" width="36" customWidth="1"/>
    <col min="3" max="3" width="14.33203125" customWidth="1"/>
    <col min="4" max="4" width="17.44140625" customWidth="1"/>
    <col min="5" max="5" width="10.5546875" customWidth="1"/>
    <col min="12" max="12" width="32.88671875" customWidth="1"/>
    <col min="13" max="13" width="11.21875" customWidth="1"/>
    <col min="15" max="15" width="32.77734375" customWidth="1"/>
    <col min="18" max="18" width="28.109375" customWidth="1"/>
  </cols>
  <sheetData>
    <row r="1" spans="1:10" ht="15.6" x14ac:dyDescent="0.3">
      <c r="A1" s="132" t="s">
        <v>0</v>
      </c>
      <c r="B1" s="132"/>
      <c r="C1" s="132"/>
      <c r="D1" s="132"/>
      <c r="E1" s="132"/>
      <c r="F1" s="37"/>
      <c r="G1" s="37"/>
      <c r="H1" s="37"/>
      <c r="I1" s="37"/>
      <c r="J1" s="37"/>
    </row>
    <row r="2" spans="1:10" x14ac:dyDescent="0.3">
      <c r="A2" s="38" t="s">
        <v>1</v>
      </c>
      <c r="B2" s="131" t="s">
        <v>2</v>
      </c>
      <c r="C2" s="131"/>
      <c r="D2" s="131"/>
      <c r="E2" s="38" t="s">
        <v>61</v>
      </c>
    </row>
    <row r="3" spans="1:10" x14ac:dyDescent="0.3">
      <c r="A3" s="38">
        <v>10</v>
      </c>
      <c r="B3" s="131" t="s">
        <v>58</v>
      </c>
      <c r="C3" s="131"/>
      <c r="D3" s="131"/>
      <c r="E3" s="38">
        <v>0</v>
      </c>
    </row>
    <row r="4" spans="1:10" x14ac:dyDescent="0.3">
      <c r="A4" s="38">
        <v>20</v>
      </c>
      <c r="B4" s="131" t="s">
        <v>59</v>
      </c>
      <c r="C4" s="131"/>
      <c r="D4" s="131"/>
      <c r="E4" s="38">
        <v>0.2</v>
      </c>
    </row>
    <row r="5" spans="1:10" x14ac:dyDescent="0.3">
      <c r="A5" s="36"/>
      <c r="B5" s="127"/>
      <c r="C5" s="128"/>
      <c r="D5" s="129"/>
      <c r="E5" s="36"/>
    </row>
    <row r="6" spans="1:10" x14ac:dyDescent="0.3">
      <c r="A6" s="36"/>
      <c r="B6" s="126" t="s">
        <v>57</v>
      </c>
      <c r="C6" s="126"/>
      <c r="D6" s="126"/>
      <c r="E6" s="39">
        <f>SUM(E3:E5)</f>
        <v>0.2</v>
      </c>
    </row>
    <row r="9" spans="1:10" ht="15.6" x14ac:dyDescent="0.3">
      <c r="A9" s="130" t="s">
        <v>63</v>
      </c>
      <c r="B9" s="130"/>
      <c r="C9" s="130"/>
      <c r="D9" s="130"/>
      <c r="E9" s="130"/>
    </row>
    <row r="10" spans="1:10" x14ac:dyDescent="0.3">
      <c r="A10" s="38" t="s">
        <v>60</v>
      </c>
      <c r="B10" s="38" t="s">
        <v>2</v>
      </c>
      <c r="C10" s="38" t="s">
        <v>62</v>
      </c>
      <c r="D10" s="38" t="s">
        <v>66</v>
      </c>
      <c r="E10" s="38" t="s">
        <v>61</v>
      </c>
    </row>
    <row r="11" spans="1:10" x14ac:dyDescent="0.3">
      <c r="A11" s="38">
        <v>10</v>
      </c>
      <c r="B11" s="36" t="s">
        <v>64</v>
      </c>
      <c r="C11" s="38">
        <v>0</v>
      </c>
      <c r="D11" s="38">
        <v>0</v>
      </c>
      <c r="E11" s="44">
        <f t="shared" ref="E11:E18" si="0">C11*D11</f>
        <v>0</v>
      </c>
    </row>
    <row r="12" spans="1:10" x14ac:dyDescent="0.3">
      <c r="A12" s="38">
        <v>20</v>
      </c>
      <c r="B12" s="36" t="s">
        <v>65</v>
      </c>
      <c r="C12" s="40">
        <f>5/60</f>
        <v>8.3333333333333329E-2</v>
      </c>
      <c r="D12" s="38">
        <v>15</v>
      </c>
      <c r="E12" s="44">
        <f t="shared" si="0"/>
        <v>1.25</v>
      </c>
    </row>
    <row r="13" spans="1:10" x14ac:dyDescent="0.3">
      <c r="A13" s="38">
        <v>30</v>
      </c>
      <c r="B13" s="36" t="s">
        <v>67</v>
      </c>
      <c r="C13" s="38">
        <v>0.24</v>
      </c>
      <c r="D13" s="38">
        <v>2.4900000000000002</v>
      </c>
      <c r="E13" s="44">
        <f t="shared" si="0"/>
        <v>0.59760000000000002</v>
      </c>
    </row>
    <row r="14" spans="1:10" x14ac:dyDescent="0.3">
      <c r="A14" s="38">
        <v>40</v>
      </c>
      <c r="B14" s="36" t="s">
        <v>67</v>
      </c>
      <c r="C14" s="38">
        <v>0.24</v>
      </c>
      <c r="D14" s="38">
        <v>15</v>
      </c>
      <c r="E14" s="44">
        <f t="shared" si="0"/>
        <v>3.5999999999999996</v>
      </c>
    </row>
    <row r="15" spans="1:10" x14ac:dyDescent="0.3">
      <c r="A15" s="38">
        <v>50</v>
      </c>
      <c r="B15" s="36" t="s">
        <v>68</v>
      </c>
      <c r="C15" s="38">
        <v>2</v>
      </c>
      <c r="D15" s="38">
        <v>1.61</v>
      </c>
      <c r="E15" s="44">
        <f t="shared" si="0"/>
        <v>3.22</v>
      </c>
    </row>
    <row r="16" spans="1:10" x14ac:dyDescent="0.3">
      <c r="A16" s="38">
        <v>60</v>
      </c>
      <c r="B16" s="36" t="s">
        <v>69</v>
      </c>
      <c r="C16" s="41">
        <f>20/60</f>
        <v>0.33333333333333331</v>
      </c>
      <c r="D16" s="38">
        <v>15</v>
      </c>
      <c r="E16" s="44">
        <f t="shared" si="0"/>
        <v>5</v>
      </c>
    </row>
    <row r="17" spans="1:5" x14ac:dyDescent="0.3">
      <c r="A17" s="38">
        <v>70</v>
      </c>
      <c r="B17" s="36" t="s">
        <v>70</v>
      </c>
      <c r="C17" s="38">
        <v>0</v>
      </c>
      <c r="D17" s="38">
        <v>0</v>
      </c>
      <c r="E17" s="44">
        <f t="shared" si="0"/>
        <v>0</v>
      </c>
    </row>
    <row r="18" spans="1:5" x14ac:dyDescent="0.3">
      <c r="A18" s="38">
        <v>80</v>
      </c>
      <c r="B18" s="36" t="s">
        <v>71</v>
      </c>
      <c r="C18" s="41">
        <f>10/60</f>
        <v>0.16666666666666666</v>
      </c>
      <c r="D18" s="38">
        <v>15</v>
      </c>
      <c r="E18" s="44">
        <f t="shared" si="0"/>
        <v>2.5</v>
      </c>
    </row>
    <row r="20" spans="1:5" x14ac:dyDescent="0.3">
      <c r="D20" s="43" t="s">
        <v>57</v>
      </c>
      <c r="E20" s="42">
        <f>SUM(E11:E19)</f>
        <v>16.1676</v>
      </c>
    </row>
    <row r="23" spans="1:5" ht="15.6" x14ac:dyDescent="0.3">
      <c r="A23" s="133" t="s">
        <v>72</v>
      </c>
      <c r="B23" s="133"/>
      <c r="C23" s="133"/>
      <c r="D23" s="133"/>
      <c r="E23" s="133"/>
    </row>
    <row r="24" spans="1:5" x14ac:dyDescent="0.3">
      <c r="A24" s="38" t="s">
        <v>1</v>
      </c>
      <c r="B24" s="131" t="s">
        <v>73</v>
      </c>
      <c r="C24" s="131"/>
      <c r="D24" s="131"/>
      <c r="E24" s="38" t="s">
        <v>61</v>
      </c>
    </row>
    <row r="25" spans="1:5" x14ac:dyDescent="0.3">
      <c r="A25" s="38">
        <v>10</v>
      </c>
      <c r="B25" s="131" t="s">
        <v>74</v>
      </c>
      <c r="C25" s="131"/>
      <c r="D25" s="131"/>
      <c r="E25" s="45">
        <f>E20+E6</f>
        <v>16.367599999999999</v>
      </c>
    </row>
    <row r="26" spans="1:5" x14ac:dyDescent="0.3">
      <c r="A26" s="38">
        <v>20</v>
      </c>
      <c r="B26" s="131" t="s">
        <v>75</v>
      </c>
      <c r="C26" s="131"/>
      <c r="D26" s="46">
        <v>0.1</v>
      </c>
      <c r="E26" s="45">
        <f>E25*D26</f>
        <v>1.63676</v>
      </c>
    </row>
    <row r="27" spans="1:5" x14ac:dyDescent="0.3">
      <c r="A27" s="38">
        <v>30</v>
      </c>
      <c r="B27" s="131" t="s">
        <v>76</v>
      </c>
      <c r="C27" s="131"/>
      <c r="D27" s="47">
        <v>0.16439999999999999</v>
      </c>
      <c r="E27" s="45">
        <f>(E25+E26)*D27</f>
        <v>2.9599167839999994</v>
      </c>
    </row>
    <row r="28" spans="1:5" ht="16.2" x14ac:dyDescent="0.45">
      <c r="B28" s="125" t="s">
        <v>77</v>
      </c>
      <c r="C28" s="125"/>
      <c r="D28" s="125"/>
      <c r="E28" s="48">
        <f>SUM(E25:E27)</f>
        <v>20.964276783999999</v>
      </c>
    </row>
  </sheetData>
  <mergeCells count="13">
    <mergeCell ref="A1:E1"/>
    <mergeCell ref="B2:D2"/>
    <mergeCell ref="B3:D3"/>
    <mergeCell ref="B4:D4"/>
    <mergeCell ref="A23:E23"/>
    <mergeCell ref="B28:D28"/>
    <mergeCell ref="B6:D6"/>
    <mergeCell ref="B5:D5"/>
    <mergeCell ref="A9:E9"/>
    <mergeCell ref="B26:C26"/>
    <mergeCell ref="B24:D24"/>
    <mergeCell ref="B25:D25"/>
    <mergeCell ref="B27:C2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Flowchart</vt:lpstr>
      <vt:lpstr>Beispiel</vt:lpstr>
      <vt:lpstr>Rohdaten</vt:lpstr>
      <vt:lpstr>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Zabo</dc:creator>
  <cp:lastModifiedBy>Zabo</cp:lastModifiedBy>
  <dcterms:created xsi:type="dcterms:W3CDTF">2015-06-05T18:19:34Z</dcterms:created>
  <dcterms:modified xsi:type="dcterms:W3CDTF">2023-07-12T13:30:51Z</dcterms:modified>
</cp:coreProperties>
</file>