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6.xml" ContentType="application/vnd.openxmlformats-officedocument.drawingml.chart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+xml"/>
  <Override PartName="/xl/charts/chart8.xml" ContentType="application/vnd.openxmlformats-officedocument.drawingml.chart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+xml"/>
  <Override PartName="/xl/charts/chart10.xml" ContentType="application/vnd.openxmlformats-officedocument.drawingml.chart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drawings/drawing22.xml" ContentType="application/vnd.openxmlformats-officedocument.drawing+xml"/>
  <Override PartName="/xl/charts/chart12.xml" ContentType="application/vnd.openxmlformats-officedocument.drawingml.chart+xml"/>
  <Override PartName="/xl/drawings/drawing23.xml" ContentType="application/vnd.openxmlformats-officedocument.drawing+xml"/>
  <Override PartName="/xl/charts/chart13.xml" ContentType="application/vnd.openxmlformats-officedocument.drawingml.chart+xml"/>
  <Override PartName="/xl/drawings/drawing24.xml" ContentType="application/vnd.openxmlformats-officedocument.drawing+xml"/>
  <Override PartName="/xl/charts/chart14.xml" ContentType="application/vnd.openxmlformats-officedocument.drawingml.chart+xml"/>
  <Override PartName="/xl/drawings/drawing25.xml" ContentType="application/vnd.openxmlformats-officedocument.drawing+xml"/>
  <Override PartName="/xl/charts/chart15.xml" ContentType="application/vnd.openxmlformats-officedocument.drawingml.chart+xml"/>
  <Override PartName="/xl/drawings/drawing26.xml" ContentType="application/vnd.openxmlformats-officedocument.drawing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60" windowWidth="15315" windowHeight="5445" tabRatio="701" activeTab="8"/>
  </bookViews>
  <sheets>
    <sheet name="datos" sheetId="50" r:id="rId1"/>
    <sheet name="HOJA" sheetId="39" r:id="rId2"/>
    <sheet name="1.1" sheetId="5" r:id="rId3"/>
    <sheet name="PROM 1.1" sheetId="6" r:id="rId4"/>
    <sheet name="AV 1.1" sheetId="51" r:id="rId5"/>
    <sheet name="IND 1.1" sheetId="40" r:id="rId6"/>
    <sheet name="I 1.1" sheetId="4" r:id="rId7"/>
    <sheet name="RA 1.1" sheetId="8" r:id="rId8"/>
    <sheet name="2.1" sheetId="9" r:id="rId9"/>
    <sheet name="PROM 2.1" sheetId="10" r:id="rId10"/>
    <sheet name="AV 2.1" sheetId="52" r:id="rId11"/>
    <sheet name="IND 2.1" sheetId="41" r:id="rId12"/>
    <sheet name="I 2.1" sheetId="11" r:id="rId13"/>
    <sheet name="RA 2.1" sheetId="12" r:id="rId14"/>
    <sheet name="3.1" sheetId="13" r:id="rId15"/>
    <sheet name="PROM 3.1" sheetId="14" r:id="rId16"/>
    <sheet name="AV 3.1" sheetId="53" r:id="rId17"/>
    <sheet name="IND 3.1" sheetId="42" r:id="rId18"/>
    <sheet name="I 3.1" sheetId="15" r:id="rId19"/>
    <sheet name="RA 3.1" sheetId="16" r:id="rId20"/>
    <sheet name="PROM 1Q" sheetId="17" r:id="rId21"/>
    <sheet name="JC 1Q" sheetId="18" r:id="rId22"/>
    <sheet name="1.2" sheetId="19" r:id="rId23"/>
    <sheet name="PROM 1.2" sheetId="20" r:id="rId24"/>
    <sheet name="AV 1.2" sheetId="54" r:id="rId25"/>
    <sheet name="IND 1.2" sheetId="43" r:id="rId26"/>
    <sheet name="I 1.2" sheetId="21" r:id="rId27"/>
    <sheet name="RA 1.2" sheetId="22" r:id="rId28"/>
    <sheet name="2.2" sheetId="23" r:id="rId29"/>
    <sheet name="PROM 2.2" sheetId="24" r:id="rId30"/>
    <sheet name="AV 2.2" sheetId="55" r:id="rId31"/>
    <sheet name="IND 2.2" sheetId="45" r:id="rId32"/>
    <sheet name="I 2.2" sheetId="25" r:id="rId33"/>
    <sheet name="RA 2.2" sheetId="26" r:id="rId34"/>
    <sheet name="3.2" sheetId="27" r:id="rId35"/>
    <sheet name="PROM 3.2" sheetId="28" r:id="rId36"/>
    <sheet name="AV 3.2" sheetId="56" r:id="rId37"/>
    <sheet name="IND 3.2" sheetId="46" r:id="rId38"/>
    <sheet name="PROM 2Q" sheetId="31" r:id="rId39"/>
    <sheet name="IND 2Q" sheetId="47" r:id="rId40"/>
    <sheet name="FINAL" sheetId="33" r:id="rId41"/>
    <sheet name="IND FINAL" sheetId="48" r:id="rId42"/>
    <sheet name="JC 2Q" sheetId="35" r:id="rId43"/>
    <sheet name="SUP" sheetId="36" r:id="rId44"/>
    <sheet name="REM" sheetId="37" r:id="rId45"/>
  </sheets>
  <definedNames>
    <definedName name="_xlnm._FilterDatabase" localSheetId="6" hidden="1">'I 1.1'!$A$11:$F$51</definedName>
    <definedName name="_xlnm._FilterDatabase" localSheetId="26" hidden="1">'I 1.2'!$A$11:$F$51</definedName>
    <definedName name="_xlnm._FilterDatabase" localSheetId="12" hidden="1">'I 2.1'!$A$11:$F$51</definedName>
    <definedName name="_xlnm._FilterDatabase" localSheetId="32" hidden="1">'I 2.2'!$A$11:$F$51</definedName>
    <definedName name="_xlnm._FilterDatabase" localSheetId="18" hidden="1">'I 3.1'!$A$11:$F$51</definedName>
    <definedName name="_xlnm._FilterDatabase" localSheetId="7" hidden="1">'RA 1.1'!$A$10:$G$50</definedName>
    <definedName name="_xlnm._FilterDatabase" localSheetId="27" hidden="1">'RA 1.2'!$A$10:$G$50</definedName>
    <definedName name="_xlnm._FilterDatabase" localSheetId="13" hidden="1">'RA 2.1'!$A$10:$G$50</definedName>
    <definedName name="_xlnm._FilterDatabase" localSheetId="33" hidden="1">'RA 2.2'!$A$10:$G$50</definedName>
    <definedName name="_xlnm._FilterDatabase" localSheetId="19" hidden="1">'RA 3.1'!$A$10:$G$50</definedName>
    <definedName name="_xlnm._FilterDatabase" localSheetId="44" hidden="1">REM!$A$9:$H$49</definedName>
    <definedName name="_xlnm._FilterDatabase" localSheetId="43" hidden="1">SUP!$A$9:$H$49</definedName>
    <definedName name="_GoBack" localSheetId="3">'PROM 1.1'!#REF!</definedName>
    <definedName name="_GoBack" localSheetId="23">'PROM 1.2'!#REF!</definedName>
    <definedName name="_GoBack" localSheetId="9">'PROM 2.1'!#REF!</definedName>
    <definedName name="_GoBack" localSheetId="29">'PROM 2.2'!#REF!</definedName>
    <definedName name="_GoBack" localSheetId="15">'PROM 3.1'!#REF!</definedName>
    <definedName name="_GoBack" localSheetId="35">'PROM 3.2'!#REF!</definedName>
    <definedName name="_xlnm.Print_Titles" localSheetId="3">'PROM 1.1'!$8:$11</definedName>
    <definedName name="_xlnm.Print_Titles" localSheetId="23">'PROM 1.2'!$8:$11</definedName>
    <definedName name="_xlnm.Print_Titles" localSheetId="20">'PROM 1Q'!$5:$6</definedName>
    <definedName name="_xlnm.Print_Titles" localSheetId="9">'PROM 2.1'!$8:$11</definedName>
    <definedName name="_xlnm.Print_Titles" localSheetId="29">'PROM 2.2'!$8:$11</definedName>
    <definedName name="_xlnm.Print_Titles" localSheetId="38">'PROM 2Q'!$5:$6</definedName>
    <definedName name="_xlnm.Print_Titles" localSheetId="15">'PROM 3.1'!$8:$11</definedName>
    <definedName name="_xlnm.Print_Titles" localSheetId="35">'PROM 3.2'!$8:$11</definedName>
  </definedNames>
  <calcPr calcId="144525"/>
</workbook>
</file>

<file path=xl/calcChain.xml><?xml version="1.0" encoding="utf-8"?>
<calcChain xmlns="http://schemas.openxmlformats.org/spreadsheetml/2006/main">
  <c r="B41" i="56" l="1"/>
  <c r="A41" i="56"/>
  <c r="B40" i="56"/>
  <c r="A40" i="56"/>
  <c r="B39" i="56"/>
  <c r="A39" i="56"/>
  <c r="B38" i="56"/>
  <c r="A38" i="56"/>
  <c r="B37" i="56"/>
  <c r="A37" i="56"/>
  <c r="B36" i="56"/>
  <c r="A36" i="56"/>
  <c r="B35" i="56"/>
  <c r="A35" i="56"/>
  <c r="B34" i="56"/>
  <c r="A34" i="56"/>
  <c r="B33" i="56"/>
  <c r="A33" i="56"/>
  <c r="B32" i="56"/>
  <c r="A32" i="56"/>
  <c r="B31" i="56"/>
  <c r="A31" i="56"/>
  <c r="B30" i="56"/>
  <c r="A30" i="56"/>
  <c r="B29" i="56"/>
  <c r="A29" i="56"/>
  <c r="B28" i="56"/>
  <c r="A28" i="56"/>
  <c r="B27" i="56"/>
  <c r="A27" i="56"/>
  <c r="B26" i="56"/>
  <c r="A26" i="56"/>
  <c r="B25" i="56"/>
  <c r="A25" i="56"/>
  <c r="B24" i="56"/>
  <c r="A24" i="56"/>
  <c r="B23" i="56"/>
  <c r="A23" i="56"/>
  <c r="B22" i="56"/>
  <c r="A22" i="56"/>
  <c r="B21" i="56"/>
  <c r="A21" i="56"/>
  <c r="B20" i="56"/>
  <c r="A20" i="56"/>
  <c r="B19" i="56"/>
  <c r="A19" i="56"/>
  <c r="B18" i="56"/>
  <c r="A18" i="56"/>
  <c r="B17" i="56"/>
  <c r="A17" i="56"/>
  <c r="B16" i="56"/>
  <c r="A16" i="56"/>
  <c r="B15" i="56"/>
  <c r="A15" i="56"/>
  <c r="B14" i="56"/>
  <c r="A14" i="56"/>
  <c r="B13" i="56"/>
  <c r="A13" i="56"/>
  <c r="B12" i="56"/>
  <c r="A12" i="56"/>
  <c r="B11" i="56"/>
  <c r="A11" i="56"/>
  <c r="B10" i="56"/>
  <c r="A10" i="56"/>
  <c r="B9" i="56"/>
  <c r="A9" i="56"/>
  <c r="B8" i="56"/>
  <c r="A8" i="56"/>
  <c r="B7" i="56"/>
  <c r="A7" i="56"/>
  <c r="B6" i="56"/>
  <c r="A6" i="56"/>
  <c r="B5" i="56"/>
  <c r="A5" i="56"/>
  <c r="B4" i="56"/>
  <c r="A4" i="56"/>
  <c r="B3" i="56"/>
  <c r="A3" i="56"/>
  <c r="B2" i="56"/>
  <c r="A2" i="56"/>
  <c r="B41" i="55"/>
  <c r="A41" i="55"/>
  <c r="B40" i="55"/>
  <c r="A40" i="55"/>
  <c r="B39" i="55"/>
  <c r="A39" i="55"/>
  <c r="B38" i="55"/>
  <c r="A38" i="55"/>
  <c r="B37" i="55"/>
  <c r="A37" i="55"/>
  <c r="B36" i="55"/>
  <c r="A36" i="55"/>
  <c r="B35" i="55"/>
  <c r="A35" i="55"/>
  <c r="B34" i="55"/>
  <c r="A34" i="55"/>
  <c r="B33" i="55"/>
  <c r="A33" i="55"/>
  <c r="B32" i="55"/>
  <c r="A32" i="55"/>
  <c r="B31" i="55"/>
  <c r="A31" i="55"/>
  <c r="B30" i="55"/>
  <c r="A30" i="55"/>
  <c r="B29" i="55"/>
  <c r="A29" i="55"/>
  <c r="B28" i="55"/>
  <c r="A28" i="55"/>
  <c r="B27" i="55"/>
  <c r="A27" i="55"/>
  <c r="B26" i="55"/>
  <c r="A26" i="55"/>
  <c r="B25" i="55"/>
  <c r="A25" i="55"/>
  <c r="B24" i="55"/>
  <c r="A24" i="55"/>
  <c r="B23" i="55"/>
  <c r="A23" i="55"/>
  <c r="B22" i="55"/>
  <c r="A22" i="55"/>
  <c r="B21" i="55"/>
  <c r="A21" i="55"/>
  <c r="B20" i="55"/>
  <c r="A20" i="55"/>
  <c r="B19" i="55"/>
  <c r="A19" i="55"/>
  <c r="B18" i="55"/>
  <c r="A18" i="55"/>
  <c r="B17" i="55"/>
  <c r="A17" i="55"/>
  <c r="B16" i="55"/>
  <c r="A16" i="55"/>
  <c r="B15" i="55"/>
  <c r="A15" i="55"/>
  <c r="B14" i="55"/>
  <c r="A14" i="55"/>
  <c r="B13" i="55"/>
  <c r="A13" i="55"/>
  <c r="B12" i="55"/>
  <c r="A12" i="55"/>
  <c r="B11" i="55"/>
  <c r="A11" i="55"/>
  <c r="B10" i="55"/>
  <c r="A10" i="55"/>
  <c r="B9" i="55"/>
  <c r="A9" i="55"/>
  <c r="B8" i="55"/>
  <c r="A8" i="55"/>
  <c r="B7" i="55"/>
  <c r="A7" i="55"/>
  <c r="B6" i="55"/>
  <c r="A6" i="55"/>
  <c r="B5" i="55"/>
  <c r="A5" i="55"/>
  <c r="B4" i="55"/>
  <c r="A4" i="55"/>
  <c r="B3" i="55"/>
  <c r="A3" i="55"/>
  <c r="B2" i="55"/>
  <c r="A2" i="55"/>
  <c r="B41" i="54"/>
  <c r="A41" i="54"/>
  <c r="B40" i="54"/>
  <c r="A40" i="54"/>
  <c r="B39" i="54"/>
  <c r="A39" i="54"/>
  <c r="B38" i="54"/>
  <c r="A38" i="54"/>
  <c r="B37" i="54"/>
  <c r="A37" i="54"/>
  <c r="B36" i="54"/>
  <c r="A36" i="54"/>
  <c r="B35" i="54"/>
  <c r="A35" i="54"/>
  <c r="B34" i="54"/>
  <c r="A34" i="54"/>
  <c r="B33" i="54"/>
  <c r="A33" i="54"/>
  <c r="B32" i="54"/>
  <c r="A32" i="54"/>
  <c r="B31" i="54"/>
  <c r="A31" i="54"/>
  <c r="B30" i="54"/>
  <c r="A30" i="54"/>
  <c r="B29" i="54"/>
  <c r="A29" i="54"/>
  <c r="B28" i="54"/>
  <c r="A28" i="54"/>
  <c r="B27" i="54"/>
  <c r="A27" i="54"/>
  <c r="B26" i="54"/>
  <c r="A26" i="54"/>
  <c r="B25" i="54"/>
  <c r="A25" i="54"/>
  <c r="B24" i="54"/>
  <c r="A24" i="54"/>
  <c r="B23" i="54"/>
  <c r="A23" i="54"/>
  <c r="B22" i="54"/>
  <c r="A22" i="54"/>
  <c r="B21" i="54"/>
  <c r="A21" i="54"/>
  <c r="B20" i="54"/>
  <c r="A20" i="54"/>
  <c r="B19" i="54"/>
  <c r="A19" i="54"/>
  <c r="B18" i="54"/>
  <c r="A18" i="54"/>
  <c r="B17" i="54"/>
  <c r="A17" i="54"/>
  <c r="B16" i="54"/>
  <c r="A16" i="54"/>
  <c r="B15" i="54"/>
  <c r="A15" i="54"/>
  <c r="B14" i="54"/>
  <c r="A14" i="54"/>
  <c r="B13" i="54"/>
  <c r="A13" i="54"/>
  <c r="B12" i="54"/>
  <c r="A12" i="54"/>
  <c r="B11" i="54"/>
  <c r="A11" i="54"/>
  <c r="B10" i="54"/>
  <c r="A10" i="54"/>
  <c r="B9" i="54"/>
  <c r="A9" i="54"/>
  <c r="B8" i="54"/>
  <c r="A8" i="54"/>
  <c r="B7" i="54"/>
  <c r="A7" i="54"/>
  <c r="B6" i="54"/>
  <c r="A6" i="54"/>
  <c r="B5" i="54"/>
  <c r="A5" i="54"/>
  <c r="B4" i="54"/>
  <c r="A4" i="54"/>
  <c r="B3" i="54"/>
  <c r="A3" i="54"/>
  <c r="B2" i="54"/>
  <c r="A2" i="54"/>
  <c r="B41" i="53"/>
  <c r="A41" i="53"/>
  <c r="B40" i="53"/>
  <c r="A40" i="53"/>
  <c r="B39" i="53"/>
  <c r="A39" i="53"/>
  <c r="B38" i="53"/>
  <c r="A38" i="53"/>
  <c r="B37" i="53"/>
  <c r="A37" i="53"/>
  <c r="B36" i="53"/>
  <c r="A36" i="53"/>
  <c r="B35" i="53"/>
  <c r="A35" i="53"/>
  <c r="B34" i="53"/>
  <c r="A34" i="53"/>
  <c r="B33" i="53"/>
  <c r="A33" i="53"/>
  <c r="B32" i="53"/>
  <c r="A32" i="53"/>
  <c r="B31" i="53"/>
  <c r="A31" i="53"/>
  <c r="B30" i="53"/>
  <c r="A30" i="53"/>
  <c r="B29" i="53"/>
  <c r="A29" i="53"/>
  <c r="B28" i="53"/>
  <c r="A28" i="53"/>
  <c r="B27" i="53"/>
  <c r="A27" i="53"/>
  <c r="B26" i="53"/>
  <c r="A26" i="53"/>
  <c r="B25" i="53"/>
  <c r="A25" i="53"/>
  <c r="B24" i="53"/>
  <c r="A24" i="53"/>
  <c r="B23" i="53"/>
  <c r="A23" i="53"/>
  <c r="B22" i="53"/>
  <c r="A22" i="53"/>
  <c r="B21" i="53"/>
  <c r="A21" i="53"/>
  <c r="B20" i="53"/>
  <c r="A20" i="53"/>
  <c r="B19" i="53"/>
  <c r="A19" i="53"/>
  <c r="B18" i="53"/>
  <c r="A18" i="53"/>
  <c r="B17" i="53"/>
  <c r="A17" i="53"/>
  <c r="B16" i="53"/>
  <c r="A16" i="53"/>
  <c r="B15" i="53"/>
  <c r="A15" i="53"/>
  <c r="B14" i="53"/>
  <c r="A14" i="53"/>
  <c r="B13" i="53"/>
  <c r="A13" i="53"/>
  <c r="B12" i="53"/>
  <c r="A12" i="53"/>
  <c r="B11" i="53"/>
  <c r="A11" i="53"/>
  <c r="B10" i="53"/>
  <c r="A10" i="53"/>
  <c r="B9" i="53"/>
  <c r="A9" i="53"/>
  <c r="B8" i="53"/>
  <c r="A8" i="53"/>
  <c r="B7" i="53"/>
  <c r="A7" i="53"/>
  <c r="B6" i="53"/>
  <c r="A6" i="53"/>
  <c r="B5" i="53"/>
  <c r="A5" i="53"/>
  <c r="B4" i="53"/>
  <c r="A4" i="53"/>
  <c r="B3" i="53"/>
  <c r="A3" i="53"/>
  <c r="B2" i="53"/>
  <c r="A2" i="53"/>
  <c r="B41" i="52"/>
  <c r="A41" i="52"/>
  <c r="B40" i="52"/>
  <c r="A40" i="52"/>
  <c r="B39" i="52"/>
  <c r="A39" i="52"/>
  <c r="B38" i="52"/>
  <c r="A38" i="52"/>
  <c r="B37" i="52"/>
  <c r="A37" i="52"/>
  <c r="B36" i="52"/>
  <c r="A36" i="52"/>
  <c r="B35" i="52"/>
  <c r="A35" i="52"/>
  <c r="B34" i="52"/>
  <c r="A34" i="52"/>
  <c r="B33" i="52"/>
  <c r="A33" i="52"/>
  <c r="B32" i="52"/>
  <c r="A32" i="52"/>
  <c r="B31" i="52"/>
  <c r="A31" i="52"/>
  <c r="B30" i="52"/>
  <c r="A30" i="52"/>
  <c r="B29" i="52"/>
  <c r="A29" i="52"/>
  <c r="B28" i="52"/>
  <c r="A28" i="52"/>
  <c r="B27" i="52"/>
  <c r="A27" i="52"/>
  <c r="B26" i="52"/>
  <c r="A26" i="52"/>
  <c r="B25" i="52"/>
  <c r="A25" i="52"/>
  <c r="B24" i="52"/>
  <c r="A24" i="52"/>
  <c r="B23" i="52"/>
  <c r="A23" i="52"/>
  <c r="B22" i="52"/>
  <c r="A22" i="52"/>
  <c r="B21" i="52"/>
  <c r="A21" i="52"/>
  <c r="B20" i="52"/>
  <c r="A20" i="52"/>
  <c r="B19" i="52"/>
  <c r="A19" i="52"/>
  <c r="B18" i="52"/>
  <c r="A18" i="52"/>
  <c r="B17" i="52"/>
  <c r="A17" i="52"/>
  <c r="B16" i="52"/>
  <c r="A16" i="52"/>
  <c r="B15" i="52"/>
  <c r="A15" i="52"/>
  <c r="B14" i="52"/>
  <c r="A14" i="52"/>
  <c r="B13" i="52"/>
  <c r="A13" i="52"/>
  <c r="B12" i="52"/>
  <c r="A12" i="52"/>
  <c r="B11" i="52"/>
  <c r="A11" i="52"/>
  <c r="B10" i="52"/>
  <c r="A10" i="52"/>
  <c r="B9" i="52"/>
  <c r="A9" i="52"/>
  <c r="B8" i="52"/>
  <c r="A8" i="52"/>
  <c r="B7" i="52"/>
  <c r="A7" i="52"/>
  <c r="B6" i="52"/>
  <c r="A6" i="52"/>
  <c r="B5" i="52"/>
  <c r="A5" i="52"/>
  <c r="B4" i="52"/>
  <c r="A4" i="52"/>
  <c r="B3" i="52"/>
  <c r="A3" i="52"/>
  <c r="B2" i="52"/>
  <c r="A2" i="52"/>
  <c r="A3" i="51"/>
  <c r="B3" i="51"/>
  <c r="A4" i="51"/>
  <c r="B4" i="51"/>
  <c r="A5" i="51"/>
  <c r="B5" i="51"/>
  <c r="A6" i="51"/>
  <c r="B6" i="51"/>
  <c r="A7" i="51"/>
  <c r="B7" i="51"/>
  <c r="A8" i="51"/>
  <c r="B8" i="51"/>
  <c r="A9" i="51"/>
  <c r="B9" i="51"/>
  <c r="A10" i="51"/>
  <c r="B10" i="51"/>
  <c r="A11" i="51"/>
  <c r="B11" i="51"/>
  <c r="A12" i="51"/>
  <c r="B12" i="51"/>
  <c r="A13" i="51"/>
  <c r="B13" i="51"/>
  <c r="A14" i="51"/>
  <c r="B14" i="51"/>
  <c r="A15" i="51"/>
  <c r="B15" i="51"/>
  <c r="A16" i="51"/>
  <c r="B16" i="51"/>
  <c r="A17" i="51"/>
  <c r="B17" i="51"/>
  <c r="A18" i="51"/>
  <c r="B18" i="51"/>
  <c r="A19" i="51"/>
  <c r="B19" i="51"/>
  <c r="A20" i="51"/>
  <c r="B20" i="51"/>
  <c r="A21" i="51"/>
  <c r="B21" i="51"/>
  <c r="A22" i="51"/>
  <c r="B22" i="51"/>
  <c r="A23" i="51"/>
  <c r="B23" i="51"/>
  <c r="A24" i="51"/>
  <c r="B24" i="51"/>
  <c r="A25" i="51"/>
  <c r="B25" i="51"/>
  <c r="A26" i="51"/>
  <c r="B26" i="51"/>
  <c r="A27" i="51"/>
  <c r="B27" i="51"/>
  <c r="A28" i="51"/>
  <c r="B28" i="51"/>
  <c r="A29" i="51"/>
  <c r="B29" i="51"/>
  <c r="A30" i="51"/>
  <c r="B30" i="51"/>
  <c r="A31" i="51"/>
  <c r="B31" i="51"/>
  <c r="A32" i="51"/>
  <c r="B32" i="51"/>
  <c r="A33" i="51"/>
  <c r="B33" i="51"/>
  <c r="A34" i="51"/>
  <c r="B34" i="51"/>
  <c r="A35" i="51"/>
  <c r="B35" i="51"/>
  <c r="A36" i="51"/>
  <c r="B36" i="51"/>
  <c r="A37" i="51"/>
  <c r="B37" i="51"/>
  <c r="A38" i="51"/>
  <c r="B38" i="51"/>
  <c r="A39" i="51"/>
  <c r="B39" i="51"/>
  <c r="A40" i="51"/>
  <c r="B40" i="51"/>
  <c r="A41" i="51"/>
  <c r="B41" i="51"/>
  <c r="B2" i="51"/>
  <c r="A2" i="51"/>
  <c r="C39" i="48" l="1"/>
  <c r="C40" i="48"/>
  <c r="C41" i="48"/>
  <c r="C42" i="48"/>
  <c r="H57" i="33"/>
  <c r="H52" i="37" s="1"/>
  <c r="A9" i="33"/>
  <c r="A10" i="33"/>
  <c r="A11" i="33"/>
  <c r="A12" i="33"/>
  <c r="A13" i="33"/>
  <c r="A14" i="33"/>
  <c r="A15" i="33"/>
  <c r="A16" i="33"/>
  <c r="A17" i="33"/>
  <c r="A18" i="33"/>
  <c r="A19" i="33"/>
  <c r="A20" i="33"/>
  <c r="A21" i="33"/>
  <c r="A22" i="33"/>
  <c r="A23" i="33"/>
  <c r="A24" i="33"/>
  <c r="A25" i="33"/>
  <c r="A26" i="33"/>
  <c r="A27" i="33"/>
  <c r="A28" i="33"/>
  <c r="A29" i="33"/>
  <c r="A30" i="33"/>
  <c r="A31" i="33"/>
  <c r="A32" i="33"/>
  <c r="A33" i="33"/>
  <c r="A34" i="33"/>
  <c r="A35" i="33"/>
  <c r="A36" i="33"/>
  <c r="A37" i="33"/>
  <c r="A38" i="33"/>
  <c r="A39" i="33"/>
  <c r="A40" i="33"/>
  <c r="A41" i="33"/>
  <c r="A42" i="33"/>
  <c r="A43" i="33"/>
  <c r="A44" i="33"/>
  <c r="A45" i="33"/>
  <c r="A46" i="33"/>
  <c r="A47" i="33"/>
  <c r="A8" i="33"/>
  <c r="L48" i="31"/>
  <c r="H37" i="46"/>
  <c r="H38" i="46"/>
  <c r="H39" i="46"/>
  <c r="H40" i="46"/>
  <c r="H41" i="46"/>
  <c r="H42" i="46"/>
  <c r="H43" i="46"/>
  <c r="H44" i="46"/>
  <c r="H45" i="46"/>
  <c r="H46" i="46"/>
  <c r="H47" i="46"/>
  <c r="A52" i="28"/>
  <c r="A47" i="31" s="1"/>
  <c r="A53" i="28"/>
  <c r="A48" i="31" s="1"/>
  <c r="H39" i="45"/>
  <c r="H40" i="45"/>
  <c r="H41" i="45"/>
  <c r="H42" i="45"/>
  <c r="H43" i="45"/>
  <c r="H44" i="45"/>
  <c r="H45" i="45"/>
  <c r="H46" i="45"/>
  <c r="A52" i="24"/>
  <c r="A53" i="24"/>
  <c r="A52" i="20"/>
  <c r="A53" i="20"/>
  <c r="A47" i="17"/>
  <c r="A48" i="17"/>
  <c r="H38" i="43"/>
  <c r="H39" i="43"/>
  <c r="H40" i="43"/>
  <c r="H41" i="43"/>
  <c r="H42" i="43"/>
  <c r="H43" i="43"/>
  <c r="H44" i="43"/>
  <c r="H45" i="43"/>
  <c r="H46" i="43"/>
  <c r="N52" i="20"/>
  <c r="A4" i="19"/>
  <c r="A12" i="14"/>
  <c r="A7" i="13"/>
  <c r="H2" i="41"/>
  <c r="H3" i="41"/>
  <c r="H4" i="41"/>
  <c r="H5" i="41"/>
  <c r="H6" i="41"/>
  <c r="H7" i="41"/>
  <c r="H8" i="41"/>
  <c r="H9" i="41"/>
  <c r="H10" i="41"/>
  <c r="H11" i="41"/>
  <c r="H12" i="41"/>
  <c r="H13" i="41"/>
  <c r="H14" i="41"/>
  <c r="H15" i="41"/>
  <c r="H16" i="41"/>
  <c r="H17" i="41"/>
  <c r="H18" i="41"/>
  <c r="H19" i="41"/>
  <c r="H20" i="41"/>
  <c r="H21" i="41"/>
  <c r="H22" i="41"/>
  <c r="H23" i="41"/>
  <c r="H24" i="41"/>
  <c r="H25" i="41"/>
  <c r="H26" i="41"/>
  <c r="H27" i="41"/>
  <c r="H28" i="41"/>
  <c r="H29" i="41"/>
  <c r="H30" i="41"/>
  <c r="H31" i="41"/>
  <c r="H32" i="41"/>
  <c r="H33" i="41"/>
  <c r="H34" i="41"/>
  <c r="H35" i="41"/>
  <c r="H36" i="41"/>
  <c r="H37" i="41"/>
  <c r="H38" i="41"/>
  <c r="H39" i="41"/>
  <c r="H40" i="41"/>
  <c r="H41" i="41"/>
  <c r="H42" i="41"/>
  <c r="H43" i="41"/>
  <c r="H44" i="41"/>
  <c r="H45" i="41"/>
  <c r="H46" i="41"/>
  <c r="H47" i="41"/>
  <c r="H48" i="41"/>
  <c r="H49" i="41"/>
  <c r="H50" i="41"/>
  <c r="H51" i="41"/>
  <c r="H52" i="41"/>
  <c r="H53" i="41"/>
  <c r="H54" i="41"/>
  <c r="H55" i="41"/>
  <c r="H56" i="41"/>
  <c r="H57" i="41"/>
  <c r="H58" i="41"/>
  <c r="H59" i="41"/>
  <c r="H60" i="41"/>
  <c r="H61" i="41"/>
  <c r="H62" i="41"/>
  <c r="H63" i="41"/>
  <c r="H64" i="41"/>
  <c r="H65" i="41"/>
  <c r="H66" i="41"/>
  <c r="H67" i="41"/>
  <c r="H68" i="41"/>
  <c r="H69" i="41"/>
  <c r="H70" i="41"/>
  <c r="H71" i="41"/>
  <c r="H72" i="41"/>
  <c r="H73" i="41"/>
  <c r="H74" i="41"/>
  <c r="H75" i="41"/>
  <c r="A42" i="27"/>
  <c r="A41" i="27"/>
  <c r="A40" i="27"/>
  <c r="A39" i="27"/>
  <c r="A38" i="27"/>
  <c r="A37" i="27"/>
  <c r="A36" i="27"/>
  <c r="A35" i="27"/>
  <c r="A34" i="27"/>
  <c r="A33" i="27"/>
  <c r="A32" i="27"/>
  <c r="A31" i="27"/>
  <c r="A30" i="27"/>
  <c r="A29" i="27"/>
  <c r="A28" i="27"/>
  <c r="A27" i="27"/>
  <c r="A26" i="27"/>
  <c r="A25" i="27"/>
  <c r="A24" i="27"/>
  <c r="A23" i="27"/>
  <c r="A22" i="27"/>
  <c r="A21" i="27"/>
  <c r="A20" i="27"/>
  <c r="A19" i="27"/>
  <c r="A18" i="27"/>
  <c r="A17" i="27"/>
  <c r="A16" i="27"/>
  <c r="A15" i="27"/>
  <c r="A14" i="27"/>
  <c r="A13" i="27"/>
  <c r="A12" i="27"/>
  <c r="A11" i="27"/>
  <c r="A10" i="27"/>
  <c r="A9" i="27"/>
  <c r="A8" i="27"/>
  <c r="A7" i="27"/>
  <c r="A6" i="27"/>
  <c r="A5" i="27"/>
  <c r="A4" i="27"/>
  <c r="A3" i="27"/>
  <c r="A42" i="23"/>
  <c r="A41" i="23"/>
  <c r="A40" i="23"/>
  <c r="A39" i="23"/>
  <c r="A38" i="23"/>
  <c r="A37" i="23"/>
  <c r="A36" i="23"/>
  <c r="A35" i="23"/>
  <c r="A34" i="23"/>
  <c r="A33" i="23"/>
  <c r="A32" i="23"/>
  <c r="A31" i="23"/>
  <c r="A30" i="23"/>
  <c r="A29" i="23"/>
  <c r="A28" i="23"/>
  <c r="A27" i="23"/>
  <c r="A26" i="23"/>
  <c r="A25" i="23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4" i="23"/>
  <c r="A3" i="2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6" i="13"/>
  <c r="A5" i="13"/>
  <c r="A4" i="13"/>
  <c r="A3" i="13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3" i="9"/>
  <c r="K51" i="28"/>
  <c r="K50" i="28"/>
  <c r="G40" i="56" s="1"/>
  <c r="K49" i="28"/>
  <c r="K48" i="28"/>
  <c r="G38" i="56" s="1"/>
  <c r="K47" i="28"/>
  <c r="K46" i="28"/>
  <c r="G36" i="56" s="1"/>
  <c r="K45" i="28"/>
  <c r="K44" i="28"/>
  <c r="G34" i="56" s="1"/>
  <c r="K43" i="28"/>
  <c r="K42" i="28"/>
  <c r="G32" i="56" s="1"/>
  <c r="K41" i="28"/>
  <c r="K40" i="28"/>
  <c r="G30" i="56" s="1"/>
  <c r="K39" i="28"/>
  <c r="K38" i="28"/>
  <c r="G28" i="56" s="1"/>
  <c r="K37" i="28"/>
  <c r="K36" i="28"/>
  <c r="G26" i="56" s="1"/>
  <c r="K35" i="28"/>
  <c r="K34" i="28"/>
  <c r="G24" i="56" s="1"/>
  <c r="K33" i="28"/>
  <c r="K32" i="28"/>
  <c r="G22" i="56" s="1"/>
  <c r="K31" i="28"/>
  <c r="K30" i="28"/>
  <c r="G20" i="56" s="1"/>
  <c r="K29" i="28"/>
  <c r="K28" i="28"/>
  <c r="G18" i="56" s="1"/>
  <c r="K27" i="28"/>
  <c r="K26" i="28"/>
  <c r="G16" i="56" s="1"/>
  <c r="K25" i="28"/>
  <c r="K24" i="28"/>
  <c r="G14" i="56" s="1"/>
  <c r="K23" i="28"/>
  <c r="K22" i="28"/>
  <c r="G12" i="56" s="1"/>
  <c r="K21" i="28"/>
  <c r="K20" i="28"/>
  <c r="G10" i="56" s="1"/>
  <c r="K19" i="28"/>
  <c r="K18" i="28"/>
  <c r="G8" i="56" s="1"/>
  <c r="K17" i="28"/>
  <c r="K16" i="28"/>
  <c r="K15" i="28"/>
  <c r="K14" i="28"/>
  <c r="G4" i="56" s="1"/>
  <c r="K13" i="28"/>
  <c r="K12" i="28"/>
  <c r="G2" i="56" s="1"/>
  <c r="I51" i="28"/>
  <c r="F41" i="56" s="1"/>
  <c r="I50" i="28"/>
  <c r="F40" i="56" s="1"/>
  <c r="I49" i="28"/>
  <c r="I48" i="28"/>
  <c r="F38" i="56" s="1"/>
  <c r="I47" i="28"/>
  <c r="F37" i="56" s="1"/>
  <c r="I46" i="28"/>
  <c r="F36" i="56" s="1"/>
  <c r="I45" i="28"/>
  <c r="I44" i="28"/>
  <c r="F34" i="56" s="1"/>
  <c r="I43" i="28"/>
  <c r="F33" i="56" s="1"/>
  <c r="I42" i="28"/>
  <c r="F32" i="56" s="1"/>
  <c r="I41" i="28"/>
  <c r="I40" i="28"/>
  <c r="F30" i="56" s="1"/>
  <c r="I39" i="28"/>
  <c r="F29" i="56" s="1"/>
  <c r="I38" i="28"/>
  <c r="F28" i="56" s="1"/>
  <c r="I37" i="28"/>
  <c r="I36" i="28"/>
  <c r="F26" i="56" s="1"/>
  <c r="I35" i="28"/>
  <c r="F25" i="56" s="1"/>
  <c r="I34" i="28"/>
  <c r="F24" i="56" s="1"/>
  <c r="I33" i="28"/>
  <c r="I32" i="28"/>
  <c r="F22" i="56" s="1"/>
  <c r="I31" i="28"/>
  <c r="F21" i="56" s="1"/>
  <c r="I30" i="28"/>
  <c r="F20" i="56" s="1"/>
  <c r="I29" i="28"/>
  <c r="I28" i="28"/>
  <c r="F18" i="56" s="1"/>
  <c r="I27" i="28"/>
  <c r="F17" i="56" s="1"/>
  <c r="I26" i="28"/>
  <c r="F16" i="56" s="1"/>
  <c r="I25" i="28"/>
  <c r="I24" i="28"/>
  <c r="F14" i="56" s="1"/>
  <c r="I23" i="28"/>
  <c r="F13" i="56" s="1"/>
  <c r="I22" i="28"/>
  <c r="F12" i="56" s="1"/>
  <c r="I21" i="28"/>
  <c r="I20" i="28"/>
  <c r="F10" i="56" s="1"/>
  <c r="I19" i="28"/>
  <c r="F9" i="56" s="1"/>
  <c r="I18" i="28"/>
  <c r="F8" i="56" s="1"/>
  <c r="I17" i="28"/>
  <c r="I16" i="28"/>
  <c r="F6" i="56" s="1"/>
  <c r="I15" i="28"/>
  <c r="F5" i="56" s="1"/>
  <c r="I14" i="28"/>
  <c r="F4" i="56" s="1"/>
  <c r="I13" i="28"/>
  <c r="I12" i="28"/>
  <c r="F2" i="56" s="1"/>
  <c r="G51" i="28"/>
  <c r="G50" i="28"/>
  <c r="E40" i="56" s="1"/>
  <c r="G49" i="28"/>
  <c r="E39" i="56" s="1"/>
  <c r="G48" i="28"/>
  <c r="E38" i="56" s="1"/>
  <c r="G47" i="28"/>
  <c r="G46" i="28"/>
  <c r="E36" i="56" s="1"/>
  <c r="G45" i="28"/>
  <c r="E35" i="56" s="1"/>
  <c r="G44" i="28"/>
  <c r="E34" i="56" s="1"/>
  <c r="G43" i="28"/>
  <c r="G42" i="28"/>
  <c r="E32" i="56" s="1"/>
  <c r="G41" i="28"/>
  <c r="E31" i="56" s="1"/>
  <c r="G40" i="28"/>
  <c r="E30" i="56" s="1"/>
  <c r="G39" i="28"/>
  <c r="G38" i="28"/>
  <c r="E28" i="56" s="1"/>
  <c r="G37" i="28"/>
  <c r="E27" i="56" s="1"/>
  <c r="G36" i="28"/>
  <c r="E26" i="56" s="1"/>
  <c r="G35" i="28"/>
  <c r="G34" i="28"/>
  <c r="E24" i="56" s="1"/>
  <c r="G33" i="28"/>
  <c r="E23" i="56" s="1"/>
  <c r="G32" i="28"/>
  <c r="E22" i="56" s="1"/>
  <c r="G31" i="28"/>
  <c r="G30" i="28"/>
  <c r="E20" i="56" s="1"/>
  <c r="G29" i="28"/>
  <c r="E19" i="56" s="1"/>
  <c r="G28" i="28"/>
  <c r="E18" i="56" s="1"/>
  <c r="G27" i="28"/>
  <c r="G26" i="28"/>
  <c r="E16" i="56" s="1"/>
  <c r="G25" i="28"/>
  <c r="E15" i="56" s="1"/>
  <c r="G24" i="28"/>
  <c r="E14" i="56" s="1"/>
  <c r="G23" i="28"/>
  <c r="G22" i="28"/>
  <c r="E12" i="56" s="1"/>
  <c r="G21" i="28"/>
  <c r="E11" i="56" s="1"/>
  <c r="G20" i="28"/>
  <c r="E10" i="56" s="1"/>
  <c r="G19" i="28"/>
  <c r="G18" i="28"/>
  <c r="E8" i="56" s="1"/>
  <c r="G17" i="28"/>
  <c r="E7" i="56" s="1"/>
  <c r="G16" i="28"/>
  <c r="E6" i="56" s="1"/>
  <c r="G15" i="28"/>
  <c r="G14" i="28"/>
  <c r="E4" i="56" s="1"/>
  <c r="G13" i="28"/>
  <c r="E3" i="56" s="1"/>
  <c r="G12" i="28"/>
  <c r="E2" i="56" s="1"/>
  <c r="E51" i="28"/>
  <c r="D41" i="56" s="1"/>
  <c r="E50" i="28"/>
  <c r="D40" i="56" s="1"/>
  <c r="E49" i="28"/>
  <c r="E48" i="28"/>
  <c r="D38" i="56" s="1"/>
  <c r="E47" i="28"/>
  <c r="D37" i="56" s="1"/>
  <c r="E46" i="28"/>
  <c r="D36" i="56" s="1"/>
  <c r="E45" i="28"/>
  <c r="E44" i="28"/>
  <c r="D34" i="56" s="1"/>
  <c r="E43" i="28"/>
  <c r="D33" i="56" s="1"/>
  <c r="E42" i="28"/>
  <c r="D32" i="56" s="1"/>
  <c r="E41" i="28"/>
  <c r="E40" i="28"/>
  <c r="D30" i="56" s="1"/>
  <c r="E39" i="28"/>
  <c r="D29" i="56" s="1"/>
  <c r="E38" i="28"/>
  <c r="D28" i="56" s="1"/>
  <c r="E37" i="28"/>
  <c r="E36" i="28"/>
  <c r="D26" i="56" s="1"/>
  <c r="E35" i="28"/>
  <c r="D25" i="56" s="1"/>
  <c r="E34" i="28"/>
  <c r="D24" i="56" s="1"/>
  <c r="E33" i="28"/>
  <c r="E32" i="28"/>
  <c r="D22" i="56" s="1"/>
  <c r="E31" i="28"/>
  <c r="D21" i="56" s="1"/>
  <c r="E30" i="28"/>
  <c r="D20" i="56" s="1"/>
  <c r="E29" i="28"/>
  <c r="E28" i="28"/>
  <c r="D18" i="56" s="1"/>
  <c r="E27" i="28"/>
  <c r="D17" i="56" s="1"/>
  <c r="E26" i="28"/>
  <c r="D16" i="56" s="1"/>
  <c r="E25" i="28"/>
  <c r="E24" i="28"/>
  <c r="D14" i="56" s="1"/>
  <c r="E23" i="28"/>
  <c r="D13" i="56" s="1"/>
  <c r="E22" i="28"/>
  <c r="D12" i="56" s="1"/>
  <c r="E21" i="28"/>
  <c r="E20" i="28"/>
  <c r="D10" i="56" s="1"/>
  <c r="E19" i="28"/>
  <c r="D9" i="56" s="1"/>
  <c r="E18" i="28"/>
  <c r="D8" i="56" s="1"/>
  <c r="E17" i="28"/>
  <c r="E16" i="28"/>
  <c r="D6" i="56" s="1"/>
  <c r="E15" i="28"/>
  <c r="D5" i="56" s="1"/>
  <c r="E14" i="28"/>
  <c r="D4" i="56" s="1"/>
  <c r="E13" i="28"/>
  <c r="E12" i="28"/>
  <c r="D2" i="56" s="1"/>
  <c r="C51" i="28"/>
  <c r="C50" i="28"/>
  <c r="C40" i="56" s="1"/>
  <c r="C49" i="28"/>
  <c r="C39" i="56" s="1"/>
  <c r="C48" i="28"/>
  <c r="C38" i="56" s="1"/>
  <c r="C47" i="28"/>
  <c r="C46" i="28"/>
  <c r="C36" i="56" s="1"/>
  <c r="H36" i="56" s="1"/>
  <c r="C45" i="28"/>
  <c r="C35" i="56" s="1"/>
  <c r="C44" i="28"/>
  <c r="C34" i="56" s="1"/>
  <c r="H34" i="56" s="1"/>
  <c r="C43" i="28"/>
  <c r="C42" i="28"/>
  <c r="C32" i="56" s="1"/>
  <c r="H32" i="56" s="1"/>
  <c r="C41" i="28"/>
  <c r="C31" i="56" s="1"/>
  <c r="C40" i="28"/>
  <c r="C30" i="56" s="1"/>
  <c r="H30" i="56" s="1"/>
  <c r="C39" i="28"/>
  <c r="C38" i="28"/>
  <c r="C28" i="56" s="1"/>
  <c r="H28" i="56" s="1"/>
  <c r="C37" i="28"/>
  <c r="C27" i="56" s="1"/>
  <c r="C36" i="28"/>
  <c r="C26" i="56" s="1"/>
  <c r="H26" i="56" s="1"/>
  <c r="C35" i="28"/>
  <c r="C34" i="28"/>
  <c r="C24" i="56" s="1"/>
  <c r="H24" i="56" s="1"/>
  <c r="C33" i="28"/>
  <c r="C23" i="56" s="1"/>
  <c r="C32" i="28"/>
  <c r="C22" i="56" s="1"/>
  <c r="H22" i="56" s="1"/>
  <c r="C31" i="28"/>
  <c r="C30" i="28"/>
  <c r="C20" i="56" s="1"/>
  <c r="H20" i="56" s="1"/>
  <c r="C29" i="28"/>
  <c r="C19" i="56" s="1"/>
  <c r="C28" i="28"/>
  <c r="C18" i="56" s="1"/>
  <c r="H18" i="56" s="1"/>
  <c r="C27" i="28"/>
  <c r="C26" i="28"/>
  <c r="C16" i="56" s="1"/>
  <c r="H16" i="56" s="1"/>
  <c r="C25" i="28"/>
  <c r="C15" i="56" s="1"/>
  <c r="C24" i="28"/>
  <c r="C14" i="56" s="1"/>
  <c r="H14" i="56" s="1"/>
  <c r="C23" i="28"/>
  <c r="C22" i="28"/>
  <c r="C12" i="56" s="1"/>
  <c r="H12" i="56" s="1"/>
  <c r="C21" i="28"/>
  <c r="C11" i="56" s="1"/>
  <c r="C20" i="28"/>
  <c r="C10" i="56" s="1"/>
  <c r="H10" i="56" s="1"/>
  <c r="C19" i="28"/>
  <c r="C18" i="28"/>
  <c r="C8" i="56" s="1"/>
  <c r="H8" i="56" s="1"/>
  <c r="C17" i="28"/>
  <c r="C7" i="56" s="1"/>
  <c r="C16" i="28"/>
  <c r="C6" i="56" s="1"/>
  <c r="C15" i="28"/>
  <c r="C14" i="28"/>
  <c r="C4" i="56" s="1"/>
  <c r="H4" i="56" s="1"/>
  <c r="C13" i="28"/>
  <c r="C3" i="56" s="1"/>
  <c r="C12" i="28"/>
  <c r="C2" i="56" s="1"/>
  <c r="H2" i="56" s="1"/>
  <c r="M51" i="28"/>
  <c r="H51" i="28"/>
  <c r="D51" i="28"/>
  <c r="J50" i="28"/>
  <c r="H50" i="28"/>
  <c r="F50" i="28"/>
  <c r="D50" i="28"/>
  <c r="B50" i="28"/>
  <c r="J49" i="28"/>
  <c r="F49" i="28"/>
  <c r="B49" i="28"/>
  <c r="J48" i="28"/>
  <c r="H48" i="28"/>
  <c r="F48" i="28"/>
  <c r="D48" i="28"/>
  <c r="B48" i="28"/>
  <c r="M47" i="28"/>
  <c r="H47" i="28"/>
  <c r="D47" i="28"/>
  <c r="J46" i="28"/>
  <c r="H46" i="28"/>
  <c r="F46" i="28"/>
  <c r="D46" i="28"/>
  <c r="B46" i="28"/>
  <c r="J45" i="28"/>
  <c r="F45" i="28"/>
  <c r="B45" i="28"/>
  <c r="J44" i="28"/>
  <c r="H44" i="28"/>
  <c r="F44" i="28"/>
  <c r="D44" i="28"/>
  <c r="B44" i="28"/>
  <c r="M43" i="28"/>
  <c r="H43" i="28"/>
  <c r="D43" i="28"/>
  <c r="J42" i="28"/>
  <c r="H42" i="28"/>
  <c r="F42" i="28"/>
  <c r="D42" i="28"/>
  <c r="B42" i="28"/>
  <c r="J41" i="28"/>
  <c r="F41" i="28"/>
  <c r="B41" i="28"/>
  <c r="J40" i="28"/>
  <c r="H40" i="28"/>
  <c r="F40" i="28"/>
  <c r="D40" i="28"/>
  <c r="B40" i="28"/>
  <c r="M39" i="28"/>
  <c r="H39" i="28"/>
  <c r="D39" i="28"/>
  <c r="J38" i="28"/>
  <c r="H38" i="28"/>
  <c r="F38" i="28"/>
  <c r="D38" i="28"/>
  <c r="B38" i="28"/>
  <c r="J37" i="28"/>
  <c r="F37" i="28"/>
  <c r="B37" i="28"/>
  <c r="J36" i="28"/>
  <c r="H36" i="28"/>
  <c r="F36" i="28"/>
  <c r="D36" i="28"/>
  <c r="B36" i="28"/>
  <c r="M35" i="28"/>
  <c r="H35" i="28"/>
  <c r="D35" i="28"/>
  <c r="J34" i="28"/>
  <c r="H34" i="28"/>
  <c r="F34" i="28"/>
  <c r="D34" i="28"/>
  <c r="B34" i="28"/>
  <c r="J33" i="28"/>
  <c r="F33" i="28"/>
  <c r="B33" i="28"/>
  <c r="J32" i="28"/>
  <c r="H32" i="28"/>
  <c r="F32" i="28"/>
  <c r="D32" i="28"/>
  <c r="B32" i="28"/>
  <c r="M31" i="28"/>
  <c r="H31" i="28"/>
  <c r="D31" i="28"/>
  <c r="J30" i="28"/>
  <c r="H30" i="28"/>
  <c r="F30" i="28"/>
  <c r="D30" i="28"/>
  <c r="B30" i="28"/>
  <c r="J29" i="28"/>
  <c r="F29" i="28"/>
  <c r="B29" i="28"/>
  <c r="J28" i="28"/>
  <c r="H28" i="28"/>
  <c r="F28" i="28"/>
  <c r="D28" i="28"/>
  <c r="B28" i="28"/>
  <c r="M27" i="28"/>
  <c r="H27" i="28"/>
  <c r="D27" i="28"/>
  <c r="J26" i="28"/>
  <c r="H26" i="28"/>
  <c r="F26" i="28"/>
  <c r="D26" i="28"/>
  <c r="B26" i="28"/>
  <c r="J25" i="28"/>
  <c r="F25" i="28"/>
  <c r="B25" i="28"/>
  <c r="J24" i="28"/>
  <c r="H24" i="28"/>
  <c r="F24" i="28"/>
  <c r="D24" i="28"/>
  <c r="B24" i="28"/>
  <c r="M23" i="28"/>
  <c r="H23" i="28"/>
  <c r="D23" i="28"/>
  <c r="J22" i="28"/>
  <c r="H22" i="28"/>
  <c r="F22" i="28"/>
  <c r="D22" i="28"/>
  <c r="B22" i="28"/>
  <c r="J21" i="28"/>
  <c r="F21" i="28"/>
  <c r="B21" i="28"/>
  <c r="J20" i="28"/>
  <c r="H20" i="28"/>
  <c r="F20" i="28"/>
  <c r="D20" i="28"/>
  <c r="B20" i="28"/>
  <c r="M19" i="28"/>
  <c r="H19" i="28"/>
  <c r="D19" i="28"/>
  <c r="J18" i="28"/>
  <c r="H18" i="28"/>
  <c r="F18" i="28"/>
  <c r="D18" i="28"/>
  <c r="B18" i="28"/>
  <c r="J17" i="28"/>
  <c r="F17" i="28"/>
  <c r="B17" i="28"/>
  <c r="J16" i="28"/>
  <c r="H16" i="28"/>
  <c r="F16" i="28"/>
  <c r="D16" i="28"/>
  <c r="B16" i="28"/>
  <c r="M15" i="28"/>
  <c r="H15" i="28"/>
  <c r="D15" i="28"/>
  <c r="J14" i="28"/>
  <c r="H14" i="28"/>
  <c r="F14" i="28"/>
  <c r="D14" i="28"/>
  <c r="B14" i="28"/>
  <c r="J13" i="28"/>
  <c r="F13" i="28"/>
  <c r="B13" i="28"/>
  <c r="J12" i="28"/>
  <c r="H12" i="28"/>
  <c r="F12" i="28"/>
  <c r="D12" i="28"/>
  <c r="B12" i="28"/>
  <c r="K51" i="24"/>
  <c r="G41" i="55" s="1"/>
  <c r="K50" i="24"/>
  <c r="K49" i="24"/>
  <c r="G39" i="55" s="1"/>
  <c r="K48" i="24"/>
  <c r="K47" i="24"/>
  <c r="G37" i="55" s="1"/>
  <c r="K46" i="24"/>
  <c r="K45" i="24"/>
  <c r="G35" i="55" s="1"/>
  <c r="K44" i="24"/>
  <c r="K43" i="24"/>
  <c r="G33" i="55" s="1"/>
  <c r="K42" i="24"/>
  <c r="K41" i="24"/>
  <c r="G31" i="55" s="1"/>
  <c r="K40" i="24"/>
  <c r="K39" i="24"/>
  <c r="G29" i="55" s="1"/>
  <c r="K38" i="24"/>
  <c r="K37" i="24"/>
  <c r="G27" i="55" s="1"/>
  <c r="K36" i="24"/>
  <c r="K35" i="24"/>
  <c r="G25" i="55" s="1"/>
  <c r="K34" i="24"/>
  <c r="K33" i="24"/>
  <c r="G23" i="55" s="1"/>
  <c r="K32" i="24"/>
  <c r="K31" i="24"/>
  <c r="G21" i="55" s="1"/>
  <c r="K30" i="24"/>
  <c r="K29" i="24"/>
  <c r="G19" i="55" s="1"/>
  <c r="K28" i="24"/>
  <c r="K27" i="24"/>
  <c r="G17" i="55" s="1"/>
  <c r="K26" i="24"/>
  <c r="K25" i="24"/>
  <c r="G15" i="55" s="1"/>
  <c r="K24" i="24"/>
  <c r="K23" i="24"/>
  <c r="G13" i="55" s="1"/>
  <c r="K22" i="24"/>
  <c r="K21" i="24"/>
  <c r="G11" i="55" s="1"/>
  <c r="K20" i="24"/>
  <c r="K19" i="24"/>
  <c r="G9" i="55" s="1"/>
  <c r="K18" i="24"/>
  <c r="K17" i="24"/>
  <c r="G7" i="55" s="1"/>
  <c r="K16" i="24"/>
  <c r="K15" i="24"/>
  <c r="G5" i="55" s="1"/>
  <c r="K14" i="24"/>
  <c r="K13" i="24"/>
  <c r="G3" i="55" s="1"/>
  <c r="K12" i="24"/>
  <c r="I51" i="24"/>
  <c r="F41" i="55" s="1"/>
  <c r="I50" i="24"/>
  <c r="F40" i="55" s="1"/>
  <c r="I49" i="24"/>
  <c r="F39" i="55" s="1"/>
  <c r="I48" i="24"/>
  <c r="I47" i="24"/>
  <c r="F37" i="55" s="1"/>
  <c r="I46" i="24"/>
  <c r="F36" i="55" s="1"/>
  <c r="I45" i="24"/>
  <c r="F35" i="55" s="1"/>
  <c r="I44" i="24"/>
  <c r="I43" i="24"/>
  <c r="F33" i="55" s="1"/>
  <c r="I42" i="24"/>
  <c r="F32" i="55" s="1"/>
  <c r="I41" i="24"/>
  <c r="F31" i="55" s="1"/>
  <c r="I40" i="24"/>
  <c r="I39" i="24"/>
  <c r="F29" i="55" s="1"/>
  <c r="I38" i="24"/>
  <c r="F28" i="55" s="1"/>
  <c r="I37" i="24"/>
  <c r="F27" i="55" s="1"/>
  <c r="I36" i="24"/>
  <c r="I35" i="24"/>
  <c r="F25" i="55" s="1"/>
  <c r="I34" i="24"/>
  <c r="F24" i="55" s="1"/>
  <c r="I33" i="24"/>
  <c r="F23" i="55" s="1"/>
  <c r="I32" i="24"/>
  <c r="I31" i="24"/>
  <c r="F21" i="55" s="1"/>
  <c r="I30" i="24"/>
  <c r="F20" i="55" s="1"/>
  <c r="I29" i="24"/>
  <c r="F19" i="55" s="1"/>
  <c r="I28" i="24"/>
  <c r="I27" i="24"/>
  <c r="F17" i="55" s="1"/>
  <c r="I26" i="24"/>
  <c r="F16" i="55" s="1"/>
  <c r="I25" i="24"/>
  <c r="F15" i="55" s="1"/>
  <c r="I24" i="24"/>
  <c r="I23" i="24"/>
  <c r="F13" i="55" s="1"/>
  <c r="I22" i="24"/>
  <c r="F12" i="55" s="1"/>
  <c r="I21" i="24"/>
  <c r="F11" i="55" s="1"/>
  <c r="I20" i="24"/>
  <c r="I19" i="24"/>
  <c r="F9" i="55" s="1"/>
  <c r="I18" i="24"/>
  <c r="F8" i="55" s="1"/>
  <c r="I17" i="24"/>
  <c r="F7" i="55" s="1"/>
  <c r="I16" i="24"/>
  <c r="I15" i="24"/>
  <c r="F5" i="55" s="1"/>
  <c r="I14" i="24"/>
  <c r="F4" i="55" s="1"/>
  <c r="I13" i="24"/>
  <c r="F3" i="55" s="1"/>
  <c r="I12" i="24"/>
  <c r="G51" i="24"/>
  <c r="E41" i="55" s="1"/>
  <c r="G50" i="24"/>
  <c r="G49" i="24"/>
  <c r="E39" i="55" s="1"/>
  <c r="G48" i="24"/>
  <c r="E38" i="55" s="1"/>
  <c r="G47" i="24"/>
  <c r="E37" i="55" s="1"/>
  <c r="G46" i="24"/>
  <c r="G45" i="24"/>
  <c r="E35" i="55" s="1"/>
  <c r="G44" i="24"/>
  <c r="E34" i="55" s="1"/>
  <c r="G43" i="24"/>
  <c r="E33" i="55" s="1"/>
  <c r="G42" i="24"/>
  <c r="G41" i="24"/>
  <c r="E31" i="55" s="1"/>
  <c r="G40" i="24"/>
  <c r="E30" i="55" s="1"/>
  <c r="G39" i="24"/>
  <c r="E29" i="55" s="1"/>
  <c r="G38" i="24"/>
  <c r="G37" i="24"/>
  <c r="E27" i="55" s="1"/>
  <c r="G36" i="24"/>
  <c r="E26" i="55" s="1"/>
  <c r="G35" i="24"/>
  <c r="E25" i="55" s="1"/>
  <c r="G34" i="24"/>
  <c r="G33" i="24"/>
  <c r="E23" i="55" s="1"/>
  <c r="G32" i="24"/>
  <c r="E22" i="55" s="1"/>
  <c r="G31" i="24"/>
  <c r="E21" i="55" s="1"/>
  <c r="G30" i="24"/>
  <c r="G29" i="24"/>
  <c r="E19" i="55" s="1"/>
  <c r="G28" i="24"/>
  <c r="E18" i="55" s="1"/>
  <c r="G27" i="24"/>
  <c r="E17" i="55" s="1"/>
  <c r="G26" i="24"/>
  <c r="G25" i="24"/>
  <c r="E15" i="55" s="1"/>
  <c r="G24" i="24"/>
  <c r="E14" i="55" s="1"/>
  <c r="G23" i="24"/>
  <c r="E13" i="55" s="1"/>
  <c r="G22" i="24"/>
  <c r="G21" i="24"/>
  <c r="E11" i="55" s="1"/>
  <c r="G20" i="24"/>
  <c r="E10" i="55" s="1"/>
  <c r="G19" i="24"/>
  <c r="E9" i="55" s="1"/>
  <c r="G18" i="24"/>
  <c r="G17" i="24"/>
  <c r="E7" i="55" s="1"/>
  <c r="G16" i="24"/>
  <c r="E6" i="55" s="1"/>
  <c r="G15" i="24"/>
  <c r="E5" i="55" s="1"/>
  <c r="G14" i="24"/>
  <c r="G13" i="24"/>
  <c r="E3" i="55" s="1"/>
  <c r="G12" i="24"/>
  <c r="E2" i="55" s="1"/>
  <c r="E51" i="24"/>
  <c r="D41" i="55" s="1"/>
  <c r="E50" i="24"/>
  <c r="D40" i="55" s="1"/>
  <c r="E49" i="24"/>
  <c r="D39" i="55" s="1"/>
  <c r="E48" i="24"/>
  <c r="E47" i="24"/>
  <c r="D37" i="55" s="1"/>
  <c r="E46" i="24"/>
  <c r="D36" i="55" s="1"/>
  <c r="E45" i="24"/>
  <c r="D35" i="55" s="1"/>
  <c r="E44" i="24"/>
  <c r="E43" i="24"/>
  <c r="D33" i="55" s="1"/>
  <c r="E42" i="24"/>
  <c r="D32" i="55" s="1"/>
  <c r="E41" i="24"/>
  <c r="D31" i="55" s="1"/>
  <c r="E40" i="24"/>
  <c r="E39" i="24"/>
  <c r="D29" i="55" s="1"/>
  <c r="E38" i="24"/>
  <c r="D28" i="55" s="1"/>
  <c r="E37" i="24"/>
  <c r="D27" i="55" s="1"/>
  <c r="E36" i="24"/>
  <c r="E35" i="24"/>
  <c r="D25" i="55" s="1"/>
  <c r="E34" i="24"/>
  <c r="D24" i="55" s="1"/>
  <c r="E33" i="24"/>
  <c r="D23" i="55" s="1"/>
  <c r="E32" i="24"/>
  <c r="E31" i="24"/>
  <c r="D21" i="55" s="1"/>
  <c r="E30" i="24"/>
  <c r="D20" i="55" s="1"/>
  <c r="E29" i="24"/>
  <c r="D19" i="55" s="1"/>
  <c r="E28" i="24"/>
  <c r="E27" i="24"/>
  <c r="D17" i="55" s="1"/>
  <c r="E26" i="24"/>
  <c r="D16" i="55" s="1"/>
  <c r="E25" i="24"/>
  <c r="D15" i="55" s="1"/>
  <c r="E24" i="24"/>
  <c r="E23" i="24"/>
  <c r="D13" i="55" s="1"/>
  <c r="E22" i="24"/>
  <c r="D12" i="55" s="1"/>
  <c r="E21" i="24"/>
  <c r="D11" i="55" s="1"/>
  <c r="E20" i="24"/>
  <c r="E19" i="24"/>
  <c r="D9" i="55" s="1"/>
  <c r="E18" i="24"/>
  <c r="D8" i="55" s="1"/>
  <c r="E17" i="24"/>
  <c r="D7" i="55" s="1"/>
  <c r="E16" i="24"/>
  <c r="E15" i="24"/>
  <c r="D5" i="55" s="1"/>
  <c r="E14" i="24"/>
  <c r="D4" i="55" s="1"/>
  <c r="E13" i="24"/>
  <c r="D3" i="55" s="1"/>
  <c r="E12" i="24"/>
  <c r="C51" i="24"/>
  <c r="C41" i="55" s="1"/>
  <c r="H41" i="55" s="1"/>
  <c r="C50" i="24"/>
  <c r="C49" i="24"/>
  <c r="C39" i="55" s="1"/>
  <c r="H39" i="55" s="1"/>
  <c r="C48" i="24"/>
  <c r="C38" i="55" s="1"/>
  <c r="C47" i="24"/>
  <c r="C37" i="55" s="1"/>
  <c r="H37" i="55" s="1"/>
  <c r="C46" i="24"/>
  <c r="C45" i="24"/>
  <c r="C35" i="55" s="1"/>
  <c r="H35" i="55" s="1"/>
  <c r="C44" i="24"/>
  <c r="C34" i="55" s="1"/>
  <c r="C43" i="24"/>
  <c r="C33" i="55" s="1"/>
  <c r="H33" i="55" s="1"/>
  <c r="C42" i="24"/>
  <c r="C41" i="24"/>
  <c r="C31" i="55" s="1"/>
  <c r="H31" i="55" s="1"/>
  <c r="C40" i="24"/>
  <c r="C30" i="55" s="1"/>
  <c r="C39" i="24"/>
  <c r="C29" i="55" s="1"/>
  <c r="H29" i="55" s="1"/>
  <c r="C38" i="24"/>
  <c r="C37" i="24"/>
  <c r="C27" i="55" s="1"/>
  <c r="H27" i="55" s="1"/>
  <c r="C36" i="24"/>
  <c r="C26" i="55" s="1"/>
  <c r="C35" i="24"/>
  <c r="C25" i="55" s="1"/>
  <c r="H25" i="55" s="1"/>
  <c r="C34" i="24"/>
  <c r="C33" i="24"/>
  <c r="C23" i="55" s="1"/>
  <c r="H23" i="55" s="1"/>
  <c r="C32" i="24"/>
  <c r="C22" i="55" s="1"/>
  <c r="C31" i="24"/>
  <c r="C21" i="55" s="1"/>
  <c r="H21" i="55" s="1"/>
  <c r="C30" i="24"/>
  <c r="C29" i="24"/>
  <c r="C19" i="55" s="1"/>
  <c r="H19" i="55" s="1"/>
  <c r="C28" i="24"/>
  <c r="C18" i="55" s="1"/>
  <c r="C27" i="24"/>
  <c r="C17" i="55" s="1"/>
  <c r="H17" i="55" s="1"/>
  <c r="C26" i="24"/>
  <c r="C25" i="24"/>
  <c r="C15" i="55" s="1"/>
  <c r="H15" i="55" s="1"/>
  <c r="C24" i="24"/>
  <c r="C14" i="55" s="1"/>
  <c r="C23" i="24"/>
  <c r="C13" i="55" s="1"/>
  <c r="H13" i="55" s="1"/>
  <c r="C22" i="24"/>
  <c r="C21" i="24"/>
  <c r="C11" i="55" s="1"/>
  <c r="H11" i="55" s="1"/>
  <c r="C20" i="24"/>
  <c r="C10" i="55" s="1"/>
  <c r="C19" i="24"/>
  <c r="C9" i="55" s="1"/>
  <c r="H9" i="55" s="1"/>
  <c r="C18" i="24"/>
  <c r="C17" i="24"/>
  <c r="C7" i="55" s="1"/>
  <c r="H7" i="55" s="1"/>
  <c r="C16" i="24"/>
  <c r="C6" i="55" s="1"/>
  <c r="C15" i="24"/>
  <c r="C5" i="55" s="1"/>
  <c r="H5" i="55" s="1"/>
  <c r="C14" i="24"/>
  <c r="C13" i="24"/>
  <c r="C3" i="55" s="1"/>
  <c r="H3" i="55" s="1"/>
  <c r="C12" i="24"/>
  <c r="M51" i="24"/>
  <c r="H51" i="24"/>
  <c r="F51" i="24"/>
  <c r="D51" i="24"/>
  <c r="B51" i="24"/>
  <c r="M50" i="24"/>
  <c r="H50" i="24"/>
  <c r="D50" i="24"/>
  <c r="M49" i="24"/>
  <c r="H49" i="24"/>
  <c r="F49" i="24"/>
  <c r="D49" i="24"/>
  <c r="B49" i="24"/>
  <c r="J48" i="24"/>
  <c r="F48" i="24"/>
  <c r="B48" i="24"/>
  <c r="M47" i="24"/>
  <c r="H47" i="24"/>
  <c r="F47" i="24"/>
  <c r="D47" i="24"/>
  <c r="B47" i="24"/>
  <c r="M46" i="24"/>
  <c r="H46" i="24"/>
  <c r="D46" i="24"/>
  <c r="M45" i="24"/>
  <c r="H45" i="24"/>
  <c r="F45" i="24"/>
  <c r="D45" i="24"/>
  <c r="B45" i="24"/>
  <c r="J44" i="24"/>
  <c r="F44" i="24"/>
  <c r="B44" i="24"/>
  <c r="M43" i="24"/>
  <c r="N43" i="28" s="1"/>
  <c r="H43" i="24"/>
  <c r="F43" i="24"/>
  <c r="D43" i="24"/>
  <c r="B43" i="24"/>
  <c r="M42" i="24"/>
  <c r="H42" i="24"/>
  <c r="D42" i="24"/>
  <c r="M41" i="24"/>
  <c r="H41" i="24"/>
  <c r="F41" i="24"/>
  <c r="D41" i="24"/>
  <c r="B41" i="24"/>
  <c r="J40" i="24"/>
  <c r="F40" i="24"/>
  <c r="B40" i="24"/>
  <c r="M39" i="24"/>
  <c r="N39" i="28" s="1"/>
  <c r="H39" i="24"/>
  <c r="F39" i="24"/>
  <c r="D39" i="24"/>
  <c r="B39" i="24"/>
  <c r="M38" i="24"/>
  <c r="H38" i="24"/>
  <c r="D38" i="24"/>
  <c r="M37" i="24"/>
  <c r="H37" i="24"/>
  <c r="F37" i="24"/>
  <c r="D37" i="24"/>
  <c r="B37" i="24"/>
  <c r="J36" i="24"/>
  <c r="F36" i="24"/>
  <c r="B36" i="24"/>
  <c r="M35" i="24"/>
  <c r="N35" i="28" s="1"/>
  <c r="H35" i="24"/>
  <c r="F35" i="24"/>
  <c r="D35" i="24"/>
  <c r="B35" i="24"/>
  <c r="M34" i="24"/>
  <c r="H34" i="24"/>
  <c r="D34" i="24"/>
  <c r="M33" i="24"/>
  <c r="H33" i="24"/>
  <c r="F33" i="24"/>
  <c r="D33" i="24"/>
  <c r="B33" i="24"/>
  <c r="J32" i="24"/>
  <c r="F32" i="24"/>
  <c r="B32" i="24"/>
  <c r="M31" i="24"/>
  <c r="N31" i="28" s="1"/>
  <c r="H31" i="24"/>
  <c r="F31" i="24"/>
  <c r="D31" i="24"/>
  <c r="B31" i="24"/>
  <c r="M30" i="24"/>
  <c r="H30" i="24"/>
  <c r="D30" i="24"/>
  <c r="M29" i="24"/>
  <c r="H29" i="24"/>
  <c r="F29" i="24"/>
  <c r="D29" i="24"/>
  <c r="B29" i="24"/>
  <c r="J28" i="24"/>
  <c r="F28" i="24"/>
  <c r="B28" i="24"/>
  <c r="M27" i="24"/>
  <c r="N27" i="28" s="1"/>
  <c r="H27" i="24"/>
  <c r="F27" i="24"/>
  <c r="D27" i="24"/>
  <c r="B27" i="24"/>
  <c r="M26" i="24"/>
  <c r="H26" i="24"/>
  <c r="D26" i="24"/>
  <c r="M25" i="24"/>
  <c r="H25" i="24"/>
  <c r="F25" i="24"/>
  <c r="D25" i="24"/>
  <c r="B25" i="24"/>
  <c r="J24" i="24"/>
  <c r="F24" i="24"/>
  <c r="B24" i="24"/>
  <c r="M23" i="24"/>
  <c r="N23" i="28" s="1"/>
  <c r="H23" i="24"/>
  <c r="F23" i="24"/>
  <c r="D23" i="24"/>
  <c r="B23" i="24"/>
  <c r="M22" i="24"/>
  <c r="H22" i="24"/>
  <c r="D22" i="24"/>
  <c r="M21" i="24"/>
  <c r="H21" i="24"/>
  <c r="F21" i="24"/>
  <c r="D21" i="24"/>
  <c r="B21" i="24"/>
  <c r="J20" i="24"/>
  <c r="F20" i="24"/>
  <c r="B20" i="24"/>
  <c r="M19" i="24"/>
  <c r="H19" i="24"/>
  <c r="F19" i="24"/>
  <c r="D19" i="24"/>
  <c r="B19" i="24"/>
  <c r="M18" i="24"/>
  <c r="H18" i="24"/>
  <c r="D18" i="24"/>
  <c r="M17" i="24"/>
  <c r="H17" i="24"/>
  <c r="F17" i="24"/>
  <c r="D17" i="24"/>
  <c r="B17" i="24"/>
  <c r="J16" i="24"/>
  <c r="F16" i="24"/>
  <c r="B16" i="24"/>
  <c r="M15" i="24"/>
  <c r="H15" i="24"/>
  <c r="F15" i="24"/>
  <c r="D15" i="24"/>
  <c r="B15" i="24"/>
  <c r="M14" i="24"/>
  <c r="H14" i="24"/>
  <c r="D14" i="24"/>
  <c r="M13" i="24"/>
  <c r="H13" i="24"/>
  <c r="F13" i="24"/>
  <c r="D13" i="24"/>
  <c r="B13" i="24"/>
  <c r="J12" i="24"/>
  <c r="F12" i="24"/>
  <c r="B12" i="24"/>
  <c r="K51" i="20"/>
  <c r="K50" i="20"/>
  <c r="G40" i="54" s="1"/>
  <c r="K49" i="20"/>
  <c r="K48" i="20"/>
  <c r="G38" i="54" s="1"/>
  <c r="K47" i="20"/>
  <c r="K46" i="20"/>
  <c r="G36" i="54" s="1"/>
  <c r="K45" i="20"/>
  <c r="K44" i="20"/>
  <c r="G34" i="54" s="1"/>
  <c r="K43" i="20"/>
  <c r="K42" i="20"/>
  <c r="G32" i="54" s="1"/>
  <c r="K41" i="20"/>
  <c r="K40" i="20"/>
  <c r="G30" i="54" s="1"/>
  <c r="K39" i="20"/>
  <c r="K38" i="20"/>
  <c r="G28" i="54" s="1"/>
  <c r="K37" i="20"/>
  <c r="K36" i="20"/>
  <c r="G26" i="54" s="1"/>
  <c r="K35" i="20"/>
  <c r="K34" i="20"/>
  <c r="G24" i="54" s="1"/>
  <c r="K33" i="20"/>
  <c r="K32" i="20"/>
  <c r="G22" i="54" s="1"/>
  <c r="K31" i="20"/>
  <c r="K30" i="20"/>
  <c r="G20" i="54" s="1"/>
  <c r="K29" i="20"/>
  <c r="K28" i="20"/>
  <c r="G18" i="54" s="1"/>
  <c r="K27" i="20"/>
  <c r="K26" i="20"/>
  <c r="G16" i="54" s="1"/>
  <c r="K25" i="20"/>
  <c r="K24" i="20"/>
  <c r="G14" i="54" s="1"/>
  <c r="K23" i="20"/>
  <c r="K22" i="20"/>
  <c r="G12" i="54" s="1"/>
  <c r="K21" i="20"/>
  <c r="K20" i="20"/>
  <c r="G10" i="54" s="1"/>
  <c r="K19" i="20"/>
  <c r="K18" i="20"/>
  <c r="G8" i="54" s="1"/>
  <c r="K17" i="20"/>
  <c r="K16" i="20"/>
  <c r="G6" i="54" s="1"/>
  <c r="K15" i="20"/>
  <c r="K14" i="20"/>
  <c r="G4" i="54" s="1"/>
  <c r="K13" i="20"/>
  <c r="K12" i="20"/>
  <c r="G2" i="54" s="1"/>
  <c r="I51" i="20"/>
  <c r="F41" i="54" s="1"/>
  <c r="I50" i="20"/>
  <c r="F40" i="54" s="1"/>
  <c r="I49" i="20"/>
  <c r="I48" i="20"/>
  <c r="F38" i="54" s="1"/>
  <c r="I47" i="20"/>
  <c r="F37" i="54" s="1"/>
  <c r="I46" i="20"/>
  <c r="F36" i="54" s="1"/>
  <c r="I45" i="20"/>
  <c r="I44" i="20"/>
  <c r="F34" i="54" s="1"/>
  <c r="I43" i="20"/>
  <c r="F33" i="54" s="1"/>
  <c r="I42" i="20"/>
  <c r="F32" i="54" s="1"/>
  <c r="I41" i="20"/>
  <c r="I40" i="20"/>
  <c r="F30" i="54" s="1"/>
  <c r="I39" i="20"/>
  <c r="F29" i="54" s="1"/>
  <c r="I38" i="20"/>
  <c r="F28" i="54" s="1"/>
  <c r="I37" i="20"/>
  <c r="I36" i="20"/>
  <c r="F26" i="54" s="1"/>
  <c r="I35" i="20"/>
  <c r="F25" i="54" s="1"/>
  <c r="I34" i="20"/>
  <c r="F24" i="54" s="1"/>
  <c r="I33" i="20"/>
  <c r="I32" i="20"/>
  <c r="F22" i="54" s="1"/>
  <c r="I31" i="20"/>
  <c r="F21" i="54" s="1"/>
  <c r="I30" i="20"/>
  <c r="F20" i="54" s="1"/>
  <c r="I29" i="20"/>
  <c r="I28" i="20"/>
  <c r="F18" i="54" s="1"/>
  <c r="I27" i="20"/>
  <c r="F17" i="54" s="1"/>
  <c r="I26" i="20"/>
  <c r="F16" i="54" s="1"/>
  <c r="I25" i="20"/>
  <c r="I24" i="20"/>
  <c r="F14" i="54" s="1"/>
  <c r="I23" i="20"/>
  <c r="F13" i="54" s="1"/>
  <c r="I22" i="20"/>
  <c r="F12" i="54" s="1"/>
  <c r="I21" i="20"/>
  <c r="I20" i="20"/>
  <c r="F10" i="54" s="1"/>
  <c r="I19" i="20"/>
  <c r="F9" i="54" s="1"/>
  <c r="I18" i="20"/>
  <c r="F8" i="54" s="1"/>
  <c r="I17" i="20"/>
  <c r="I16" i="20"/>
  <c r="F6" i="54" s="1"/>
  <c r="I15" i="20"/>
  <c r="F5" i="54" s="1"/>
  <c r="I14" i="20"/>
  <c r="F4" i="54" s="1"/>
  <c r="I13" i="20"/>
  <c r="I12" i="20"/>
  <c r="F2" i="54" s="1"/>
  <c r="G51" i="20"/>
  <c r="G50" i="20"/>
  <c r="E40" i="54" s="1"/>
  <c r="G49" i="20"/>
  <c r="E39" i="54" s="1"/>
  <c r="G48" i="20"/>
  <c r="E38" i="54" s="1"/>
  <c r="G47" i="20"/>
  <c r="G46" i="20"/>
  <c r="E36" i="54" s="1"/>
  <c r="G45" i="20"/>
  <c r="E35" i="54" s="1"/>
  <c r="G44" i="20"/>
  <c r="E34" i="54" s="1"/>
  <c r="G43" i="20"/>
  <c r="G42" i="20"/>
  <c r="E32" i="54" s="1"/>
  <c r="G41" i="20"/>
  <c r="E31" i="54" s="1"/>
  <c r="G40" i="20"/>
  <c r="E30" i="54" s="1"/>
  <c r="G39" i="20"/>
  <c r="G38" i="20"/>
  <c r="E28" i="54" s="1"/>
  <c r="G37" i="20"/>
  <c r="E27" i="54" s="1"/>
  <c r="G36" i="20"/>
  <c r="E26" i="54" s="1"/>
  <c r="G35" i="20"/>
  <c r="G34" i="20"/>
  <c r="E24" i="54" s="1"/>
  <c r="G33" i="20"/>
  <c r="E23" i="54" s="1"/>
  <c r="G32" i="20"/>
  <c r="E22" i="54" s="1"/>
  <c r="G31" i="20"/>
  <c r="G30" i="20"/>
  <c r="E20" i="54" s="1"/>
  <c r="G29" i="20"/>
  <c r="E19" i="54" s="1"/>
  <c r="G28" i="20"/>
  <c r="E18" i="54" s="1"/>
  <c r="G27" i="20"/>
  <c r="G26" i="20"/>
  <c r="E16" i="54" s="1"/>
  <c r="G25" i="20"/>
  <c r="E15" i="54" s="1"/>
  <c r="G24" i="20"/>
  <c r="E14" i="54" s="1"/>
  <c r="G23" i="20"/>
  <c r="G22" i="20"/>
  <c r="E12" i="54" s="1"/>
  <c r="G21" i="20"/>
  <c r="E11" i="54" s="1"/>
  <c r="G20" i="20"/>
  <c r="E10" i="54" s="1"/>
  <c r="G19" i="20"/>
  <c r="G18" i="20"/>
  <c r="E8" i="54" s="1"/>
  <c r="G17" i="20"/>
  <c r="E7" i="54" s="1"/>
  <c r="G16" i="20"/>
  <c r="E6" i="54" s="1"/>
  <c r="G15" i="20"/>
  <c r="G14" i="20"/>
  <c r="E4" i="54" s="1"/>
  <c r="G13" i="20"/>
  <c r="E3" i="54" s="1"/>
  <c r="G12" i="20"/>
  <c r="E2" i="54" s="1"/>
  <c r="E51" i="20"/>
  <c r="D41" i="54" s="1"/>
  <c r="E50" i="20"/>
  <c r="D40" i="54" s="1"/>
  <c r="E49" i="20"/>
  <c r="E48" i="20"/>
  <c r="D38" i="54" s="1"/>
  <c r="E47" i="20"/>
  <c r="D37" i="54" s="1"/>
  <c r="E46" i="20"/>
  <c r="D36" i="54" s="1"/>
  <c r="E45" i="20"/>
  <c r="E44" i="20"/>
  <c r="D34" i="54" s="1"/>
  <c r="E43" i="20"/>
  <c r="D33" i="54" s="1"/>
  <c r="E42" i="20"/>
  <c r="D32" i="54" s="1"/>
  <c r="E41" i="20"/>
  <c r="E40" i="20"/>
  <c r="D30" i="54" s="1"/>
  <c r="E39" i="20"/>
  <c r="D29" i="54" s="1"/>
  <c r="E38" i="20"/>
  <c r="D28" i="54" s="1"/>
  <c r="E37" i="20"/>
  <c r="E36" i="20"/>
  <c r="D26" i="54" s="1"/>
  <c r="E35" i="20"/>
  <c r="D25" i="54" s="1"/>
  <c r="E34" i="20"/>
  <c r="D24" i="54" s="1"/>
  <c r="E33" i="20"/>
  <c r="E32" i="20"/>
  <c r="D22" i="54" s="1"/>
  <c r="E31" i="20"/>
  <c r="D21" i="54" s="1"/>
  <c r="E30" i="20"/>
  <c r="D20" i="54" s="1"/>
  <c r="E29" i="20"/>
  <c r="E28" i="20"/>
  <c r="D18" i="54" s="1"/>
  <c r="E27" i="20"/>
  <c r="D17" i="54" s="1"/>
  <c r="E26" i="20"/>
  <c r="D16" i="54" s="1"/>
  <c r="E25" i="20"/>
  <c r="E24" i="20"/>
  <c r="D14" i="54" s="1"/>
  <c r="E23" i="20"/>
  <c r="D13" i="54" s="1"/>
  <c r="E22" i="20"/>
  <c r="D12" i="54" s="1"/>
  <c r="E21" i="20"/>
  <c r="E20" i="20"/>
  <c r="D10" i="54" s="1"/>
  <c r="E19" i="20"/>
  <c r="D9" i="54" s="1"/>
  <c r="E18" i="20"/>
  <c r="D8" i="54" s="1"/>
  <c r="E17" i="20"/>
  <c r="E16" i="20"/>
  <c r="D6" i="54" s="1"/>
  <c r="E15" i="20"/>
  <c r="D5" i="54" s="1"/>
  <c r="E14" i="20"/>
  <c r="D4" i="54" s="1"/>
  <c r="E13" i="20"/>
  <c r="E12" i="20"/>
  <c r="D2" i="54" s="1"/>
  <c r="C51" i="20"/>
  <c r="C50" i="20"/>
  <c r="C40" i="54" s="1"/>
  <c r="H40" i="54" s="1"/>
  <c r="C49" i="20"/>
  <c r="C39" i="54" s="1"/>
  <c r="C48" i="20"/>
  <c r="C38" i="54" s="1"/>
  <c r="H38" i="54" s="1"/>
  <c r="C47" i="20"/>
  <c r="C46" i="20"/>
  <c r="C36" i="54" s="1"/>
  <c r="H36" i="54" s="1"/>
  <c r="C45" i="20"/>
  <c r="C35" i="54" s="1"/>
  <c r="C44" i="20"/>
  <c r="C34" i="54" s="1"/>
  <c r="H34" i="54" s="1"/>
  <c r="C43" i="20"/>
  <c r="C42" i="20"/>
  <c r="C32" i="54" s="1"/>
  <c r="H32" i="54" s="1"/>
  <c r="C41" i="20"/>
  <c r="C31" i="54" s="1"/>
  <c r="C40" i="20"/>
  <c r="C30" i="54" s="1"/>
  <c r="H30" i="54" s="1"/>
  <c r="C39" i="20"/>
  <c r="C38" i="20"/>
  <c r="C28" i="54" s="1"/>
  <c r="H28" i="54" s="1"/>
  <c r="C37" i="20"/>
  <c r="C27" i="54" s="1"/>
  <c r="C36" i="20"/>
  <c r="C26" i="54" s="1"/>
  <c r="H26" i="54" s="1"/>
  <c r="C35" i="20"/>
  <c r="C34" i="20"/>
  <c r="C24" i="54" s="1"/>
  <c r="H24" i="54" s="1"/>
  <c r="C33" i="20"/>
  <c r="C23" i="54" s="1"/>
  <c r="C32" i="20"/>
  <c r="C22" i="54" s="1"/>
  <c r="H22" i="54" s="1"/>
  <c r="C31" i="20"/>
  <c r="C30" i="20"/>
  <c r="C20" i="54" s="1"/>
  <c r="H20" i="54" s="1"/>
  <c r="C29" i="20"/>
  <c r="C19" i="54" s="1"/>
  <c r="C28" i="20"/>
  <c r="C18" i="54" s="1"/>
  <c r="H18" i="54" s="1"/>
  <c r="C27" i="20"/>
  <c r="C26" i="20"/>
  <c r="C16" i="54" s="1"/>
  <c r="H16" i="54" s="1"/>
  <c r="C25" i="20"/>
  <c r="C15" i="54" s="1"/>
  <c r="C24" i="20"/>
  <c r="C14" i="54" s="1"/>
  <c r="H14" i="54" s="1"/>
  <c r="C23" i="20"/>
  <c r="C22" i="20"/>
  <c r="C12" i="54" s="1"/>
  <c r="H12" i="54" s="1"/>
  <c r="C21" i="20"/>
  <c r="C11" i="54" s="1"/>
  <c r="C20" i="20"/>
  <c r="C10" i="54" s="1"/>
  <c r="H10" i="54" s="1"/>
  <c r="C19" i="20"/>
  <c r="C18" i="20"/>
  <c r="C8" i="54" s="1"/>
  <c r="H8" i="54" s="1"/>
  <c r="C17" i="20"/>
  <c r="C7" i="54" s="1"/>
  <c r="C16" i="20"/>
  <c r="C6" i="54" s="1"/>
  <c r="H6" i="54" s="1"/>
  <c r="C15" i="20"/>
  <c r="C14" i="20"/>
  <c r="C4" i="54" s="1"/>
  <c r="H4" i="54" s="1"/>
  <c r="C13" i="20"/>
  <c r="C3" i="54" s="1"/>
  <c r="C12" i="20"/>
  <c r="C2" i="54" s="1"/>
  <c r="H2" i="54" s="1"/>
  <c r="M51" i="20"/>
  <c r="H51" i="20"/>
  <c r="J50" i="20"/>
  <c r="H50" i="20"/>
  <c r="F50" i="20"/>
  <c r="D50" i="20"/>
  <c r="J49" i="20"/>
  <c r="F49" i="20"/>
  <c r="B49" i="20"/>
  <c r="J48" i="20"/>
  <c r="H48" i="20"/>
  <c r="F48" i="20"/>
  <c r="D48" i="20"/>
  <c r="M47" i="20"/>
  <c r="H47" i="20"/>
  <c r="D47" i="20"/>
  <c r="J46" i="20"/>
  <c r="H46" i="20"/>
  <c r="F46" i="20"/>
  <c r="D46" i="20"/>
  <c r="J45" i="20"/>
  <c r="F45" i="20"/>
  <c r="B45" i="20"/>
  <c r="J44" i="20"/>
  <c r="H44" i="20"/>
  <c r="F44" i="20"/>
  <c r="D44" i="20"/>
  <c r="M43" i="20"/>
  <c r="N43" i="24" s="1"/>
  <c r="H43" i="20"/>
  <c r="D43" i="20"/>
  <c r="J42" i="20"/>
  <c r="H42" i="20"/>
  <c r="F42" i="20"/>
  <c r="D42" i="20"/>
  <c r="J41" i="20"/>
  <c r="F41" i="20"/>
  <c r="B41" i="20"/>
  <c r="J40" i="20"/>
  <c r="H40" i="20"/>
  <c r="F40" i="20"/>
  <c r="D40" i="20"/>
  <c r="M39" i="20"/>
  <c r="N39" i="24" s="1"/>
  <c r="H39" i="20"/>
  <c r="D39" i="20"/>
  <c r="J38" i="20"/>
  <c r="H38" i="20"/>
  <c r="F38" i="20"/>
  <c r="D38" i="20"/>
  <c r="J37" i="20"/>
  <c r="F37" i="20"/>
  <c r="B37" i="20"/>
  <c r="J36" i="20"/>
  <c r="H36" i="20"/>
  <c r="F36" i="20"/>
  <c r="D36" i="20"/>
  <c r="M35" i="20"/>
  <c r="N35" i="24" s="1"/>
  <c r="H35" i="20"/>
  <c r="D35" i="20"/>
  <c r="J34" i="20"/>
  <c r="H34" i="20"/>
  <c r="F34" i="20"/>
  <c r="D34" i="20"/>
  <c r="J33" i="20"/>
  <c r="F33" i="20"/>
  <c r="B33" i="20"/>
  <c r="J32" i="20"/>
  <c r="H32" i="20"/>
  <c r="F32" i="20"/>
  <c r="D32" i="20"/>
  <c r="M31" i="20"/>
  <c r="N31" i="24" s="1"/>
  <c r="H31" i="20"/>
  <c r="D31" i="20"/>
  <c r="J30" i="20"/>
  <c r="H30" i="20"/>
  <c r="F30" i="20"/>
  <c r="D30" i="20"/>
  <c r="J29" i="20"/>
  <c r="F29" i="20"/>
  <c r="B29" i="20"/>
  <c r="J28" i="20"/>
  <c r="H28" i="20"/>
  <c r="F28" i="20"/>
  <c r="D28" i="20"/>
  <c r="M27" i="20"/>
  <c r="N27" i="24" s="1"/>
  <c r="H27" i="20"/>
  <c r="D27" i="20"/>
  <c r="J26" i="20"/>
  <c r="H26" i="20"/>
  <c r="F26" i="20"/>
  <c r="D26" i="20"/>
  <c r="J25" i="20"/>
  <c r="F25" i="20"/>
  <c r="B25" i="20"/>
  <c r="J24" i="20"/>
  <c r="H24" i="20"/>
  <c r="F24" i="20"/>
  <c r="D24" i="20"/>
  <c r="M23" i="20"/>
  <c r="N23" i="24" s="1"/>
  <c r="H23" i="20"/>
  <c r="D23" i="20"/>
  <c r="J22" i="20"/>
  <c r="H22" i="20"/>
  <c r="F22" i="20"/>
  <c r="D22" i="20"/>
  <c r="J21" i="20"/>
  <c r="F21" i="20"/>
  <c r="B21" i="20"/>
  <c r="J20" i="20"/>
  <c r="H20" i="20"/>
  <c r="F20" i="20"/>
  <c r="D20" i="20"/>
  <c r="M19" i="20"/>
  <c r="H19" i="20"/>
  <c r="D19" i="20"/>
  <c r="J18" i="20"/>
  <c r="H18" i="20"/>
  <c r="F18" i="20"/>
  <c r="D18" i="20"/>
  <c r="J17" i="20"/>
  <c r="F17" i="20"/>
  <c r="B17" i="20"/>
  <c r="J16" i="20"/>
  <c r="H16" i="20"/>
  <c r="F16" i="20"/>
  <c r="D16" i="20"/>
  <c r="M15" i="20"/>
  <c r="H15" i="20"/>
  <c r="D15" i="20"/>
  <c r="J14" i="20"/>
  <c r="H14" i="20"/>
  <c r="F14" i="20"/>
  <c r="D14" i="20"/>
  <c r="J13" i="20"/>
  <c r="F13" i="20"/>
  <c r="B13" i="20"/>
  <c r="J12" i="20"/>
  <c r="H12" i="20"/>
  <c r="F12" i="20"/>
  <c r="D12" i="20"/>
  <c r="I53" i="28"/>
  <c r="G53" i="24"/>
  <c r="I53" i="20"/>
  <c r="K51" i="14"/>
  <c r="G41" i="53" s="1"/>
  <c r="K50" i="14"/>
  <c r="G40" i="53" s="1"/>
  <c r="K49" i="14"/>
  <c r="G39" i="53" s="1"/>
  <c r="K48" i="14"/>
  <c r="G38" i="53" s="1"/>
  <c r="K47" i="14"/>
  <c r="G37" i="53" s="1"/>
  <c r="K46" i="14"/>
  <c r="G36" i="53" s="1"/>
  <c r="K45" i="14"/>
  <c r="G35" i="53" s="1"/>
  <c r="K44" i="14"/>
  <c r="G34" i="53" s="1"/>
  <c r="K43" i="14"/>
  <c r="G33" i="53" s="1"/>
  <c r="K42" i="14"/>
  <c r="G32" i="53" s="1"/>
  <c r="K41" i="14"/>
  <c r="G31" i="53" s="1"/>
  <c r="K40" i="14"/>
  <c r="G30" i="53" s="1"/>
  <c r="K39" i="14"/>
  <c r="G29" i="53" s="1"/>
  <c r="K38" i="14"/>
  <c r="G28" i="53" s="1"/>
  <c r="K37" i="14"/>
  <c r="G27" i="53" s="1"/>
  <c r="K36" i="14"/>
  <c r="G26" i="53" s="1"/>
  <c r="K35" i="14"/>
  <c r="G25" i="53" s="1"/>
  <c r="K34" i="14"/>
  <c r="G24" i="53" s="1"/>
  <c r="K33" i="14"/>
  <c r="G23" i="53" s="1"/>
  <c r="K32" i="14"/>
  <c r="G22" i="53" s="1"/>
  <c r="K31" i="14"/>
  <c r="G21" i="53" s="1"/>
  <c r="K30" i="14"/>
  <c r="G20" i="53" s="1"/>
  <c r="K29" i="14"/>
  <c r="G19" i="53" s="1"/>
  <c r="K28" i="14"/>
  <c r="G18" i="53" s="1"/>
  <c r="K27" i="14"/>
  <c r="G17" i="53" s="1"/>
  <c r="K26" i="14"/>
  <c r="G16" i="53" s="1"/>
  <c r="K25" i="14"/>
  <c r="G15" i="53" s="1"/>
  <c r="K24" i="14"/>
  <c r="G14" i="53" s="1"/>
  <c r="K23" i="14"/>
  <c r="G13" i="53" s="1"/>
  <c r="K22" i="14"/>
  <c r="G12" i="53" s="1"/>
  <c r="K21" i="14"/>
  <c r="G11" i="53" s="1"/>
  <c r="K20" i="14"/>
  <c r="G10" i="53" s="1"/>
  <c r="K19" i="14"/>
  <c r="G9" i="53" s="1"/>
  <c r="K18" i="14"/>
  <c r="G8" i="53" s="1"/>
  <c r="K17" i="14"/>
  <c r="G7" i="53" s="1"/>
  <c r="K16" i="14"/>
  <c r="G6" i="53" s="1"/>
  <c r="K15" i="14"/>
  <c r="G5" i="53" s="1"/>
  <c r="K14" i="14"/>
  <c r="G4" i="53" s="1"/>
  <c r="K13" i="14"/>
  <c r="G3" i="53" s="1"/>
  <c r="K12" i="14"/>
  <c r="J12" i="14" s="1"/>
  <c r="I51" i="14"/>
  <c r="F41" i="53" s="1"/>
  <c r="I50" i="14"/>
  <c r="F40" i="53" s="1"/>
  <c r="I49" i="14"/>
  <c r="F39" i="53" s="1"/>
  <c r="I48" i="14"/>
  <c r="F38" i="53" s="1"/>
  <c r="I47" i="14"/>
  <c r="F37" i="53" s="1"/>
  <c r="I46" i="14"/>
  <c r="F36" i="53" s="1"/>
  <c r="I45" i="14"/>
  <c r="F35" i="53" s="1"/>
  <c r="I44" i="14"/>
  <c r="F34" i="53" s="1"/>
  <c r="I43" i="14"/>
  <c r="F33" i="53" s="1"/>
  <c r="I42" i="14"/>
  <c r="F32" i="53" s="1"/>
  <c r="I41" i="14"/>
  <c r="F31" i="53" s="1"/>
  <c r="I40" i="14"/>
  <c r="F30" i="53" s="1"/>
  <c r="I39" i="14"/>
  <c r="F29" i="53" s="1"/>
  <c r="I38" i="14"/>
  <c r="F28" i="53" s="1"/>
  <c r="I37" i="14"/>
  <c r="F27" i="53" s="1"/>
  <c r="I36" i="14"/>
  <c r="F26" i="53" s="1"/>
  <c r="I35" i="14"/>
  <c r="F25" i="53" s="1"/>
  <c r="I34" i="14"/>
  <c r="F24" i="53" s="1"/>
  <c r="I33" i="14"/>
  <c r="F23" i="53" s="1"/>
  <c r="I32" i="14"/>
  <c r="F22" i="53" s="1"/>
  <c r="I31" i="14"/>
  <c r="F21" i="53" s="1"/>
  <c r="I30" i="14"/>
  <c r="F20" i="53" s="1"/>
  <c r="I29" i="14"/>
  <c r="F19" i="53" s="1"/>
  <c r="I28" i="14"/>
  <c r="F18" i="53" s="1"/>
  <c r="I27" i="14"/>
  <c r="F17" i="53" s="1"/>
  <c r="I26" i="14"/>
  <c r="F16" i="53" s="1"/>
  <c r="I25" i="14"/>
  <c r="F15" i="53" s="1"/>
  <c r="I24" i="14"/>
  <c r="F14" i="53" s="1"/>
  <c r="I23" i="14"/>
  <c r="F13" i="53" s="1"/>
  <c r="I22" i="14"/>
  <c r="F12" i="53" s="1"/>
  <c r="I21" i="14"/>
  <c r="F11" i="53" s="1"/>
  <c r="I20" i="14"/>
  <c r="F10" i="53" s="1"/>
  <c r="I19" i="14"/>
  <c r="F9" i="53" s="1"/>
  <c r="I18" i="14"/>
  <c r="F8" i="53" s="1"/>
  <c r="I17" i="14"/>
  <c r="F7" i="53" s="1"/>
  <c r="I16" i="14"/>
  <c r="F6" i="53" s="1"/>
  <c r="I15" i="14"/>
  <c r="F5" i="53" s="1"/>
  <c r="I14" i="14"/>
  <c r="F4" i="53" s="1"/>
  <c r="I13" i="14"/>
  <c r="F3" i="53" s="1"/>
  <c r="I12" i="14"/>
  <c r="G51" i="14"/>
  <c r="E41" i="53" s="1"/>
  <c r="G50" i="14"/>
  <c r="E40" i="53" s="1"/>
  <c r="G49" i="14"/>
  <c r="E39" i="53" s="1"/>
  <c r="G48" i="14"/>
  <c r="E38" i="53" s="1"/>
  <c r="G47" i="14"/>
  <c r="E37" i="53" s="1"/>
  <c r="G46" i="14"/>
  <c r="E36" i="53" s="1"/>
  <c r="G45" i="14"/>
  <c r="E35" i="53" s="1"/>
  <c r="G44" i="14"/>
  <c r="E34" i="53" s="1"/>
  <c r="G43" i="14"/>
  <c r="E33" i="53" s="1"/>
  <c r="G42" i="14"/>
  <c r="E32" i="53" s="1"/>
  <c r="G41" i="14"/>
  <c r="E31" i="53" s="1"/>
  <c r="G40" i="14"/>
  <c r="E30" i="53" s="1"/>
  <c r="G39" i="14"/>
  <c r="E29" i="53" s="1"/>
  <c r="G38" i="14"/>
  <c r="E28" i="53" s="1"/>
  <c r="G37" i="14"/>
  <c r="E27" i="53" s="1"/>
  <c r="G36" i="14"/>
  <c r="E26" i="53" s="1"/>
  <c r="G35" i="14"/>
  <c r="E25" i="53" s="1"/>
  <c r="G34" i="14"/>
  <c r="E24" i="53" s="1"/>
  <c r="G33" i="14"/>
  <c r="E23" i="53" s="1"/>
  <c r="G32" i="14"/>
  <c r="E22" i="53" s="1"/>
  <c r="G31" i="14"/>
  <c r="E21" i="53" s="1"/>
  <c r="G30" i="14"/>
  <c r="E20" i="53" s="1"/>
  <c r="G29" i="14"/>
  <c r="E19" i="53" s="1"/>
  <c r="G28" i="14"/>
  <c r="E18" i="53" s="1"/>
  <c r="G27" i="14"/>
  <c r="E17" i="53" s="1"/>
  <c r="G26" i="14"/>
  <c r="E16" i="53" s="1"/>
  <c r="G25" i="14"/>
  <c r="E15" i="53" s="1"/>
  <c r="G24" i="14"/>
  <c r="E14" i="53" s="1"/>
  <c r="G23" i="14"/>
  <c r="E13" i="53" s="1"/>
  <c r="G22" i="14"/>
  <c r="E12" i="53" s="1"/>
  <c r="G21" i="14"/>
  <c r="E11" i="53" s="1"/>
  <c r="G20" i="14"/>
  <c r="E10" i="53" s="1"/>
  <c r="G19" i="14"/>
  <c r="E9" i="53" s="1"/>
  <c r="G18" i="14"/>
  <c r="E8" i="53" s="1"/>
  <c r="G17" i="14"/>
  <c r="E7" i="53" s="1"/>
  <c r="G16" i="14"/>
  <c r="E6" i="53" s="1"/>
  <c r="G15" i="14"/>
  <c r="E5" i="53" s="1"/>
  <c r="G14" i="14"/>
  <c r="E4" i="53" s="1"/>
  <c r="G13" i="14"/>
  <c r="E3" i="53" s="1"/>
  <c r="G12" i="14"/>
  <c r="E2" i="53" s="1"/>
  <c r="E51" i="14"/>
  <c r="D41" i="53" s="1"/>
  <c r="E50" i="14"/>
  <c r="D40" i="53" s="1"/>
  <c r="E49" i="14"/>
  <c r="D39" i="53" s="1"/>
  <c r="E48" i="14"/>
  <c r="D38" i="53" s="1"/>
  <c r="E47" i="14"/>
  <c r="D37" i="53" s="1"/>
  <c r="E46" i="14"/>
  <c r="D36" i="53" s="1"/>
  <c r="E45" i="14"/>
  <c r="D35" i="53" s="1"/>
  <c r="E44" i="14"/>
  <c r="D34" i="53" s="1"/>
  <c r="E43" i="14"/>
  <c r="D33" i="53" s="1"/>
  <c r="E42" i="14"/>
  <c r="D32" i="53" s="1"/>
  <c r="E41" i="14"/>
  <c r="D31" i="53" s="1"/>
  <c r="E40" i="14"/>
  <c r="D30" i="53" s="1"/>
  <c r="E39" i="14"/>
  <c r="D29" i="53" s="1"/>
  <c r="E38" i="14"/>
  <c r="D28" i="53" s="1"/>
  <c r="E37" i="14"/>
  <c r="D27" i="53" s="1"/>
  <c r="E36" i="14"/>
  <c r="D26" i="53" s="1"/>
  <c r="E35" i="14"/>
  <c r="D25" i="53" s="1"/>
  <c r="E34" i="14"/>
  <c r="D24" i="53" s="1"/>
  <c r="E33" i="14"/>
  <c r="D23" i="53" s="1"/>
  <c r="E32" i="14"/>
  <c r="D22" i="53" s="1"/>
  <c r="E31" i="14"/>
  <c r="D21" i="53" s="1"/>
  <c r="E30" i="14"/>
  <c r="D20" i="53" s="1"/>
  <c r="E29" i="14"/>
  <c r="D19" i="53" s="1"/>
  <c r="E28" i="14"/>
  <c r="D18" i="53" s="1"/>
  <c r="E27" i="14"/>
  <c r="D17" i="53" s="1"/>
  <c r="E26" i="14"/>
  <c r="D16" i="53" s="1"/>
  <c r="E25" i="14"/>
  <c r="D15" i="53" s="1"/>
  <c r="E24" i="14"/>
  <c r="D14" i="53" s="1"/>
  <c r="E23" i="14"/>
  <c r="D13" i="53" s="1"/>
  <c r="E22" i="14"/>
  <c r="D12" i="53" s="1"/>
  <c r="E21" i="14"/>
  <c r="D11" i="53" s="1"/>
  <c r="E20" i="14"/>
  <c r="D10" i="53" s="1"/>
  <c r="E19" i="14"/>
  <c r="D9" i="53" s="1"/>
  <c r="E18" i="14"/>
  <c r="D8" i="53" s="1"/>
  <c r="E17" i="14"/>
  <c r="D7" i="53" s="1"/>
  <c r="E16" i="14"/>
  <c r="D6" i="53" s="1"/>
  <c r="E15" i="14"/>
  <c r="D5" i="53" s="1"/>
  <c r="E14" i="14"/>
  <c r="D4" i="53" s="1"/>
  <c r="E13" i="14"/>
  <c r="D3" i="53" s="1"/>
  <c r="E12" i="14"/>
  <c r="C51" i="14"/>
  <c r="C41" i="53" s="1"/>
  <c r="H41" i="53" s="1"/>
  <c r="C50" i="14"/>
  <c r="C40" i="53" s="1"/>
  <c r="H40" i="53" s="1"/>
  <c r="C49" i="14"/>
  <c r="C39" i="53" s="1"/>
  <c r="H39" i="53" s="1"/>
  <c r="C48" i="14"/>
  <c r="C38" i="53" s="1"/>
  <c r="H38" i="53" s="1"/>
  <c r="C47" i="14"/>
  <c r="C37" i="53" s="1"/>
  <c r="H37" i="53" s="1"/>
  <c r="C46" i="14"/>
  <c r="C36" i="53" s="1"/>
  <c r="H36" i="53" s="1"/>
  <c r="C45" i="14"/>
  <c r="C35" i="53" s="1"/>
  <c r="H35" i="53" s="1"/>
  <c r="C44" i="14"/>
  <c r="C34" i="53" s="1"/>
  <c r="H34" i="53" s="1"/>
  <c r="C43" i="14"/>
  <c r="C33" i="53" s="1"/>
  <c r="H33" i="53" s="1"/>
  <c r="C42" i="14"/>
  <c r="C32" i="53" s="1"/>
  <c r="H32" i="53" s="1"/>
  <c r="C41" i="14"/>
  <c r="C31" i="53" s="1"/>
  <c r="H31" i="53" s="1"/>
  <c r="C40" i="14"/>
  <c r="C30" i="53" s="1"/>
  <c r="H30" i="53" s="1"/>
  <c r="C39" i="14"/>
  <c r="C29" i="53" s="1"/>
  <c r="H29" i="53" s="1"/>
  <c r="C38" i="14"/>
  <c r="C28" i="53" s="1"/>
  <c r="H28" i="53" s="1"/>
  <c r="C37" i="14"/>
  <c r="C27" i="53" s="1"/>
  <c r="H27" i="53" s="1"/>
  <c r="C36" i="14"/>
  <c r="C26" i="53" s="1"/>
  <c r="H26" i="53" s="1"/>
  <c r="C35" i="14"/>
  <c r="C25" i="53" s="1"/>
  <c r="H25" i="53" s="1"/>
  <c r="C34" i="14"/>
  <c r="C24" i="53" s="1"/>
  <c r="H24" i="53" s="1"/>
  <c r="C33" i="14"/>
  <c r="C23" i="53" s="1"/>
  <c r="H23" i="53" s="1"/>
  <c r="C32" i="14"/>
  <c r="C22" i="53" s="1"/>
  <c r="H22" i="53" s="1"/>
  <c r="C31" i="14"/>
  <c r="C21" i="53" s="1"/>
  <c r="H21" i="53" s="1"/>
  <c r="C30" i="14"/>
  <c r="C20" i="53" s="1"/>
  <c r="H20" i="53" s="1"/>
  <c r="C29" i="14"/>
  <c r="C19" i="53" s="1"/>
  <c r="H19" i="53" s="1"/>
  <c r="C28" i="14"/>
  <c r="C18" i="53" s="1"/>
  <c r="H18" i="53" s="1"/>
  <c r="C27" i="14"/>
  <c r="C17" i="53" s="1"/>
  <c r="H17" i="53" s="1"/>
  <c r="C26" i="14"/>
  <c r="C16" i="53" s="1"/>
  <c r="H16" i="53" s="1"/>
  <c r="C25" i="14"/>
  <c r="C15" i="53" s="1"/>
  <c r="H15" i="53" s="1"/>
  <c r="C24" i="14"/>
  <c r="C14" i="53" s="1"/>
  <c r="H14" i="53" s="1"/>
  <c r="C23" i="14"/>
  <c r="C13" i="53" s="1"/>
  <c r="H13" i="53" s="1"/>
  <c r="C22" i="14"/>
  <c r="C12" i="53" s="1"/>
  <c r="H12" i="53" s="1"/>
  <c r="C21" i="14"/>
  <c r="C11" i="53" s="1"/>
  <c r="H11" i="53" s="1"/>
  <c r="C20" i="14"/>
  <c r="C10" i="53" s="1"/>
  <c r="H10" i="53" s="1"/>
  <c r="C19" i="14"/>
  <c r="C9" i="53" s="1"/>
  <c r="H9" i="53" s="1"/>
  <c r="C18" i="14"/>
  <c r="C8" i="53" s="1"/>
  <c r="H8" i="53" s="1"/>
  <c r="C17" i="14"/>
  <c r="C7" i="53" s="1"/>
  <c r="H7" i="53" s="1"/>
  <c r="C16" i="14"/>
  <c r="C6" i="53" s="1"/>
  <c r="H6" i="53" s="1"/>
  <c r="C15" i="14"/>
  <c r="C5" i="53" s="1"/>
  <c r="H5" i="53" s="1"/>
  <c r="C14" i="14"/>
  <c r="C4" i="53" s="1"/>
  <c r="H4" i="53" s="1"/>
  <c r="C13" i="14"/>
  <c r="C3" i="53" s="1"/>
  <c r="H3" i="53" s="1"/>
  <c r="C12" i="14"/>
  <c r="B12" i="14" s="1"/>
  <c r="J51" i="14"/>
  <c r="H51" i="14"/>
  <c r="F51" i="14"/>
  <c r="D51" i="14"/>
  <c r="B51" i="14"/>
  <c r="J50" i="14"/>
  <c r="H50" i="14"/>
  <c r="F50" i="14"/>
  <c r="B50" i="14"/>
  <c r="J49" i="14"/>
  <c r="H49" i="14"/>
  <c r="F49" i="14"/>
  <c r="D49" i="14"/>
  <c r="B49" i="14"/>
  <c r="J48" i="14"/>
  <c r="H48" i="14"/>
  <c r="F48" i="14"/>
  <c r="D48" i="14"/>
  <c r="B48" i="14"/>
  <c r="J47" i="14"/>
  <c r="H47" i="14"/>
  <c r="F47" i="14"/>
  <c r="D47" i="14"/>
  <c r="B47" i="14"/>
  <c r="J46" i="14"/>
  <c r="H46" i="14"/>
  <c r="F46" i="14"/>
  <c r="B46" i="14"/>
  <c r="J45" i="14"/>
  <c r="H45" i="14"/>
  <c r="F45" i="14"/>
  <c r="D45" i="14"/>
  <c r="B45" i="14"/>
  <c r="J44" i="14"/>
  <c r="H44" i="14"/>
  <c r="F44" i="14"/>
  <c r="D44" i="14"/>
  <c r="B44" i="14"/>
  <c r="J43" i="14"/>
  <c r="H43" i="14"/>
  <c r="F43" i="14"/>
  <c r="D43" i="14"/>
  <c r="B43" i="14"/>
  <c r="J42" i="14"/>
  <c r="H42" i="14"/>
  <c r="F42" i="14"/>
  <c r="B42" i="14"/>
  <c r="J41" i="14"/>
  <c r="H41" i="14"/>
  <c r="F41" i="14"/>
  <c r="D41" i="14"/>
  <c r="B41" i="14"/>
  <c r="J40" i="14"/>
  <c r="H40" i="14"/>
  <c r="F40" i="14"/>
  <c r="D40" i="14"/>
  <c r="B40" i="14"/>
  <c r="J39" i="14"/>
  <c r="H39" i="14"/>
  <c r="F39" i="14"/>
  <c r="D39" i="14"/>
  <c r="B39" i="14"/>
  <c r="J38" i="14"/>
  <c r="H38" i="14"/>
  <c r="F38" i="14"/>
  <c r="B38" i="14"/>
  <c r="J37" i="14"/>
  <c r="H37" i="14"/>
  <c r="F37" i="14"/>
  <c r="D37" i="14"/>
  <c r="B37" i="14"/>
  <c r="J36" i="14"/>
  <c r="H36" i="14"/>
  <c r="F36" i="14"/>
  <c r="D36" i="14"/>
  <c r="B36" i="14"/>
  <c r="J35" i="14"/>
  <c r="H35" i="14"/>
  <c r="F35" i="14"/>
  <c r="D35" i="14"/>
  <c r="B35" i="14"/>
  <c r="J34" i="14"/>
  <c r="H34" i="14"/>
  <c r="F34" i="14"/>
  <c r="B34" i="14"/>
  <c r="J33" i="14"/>
  <c r="H33" i="14"/>
  <c r="F33" i="14"/>
  <c r="D33" i="14"/>
  <c r="B33" i="14"/>
  <c r="J32" i="14"/>
  <c r="H32" i="14"/>
  <c r="F32" i="14"/>
  <c r="D32" i="14"/>
  <c r="B32" i="14"/>
  <c r="J31" i="14"/>
  <c r="H31" i="14"/>
  <c r="F31" i="14"/>
  <c r="D31" i="14"/>
  <c r="B31" i="14"/>
  <c r="J30" i="14"/>
  <c r="H30" i="14"/>
  <c r="F30" i="14"/>
  <c r="B30" i="14"/>
  <c r="J29" i="14"/>
  <c r="H29" i="14"/>
  <c r="F29" i="14"/>
  <c r="D29" i="14"/>
  <c r="B29" i="14"/>
  <c r="J28" i="14"/>
  <c r="H28" i="14"/>
  <c r="F28" i="14"/>
  <c r="D28" i="14"/>
  <c r="B28" i="14"/>
  <c r="J27" i="14"/>
  <c r="H27" i="14"/>
  <c r="F27" i="14"/>
  <c r="D27" i="14"/>
  <c r="B27" i="14"/>
  <c r="J26" i="14"/>
  <c r="H26" i="14"/>
  <c r="F26" i="14"/>
  <c r="B26" i="14"/>
  <c r="J25" i="14"/>
  <c r="H25" i="14"/>
  <c r="F25" i="14"/>
  <c r="D25" i="14"/>
  <c r="B25" i="14"/>
  <c r="J24" i="14"/>
  <c r="H24" i="14"/>
  <c r="F24" i="14"/>
  <c r="D24" i="14"/>
  <c r="B24" i="14"/>
  <c r="J23" i="14"/>
  <c r="H23" i="14"/>
  <c r="F23" i="14"/>
  <c r="D23" i="14"/>
  <c r="B23" i="14"/>
  <c r="J22" i="14"/>
  <c r="H22" i="14"/>
  <c r="F22" i="14"/>
  <c r="B22" i="14"/>
  <c r="J21" i="14"/>
  <c r="H21" i="14"/>
  <c r="F21" i="14"/>
  <c r="D21" i="14"/>
  <c r="B21" i="14"/>
  <c r="J20" i="14"/>
  <c r="F20" i="14"/>
  <c r="B20" i="14"/>
  <c r="J19" i="14"/>
  <c r="H19" i="14"/>
  <c r="D19" i="14"/>
  <c r="B19" i="14"/>
  <c r="H18" i="14"/>
  <c r="D18" i="14"/>
  <c r="J17" i="14"/>
  <c r="H17" i="14"/>
  <c r="F17" i="14"/>
  <c r="D17" i="14"/>
  <c r="H16" i="14"/>
  <c r="D16" i="14"/>
  <c r="J15" i="14"/>
  <c r="H15" i="14"/>
  <c r="F15" i="14"/>
  <c r="D15" i="14"/>
  <c r="B15" i="14"/>
  <c r="H14" i="14"/>
  <c r="D14" i="14"/>
  <c r="J13" i="14"/>
  <c r="H13" i="14"/>
  <c r="F13" i="14"/>
  <c r="D13" i="14"/>
  <c r="B13" i="14"/>
  <c r="H12" i="14"/>
  <c r="D12" i="14"/>
  <c r="K51" i="10"/>
  <c r="G41" i="52" s="1"/>
  <c r="K50" i="10"/>
  <c r="G40" i="52" s="1"/>
  <c r="K49" i="10"/>
  <c r="G39" i="52" s="1"/>
  <c r="K48" i="10"/>
  <c r="G38" i="52" s="1"/>
  <c r="K47" i="10"/>
  <c r="G37" i="52" s="1"/>
  <c r="K46" i="10"/>
  <c r="G36" i="52" s="1"/>
  <c r="K45" i="10"/>
  <c r="G35" i="52" s="1"/>
  <c r="K44" i="10"/>
  <c r="G34" i="52" s="1"/>
  <c r="K43" i="10"/>
  <c r="G33" i="52" s="1"/>
  <c r="K42" i="10"/>
  <c r="G32" i="52" s="1"/>
  <c r="K41" i="10"/>
  <c r="G31" i="52" s="1"/>
  <c r="K40" i="10"/>
  <c r="G30" i="52" s="1"/>
  <c r="K39" i="10"/>
  <c r="G29" i="52" s="1"/>
  <c r="K38" i="10"/>
  <c r="G28" i="52" s="1"/>
  <c r="K37" i="10"/>
  <c r="G27" i="52" s="1"/>
  <c r="K36" i="10"/>
  <c r="G26" i="52" s="1"/>
  <c r="K35" i="10"/>
  <c r="G25" i="52" s="1"/>
  <c r="K34" i="10"/>
  <c r="G24" i="52" s="1"/>
  <c r="K33" i="10"/>
  <c r="G23" i="52" s="1"/>
  <c r="K32" i="10"/>
  <c r="G22" i="52" s="1"/>
  <c r="K31" i="10"/>
  <c r="G21" i="52" s="1"/>
  <c r="K30" i="10"/>
  <c r="G20" i="52" s="1"/>
  <c r="K29" i="10"/>
  <c r="G19" i="52" s="1"/>
  <c r="K28" i="10"/>
  <c r="G18" i="52" s="1"/>
  <c r="K27" i="10"/>
  <c r="G17" i="52" s="1"/>
  <c r="K26" i="10"/>
  <c r="G16" i="52" s="1"/>
  <c r="K25" i="10"/>
  <c r="G15" i="52" s="1"/>
  <c r="K24" i="10"/>
  <c r="G14" i="52" s="1"/>
  <c r="K23" i="10"/>
  <c r="G13" i="52" s="1"/>
  <c r="K22" i="10"/>
  <c r="G12" i="52" s="1"/>
  <c r="K21" i="10"/>
  <c r="K20" i="10"/>
  <c r="G10" i="52" s="1"/>
  <c r="K19" i="10"/>
  <c r="G9" i="52" s="1"/>
  <c r="K18" i="10"/>
  <c r="G8" i="52" s="1"/>
  <c r="K17" i="10"/>
  <c r="G7" i="52" s="1"/>
  <c r="K16" i="10"/>
  <c r="G6" i="52" s="1"/>
  <c r="K15" i="10"/>
  <c r="G5" i="52" s="1"/>
  <c r="K14" i="10"/>
  <c r="G4" i="52" s="1"/>
  <c r="K13" i="10"/>
  <c r="G3" i="52" s="1"/>
  <c r="K12" i="10"/>
  <c r="I51" i="10"/>
  <c r="F41" i="52" s="1"/>
  <c r="I50" i="10"/>
  <c r="F40" i="52" s="1"/>
  <c r="I49" i="10"/>
  <c r="F39" i="52" s="1"/>
  <c r="I48" i="10"/>
  <c r="F38" i="52" s="1"/>
  <c r="I47" i="10"/>
  <c r="F37" i="52" s="1"/>
  <c r="I46" i="10"/>
  <c r="F36" i="52" s="1"/>
  <c r="I45" i="10"/>
  <c r="F35" i="52" s="1"/>
  <c r="I44" i="10"/>
  <c r="F34" i="52" s="1"/>
  <c r="I43" i="10"/>
  <c r="F33" i="52" s="1"/>
  <c r="I42" i="10"/>
  <c r="F32" i="52" s="1"/>
  <c r="I41" i="10"/>
  <c r="F31" i="52" s="1"/>
  <c r="I40" i="10"/>
  <c r="F30" i="52" s="1"/>
  <c r="I39" i="10"/>
  <c r="F29" i="52" s="1"/>
  <c r="I38" i="10"/>
  <c r="F28" i="52" s="1"/>
  <c r="I37" i="10"/>
  <c r="F27" i="52" s="1"/>
  <c r="I36" i="10"/>
  <c r="F26" i="52" s="1"/>
  <c r="I35" i="10"/>
  <c r="F25" i="52" s="1"/>
  <c r="I34" i="10"/>
  <c r="F24" i="52" s="1"/>
  <c r="I33" i="10"/>
  <c r="F23" i="52" s="1"/>
  <c r="I32" i="10"/>
  <c r="F22" i="52" s="1"/>
  <c r="I31" i="10"/>
  <c r="F21" i="52" s="1"/>
  <c r="I30" i="10"/>
  <c r="F20" i="52" s="1"/>
  <c r="I29" i="10"/>
  <c r="F19" i="52" s="1"/>
  <c r="I28" i="10"/>
  <c r="F18" i="52" s="1"/>
  <c r="I27" i="10"/>
  <c r="F17" i="52" s="1"/>
  <c r="I26" i="10"/>
  <c r="F16" i="52" s="1"/>
  <c r="I25" i="10"/>
  <c r="F15" i="52" s="1"/>
  <c r="I24" i="10"/>
  <c r="F14" i="52" s="1"/>
  <c r="I23" i="10"/>
  <c r="F13" i="52" s="1"/>
  <c r="I22" i="10"/>
  <c r="F12" i="52" s="1"/>
  <c r="I21" i="10"/>
  <c r="F11" i="52" s="1"/>
  <c r="I20" i="10"/>
  <c r="F10" i="52" s="1"/>
  <c r="I19" i="10"/>
  <c r="F9" i="52" s="1"/>
  <c r="I18" i="10"/>
  <c r="F8" i="52" s="1"/>
  <c r="I17" i="10"/>
  <c r="F7" i="52" s="1"/>
  <c r="I16" i="10"/>
  <c r="F6" i="52" s="1"/>
  <c r="I15" i="10"/>
  <c r="F5" i="52" s="1"/>
  <c r="I14" i="10"/>
  <c r="F4" i="52" s="1"/>
  <c r="I13" i="10"/>
  <c r="F3" i="52" s="1"/>
  <c r="I12" i="10"/>
  <c r="F2" i="52" s="1"/>
  <c r="G51" i="10"/>
  <c r="G50" i="10"/>
  <c r="E40" i="52" s="1"/>
  <c r="G49" i="10"/>
  <c r="G48" i="10"/>
  <c r="E38" i="52" s="1"/>
  <c r="G47" i="10"/>
  <c r="G46" i="10"/>
  <c r="E36" i="52" s="1"/>
  <c r="G45" i="10"/>
  <c r="G44" i="10"/>
  <c r="E34" i="52" s="1"/>
  <c r="G43" i="10"/>
  <c r="G42" i="10"/>
  <c r="E32" i="52" s="1"/>
  <c r="G41" i="10"/>
  <c r="G40" i="10"/>
  <c r="E30" i="52" s="1"/>
  <c r="G39" i="10"/>
  <c r="G38" i="10"/>
  <c r="E28" i="52" s="1"/>
  <c r="G37" i="10"/>
  <c r="G36" i="10"/>
  <c r="E26" i="52" s="1"/>
  <c r="G35" i="10"/>
  <c r="G34" i="10"/>
  <c r="E24" i="52" s="1"/>
  <c r="G33" i="10"/>
  <c r="G32" i="10"/>
  <c r="E22" i="52" s="1"/>
  <c r="G31" i="10"/>
  <c r="G30" i="10"/>
  <c r="E20" i="52" s="1"/>
  <c r="G29" i="10"/>
  <c r="G28" i="10"/>
  <c r="E18" i="52" s="1"/>
  <c r="G27" i="10"/>
  <c r="G26" i="10"/>
  <c r="E16" i="52" s="1"/>
  <c r="G25" i="10"/>
  <c r="G24" i="10"/>
  <c r="E14" i="52" s="1"/>
  <c r="G23" i="10"/>
  <c r="G22" i="10"/>
  <c r="E12" i="52" s="1"/>
  <c r="G21" i="10"/>
  <c r="G20" i="10"/>
  <c r="E10" i="52" s="1"/>
  <c r="G19" i="10"/>
  <c r="G18" i="10"/>
  <c r="E8" i="52" s="1"/>
  <c r="G17" i="10"/>
  <c r="G16" i="10"/>
  <c r="E6" i="52" s="1"/>
  <c r="G15" i="10"/>
  <c r="G14" i="10"/>
  <c r="E4" i="52" s="1"/>
  <c r="G13" i="10"/>
  <c r="G12" i="10"/>
  <c r="E2" i="52" s="1"/>
  <c r="E51" i="10"/>
  <c r="E50" i="10"/>
  <c r="D40" i="52" s="1"/>
  <c r="E49" i="10"/>
  <c r="E48" i="10"/>
  <c r="D38" i="52" s="1"/>
  <c r="E47" i="10"/>
  <c r="E46" i="10"/>
  <c r="D36" i="52" s="1"/>
  <c r="E45" i="10"/>
  <c r="E44" i="10"/>
  <c r="D34" i="52" s="1"/>
  <c r="E43" i="10"/>
  <c r="E42" i="10"/>
  <c r="D32" i="52" s="1"/>
  <c r="E41" i="10"/>
  <c r="E40" i="10"/>
  <c r="D30" i="52" s="1"/>
  <c r="E39" i="10"/>
  <c r="E38" i="10"/>
  <c r="D28" i="52" s="1"/>
  <c r="E37" i="10"/>
  <c r="E36" i="10"/>
  <c r="D26" i="52" s="1"/>
  <c r="E35" i="10"/>
  <c r="E34" i="10"/>
  <c r="D24" i="52" s="1"/>
  <c r="E33" i="10"/>
  <c r="E32" i="10"/>
  <c r="D22" i="52" s="1"/>
  <c r="E31" i="10"/>
  <c r="E30" i="10"/>
  <c r="D20" i="52" s="1"/>
  <c r="E29" i="10"/>
  <c r="E28" i="10"/>
  <c r="D18" i="52" s="1"/>
  <c r="E27" i="10"/>
  <c r="E26" i="10"/>
  <c r="D16" i="52" s="1"/>
  <c r="E25" i="10"/>
  <c r="E24" i="10"/>
  <c r="D14" i="52" s="1"/>
  <c r="E23" i="10"/>
  <c r="E22" i="10"/>
  <c r="D12" i="52" s="1"/>
  <c r="E21" i="10"/>
  <c r="E20" i="10"/>
  <c r="D10" i="52" s="1"/>
  <c r="E19" i="10"/>
  <c r="E18" i="10"/>
  <c r="D8" i="52" s="1"/>
  <c r="E17" i="10"/>
  <c r="E16" i="10"/>
  <c r="D6" i="52" s="1"/>
  <c r="E15" i="10"/>
  <c r="E14" i="10"/>
  <c r="D4" i="52" s="1"/>
  <c r="E13" i="10"/>
  <c r="E12" i="10"/>
  <c r="D2" i="52" s="1"/>
  <c r="C51" i="10"/>
  <c r="C41" i="52" s="1"/>
  <c r="C50" i="10"/>
  <c r="C40" i="52" s="1"/>
  <c r="H40" i="52" s="1"/>
  <c r="C49" i="10"/>
  <c r="C39" i="52" s="1"/>
  <c r="C48" i="10"/>
  <c r="C47" i="10"/>
  <c r="C37" i="52" s="1"/>
  <c r="C46" i="10"/>
  <c r="C36" i="52" s="1"/>
  <c r="H36" i="52" s="1"/>
  <c r="C45" i="10"/>
  <c r="C35" i="52" s="1"/>
  <c r="C44" i="10"/>
  <c r="C34" i="52" s="1"/>
  <c r="H34" i="52" s="1"/>
  <c r="C43" i="10"/>
  <c r="C33" i="52" s="1"/>
  <c r="C42" i="10"/>
  <c r="C32" i="52" s="1"/>
  <c r="H32" i="52" s="1"/>
  <c r="C41" i="10"/>
  <c r="C31" i="52" s="1"/>
  <c r="C40" i="10"/>
  <c r="C30" i="52" s="1"/>
  <c r="H30" i="52" s="1"/>
  <c r="C39" i="10"/>
  <c r="C29" i="52" s="1"/>
  <c r="C38" i="10"/>
  <c r="C28" i="52" s="1"/>
  <c r="C37" i="10"/>
  <c r="C27" i="52" s="1"/>
  <c r="C36" i="10"/>
  <c r="C26" i="52" s="1"/>
  <c r="H26" i="52" s="1"/>
  <c r="C35" i="10"/>
  <c r="C25" i="52" s="1"/>
  <c r="C34" i="10"/>
  <c r="C24" i="52" s="1"/>
  <c r="C33" i="10"/>
  <c r="C23" i="52" s="1"/>
  <c r="C32" i="10"/>
  <c r="C22" i="52" s="1"/>
  <c r="H22" i="52" s="1"/>
  <c r="C31" i="10"/>
  <c r="C21" i="52" s="1"/>
  <c r="C30" i="10"/>
  <c r="C20" i="52" s="1"/>
  <c r="C29" i="10"/>
  <c r="C19" i="52" s="1"/>
  <c r="C28" i="10"/>
  <c r="C18" i="52" s="1"/>
  <c r="H18" i="52" s="1"/>
  <c r="C27" i="10"/>
  <c r="C17" i="52" s="1"/>
  <c r="C26" i="10"/>
  <c r="C16" i="52" s="1"/>
  <c r="C25" i="10"/>
  <c r="C15" i="52" s="1"/>
  <c r="C24" i="10"/>
  <c r="C14" i="52" s="1"/>
  <c r="H14" i="52" s="1"/>
  <c r="C23" i="10"/>
  <c r="C13" i="52" s="1"/>
  <c r="C22" i="10"/>
  <c r="C12" i="52" s="1"/>
  <c r="C21" i="10"/>
  <c r="C11" i="52" s="1"/>
  <c r="C20" i="10"/>
  <c r="C10" i="52" s="1"/>
  <c r="H10" i="52" s="1"/>
  <c r="C19" i="10"/>
  <c r="C9" i="52" s="1"/>
  <c r="C18" i="10"/>
  <c r="C8" i="52" s="1"/>
  <c r="C17" i="10"/>
  <c r="C7" i="52" s="1"/>
  <c r="C16" i="10"/>
  <c r="C6" i="52" s="1"/>
  <c r="H6" i="52" s="1"/>
  <c r="C15" i="10"/>
  <c r="C5" i="52" s="1"/>
  <c r="C14" i="10"/>
  <c r="C4" i="52" s="1"/>
  <c r="C13" i="10"/>
  <c r="C3" i="52" s="1"/>
  <c r="C12" i="10"/>
  <c r="C2" i="52" s="1"/>
  <c r="H51" i="10"/>
  <c r="H49" i="10"/>
  <c r="H47" i="10"/>
  <c r="H45" i="10"/>
  <c r="H43" i="10"/>
  <c r="H41" i="10"/>
  <c r="H39" i="10"/>
  <c r="H35" i="10"/>
  <c r="H19" i="10"/>
  <c r="J51" i="10"/>
  <c r="J50" i="10"/>
  <c r="H50" i="10"/>
  <c r="F50" i="10"/>
  <c r="B50" i="10"/>
  <c r="J49" i="10"/>
  <c r="J48" i="10"/>
  <c r="F48" i="10"/>
  <c r="J47" i="10"/>
  <c r="J46" i="10"/>
  <c r="H46" i="10"/>
  <c r="F46" i="10"/>
  <c r="J45" i="10"/>
  <c r="B45" i="10"/>
  <c r="J44" i="10"/>
  <c r="H44" i="10"/>
  <c r="F44" i="10"/>
  <c r="D44" i="10"/>
  <c r="B44" i="10"/>
  <c r="J43" i="10"/>
  <c r="B43" i="10"/>
  <c r="J42" i="10"/>
  <c r="H42" i="10"/>
  <c r="F42" i="10"/>
  <c r="D42" i="10"/>
  <c r="B42" i="10"/>
  <c r="J41" i="10"/>
  <c r="H40" i="10"/>
  <c r="F40" i="10"/>
  <c r="D40" i="10"/>
  <c r="B40" i="10"/>
  <c r="J39" i="10"/>
  <c r="J38" i="10"/>
  <c r="J36" i="10"/>
  <c r="H36" i="10"/>
  <c r="J35" i="10"/>
  <c r="H34" i="10"/>
  <c r="B34" i="10"/>
  <c r="J33" i="10"/>
  <c r="J32" i="10"/>
  <c r="H32" i="10"/>
  <c r="F32" i="10"/>
  <c r="B32" i="10"/>
  <c r="J30" i="10"/>
  <c r="J28" i="10"/>
  <c r="F28" i="10"/>
  <c r="D28" i="10"/>
  <c r="B28" i="10"/>
  <c r="D24" i="10"/>
  <c r="J23" i="10"/>
  <c r="B23" i="10"/>
  <c r="F22" i="10"/>
  <c r="J21" i="10"/>
  <c r="J18" i="10"/>
  <c r="H18" i="10"/>
  <c r="J17" i="10"/>
  <c r="J12" i="10"/>
  <c r="D12" i="10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G33" i="51" s="1"/>
  <c r="K44" i="6"/>
  <c r="K45" i="6"/>
  <c r="G35" i="51" s="1"/>
  <c r="K46" i="6"/>
  <c r="K47" i="6"/>
  <c r="K48" i="6"/>
  <c r="K49" i="6"/>
  <c r="K50" i="6"/>
  <c r="K5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I13" i="6"/>
  <c r="F3" i="51" s="1"/>
  <c r="I14" i="6"/>
  <c r="F4" i="51" s="1"/>
  <c r="I15" i="6"/>
  <c r="F5" i="51" s="1"/>
  <c r="I16" i="6"/>
  <c r="F6" i="51" s="1"/>
  <c r="I17" i="6"/>
  <c r="F7" i="51" s="1"/>
  <c r="I18" i="6"/>
  <c r="F8" i="51" s="1"/>
  <c r="I19" i="6"/>
  <c r="F9" i="51" s="1"/>
  <c r="I20" i="6"/>
  <c r="F10" i="51" s="1"/>
  <c r="I21" i="6"/>
  <c r="F11" i="51" s="1"/>
  <c r="I22" i="6"/>
  <c r="F12" i="51" s="1"/>
  <c r="I23" i="6"/>
  <c r="F13" i="51" s="1"/>
  <c r="I24" i="6"/>
  <c r="F14" i="51" s="1"/>
  <c r="I25" i="6"/>
  <c r="F15" i="51" s="1"/>
  <c r="I26" i="6"/>
  <c r="F16" i="51" s="1"/>
  <c r="I27" i="6"/>
  <c r="F17" i="51" s="1"/>
  <c r="I28" i="6"/>
  <c r="F18" i="51" s="1"/>
  <c r="I29" i="6"/>
  <c r="F19" i="51" s="1"/>
  <c r="I30" i="6"/>
  <c r="F20" i="51" s="1"/>
  <c r="I31" i="6"/>
  <c r="F21" i="51" s="1"/>
  <c r="I32" i="6"/>
  <c r="F22" i="51" s="1"/>
  <c r="I33" i="6"/>
  <c r="F23" i="51" s="1"/>
  <c r="I34" i="6"/>
  <c r="F24" i="51" s="1"/>
  <c r="I35" i="6"/>
  <c r="F25" i="51" s="1"/>
  <c r="I36" i="6"/>
  <c r="F26" i="51" s="1"/>
  <c r="I37" i="6"/>
  <c r="F27" i="51" s="1"/>
  <c r="I38" i="6"/>
  <c r="F28" i="51" s="1"/>
  <c r="I39" i="6"/>
  <c r="F29" i="51" s="1"/>
  <c r="I40" i="6"/>
  <c r="F30" i="51" s="1"/>
  <c r="I41" i="6"/>
  <c r="F31" i="51" s="1"/>
  <c r="I42" i="6"/>
  <c r="F32" i="51" s="1"/>
  <c r="I43" i="6"/>
  <c r="F33" i="51" s="1"/>
  <c r="I44" i="6"/>
  <c r="F34" i="51" s="1"/>
  <c r="I45" i="6"/>
  <c r="F35" i="51" s="1"/>
  <c r="I46" i="6"/>
  <c r="F36" i="51" s="1"/>
  <c r="I47" i="6"/>
  <c r="F37" i="51" s="1"/>
  <c r="I48" i="6"/>
  <c r="F38" i="51" s="1"/>
  <c r="I49" i="6"/>
  <c r="F39" i="51" s="1"/>
  <c r="I50" i="6"/>
  <c r="F40" i="51" s="1"/>
  <c r="I51" i="6"/>
  <c r="F41" i="51" s="1"/>
  <c r="I12" i="6"/>
  <c r="F2" i="51" s="1"/>
  <c r="G13" i="6"/>
  <c r="E3" i="51" s="1"/>
  <c r="G14" i="6"/>
  <c r="E4" i="51" s="1"/>
  <c r="G15" i="6"/>
  <c r="E5" i="51" s="1"/>
  <c r="G16" i="6"/>
  <c r="E6" i="51" s="1"/>
  <c r="G17" i="6"/>
  <c r="E7" i="51" s="1"/>
  <c r="G18" i="6"/>
  <c r="E8" i="51" s="1"/>
  <c r="G19" i="6"/>
  <c r="E9" i="51" s="1"/>
  <c r="G20" i="6"/>
  <c r="E10" i="51" s="1"/>
  <c r="G21" i="6"/>
  <c r="E11" i="51" s="1"/>
  <c r="G22" i="6"/>
  <c r="E12" i="51" s="1"/>
  <c r="G23" i="6"/>
  <c r="E13" i="51" s="1"/>
  <c r="G24" i="6"/>
  <c r="E14" i="51" s="1"/>
  <c r="G25" i="6"/>
  <c r="E15" i="51" s="1"/>
  <c r="G26" i="6"/>
  <c r="E16" i="51" s="1"/>
  <c r="G27" i="6"/>
  <c r="E17" i="51" s="1"/>
  <c r="G28" i="6"/>
  <c r="E18" i="51" s="1"/>
  <c r="G29" i="6"/>
  <c r="E19" i="51" s="1"/>
  <c r="G30" i="6"/>
  <c r="E20" i="51" s="1"/>
  <c r="G31" i="6"/>
  <c r="E21" i="51" s="1"/>
  <c r="G32" i="6"/>
  <c r="E22" i="51" s="1"/>
  <c r="G33" i="6"/>
  <c r="E23" i="51" s="1"/>
  <c r="G34" i="6"/>
  <c r="E24" i="51" s="1"/>
  <c r="G35" i="6"/>
  <c r="E25" i="51" s="1"/>
  <c r="G36" i="6"/>
  <c r="E26" i="51" s="1"/>
  <c r="G37" i="6"/>
  <c r="E27" i="51" s="1"/>
  <c r="G38" i="6"/>
  <c r="E28" i="51" s="1"/>
  <c r="G39" i="6"/>
  <c r="E29" i="51" s="1"/>
  <c r="G40" i="6"/>
  <c r="E30" i="51" s="1"/>
  <c r="G41" i="6"/>
  <c r="E31" i="51" s="1"/>
  <c r="G42" i="6"/>
  <c r="E32" i="51" s="1"/>
  <c r="G43" i="6"/>
  <c r="E33" i="51" s="1"/>
  <c r="G44" i="6"/>
  <c r="E34" i="51" s="1"/>
  <c r="G45" i="6"/>
  <c r="E35" i="51" s="1"/>
  <c r="G46" i="6"/>
  <c r="E36" i="51" s="1"/>
  <c r="G47" i="6"/>
  <c r="E37" i="51" s="1"/>
  <c r="G48" i="6"/>
  <c r="E38" i="51" s="1"/>
  <c r="G49" i="6"/>
  <c r="E39" i="51" s="1"/>
  <c r="G50" i="6"/>
  <c r="E40" i="51" s="1"/>
  <c r="G51" i="6"/>
  <c r="E41" i="51" s="1"/>
  <c r="G12" i="6"/>
  <c r="E13" i="6"/>
  <c r="D3" i="51" s="1"/>
  <c r="E14" i="6"/>
  <c r="D4" i="51" s="1"/>
  <c r="E15" i="6"/>
  <c r="D5" i="51" s="1"/>
  <c r="E16" i="6"/>
  <c r="D6" i="51" s="1"/>
  <c r="E17" i="6"/>
  <c r="D7" i="51" s="1"/>
  <c r="E18" i="6"/>
  <c r="D8" i="51" s="1"/>
  <c r="E19" i="6"/>
  <c r="D9" i="51" s="1"/>
  <c r="E20" i="6"/>
  <c r="D10" i="51" s="1"/>
  <c r="E21" i="6"/>
  <c r="D11" i="51" s="1"/>
  <c r="E22" i="6"/>
  <c r="D12" i="51" s="1"/>
  <c r="E23" i="6"/>
  <c r="D13" i="51" s="1"/>
  <c r="E24" i="6"/>
  <c r="D14" i="51" s="1"/>
  <c r="E25" i="6"/>
  <c r="D15" i="51" s="1"/>
  <c r="E26" i="6"/>
  <c r="D16" i="51" s="1"/>
  <c r="E27" i="6"/>
  <c r="D17" i="51" s="1"/>
  <c r="E28" i="6"/>
  <c r="D18" i="51" s="1"/>
  <c r="E29" i="6"/>
  <c r="D19" i="51" s="1"/>
  <c r="E30" i="6"/>
  <c r="D20" i="51" s="1"/>
  <c r="E31" i="6"/>
  <c r="D21" i="51" s="1"/>
  <c r="E32" i="6"/>
  <c r="D22" i="51" s="1"/>
  <c r="E33" i="6"/>
  <c r="D23" i="51" s="1"/>
  <c r="E34" i="6"/>
  <c r="D24" i="51" s="1"/>
  <c r="E35" i="6"/>
  <c r="D25" i="51" s="1"/>
  <c r="E36" i="6"/>
  <c r="D26" i="51" s="1"/>
  <c r="E37" i="6"/>
  <c r="D27" i="51" s="1"/>
  <c r="E38" i="6"/>
  <c r="D28" i="51" s="1"/>
  <c r="E39" i="6"/>
  <c r="D29" i="51" s="1"/>
  <c r="E40" i="6"/>
  <c r="D30" i="51" s="1"/>
  <c r="E41" i="6"/>
  <c r="D31" i="51" s="1"/>
  <c r="E42" i="6"/>
  <c r="D32" i="51" s="1"/>
  <c r="E43" i="6"/>
  <c r="D33" i="51" s="1"/>
  <c r="E44" i="6"/>
  <c r="D34" i="51" s="1"/>
  <c r="E45" i="6"/>
  <c r="D35" i="51" s="1"/>
  <c r="E46" i="6"/>
  <c r="D36" i="51" s="1"/>
  <c r="E47" i="6"/>
  <c r="D37" i="51" s="1"/>
  <c r="E48" i="6"/>
  <c r="D38" i="51" s="1"/>
  <c r="E49" i="6"/>
  <c r="D39" i="51" s="1"/>
  <c r="E50" i="6"/>
  <c r="D40" i="51" s="1"/>
  <c r="E51" i="6"/>
  <c r="D41" i="51" s="1"/>
  <c r="E12" i="6"/>
  <c r="D2" i="51" s="1"/>
  <c r="C13" i="6"/>
  <c r="C3" i="51" s="1"/>
  <c r="C14" i="6"/>
  <c r="C4" i="51" s="1"/>
  <c r="C15" i="6"/>
  <c r="C5" i="51" s="1"/>
  <c r="C16" i="6"/>
  <c r="C6" i="51" s="1"/>
  <c r="C17" i="6"/>
  <c r="C7" i="51" s="1"/>
  <c r="C18" i="6"/>
  <c r="C8" i="51" s="1"/>
  <c r="C19" i="6"/>
  <c r="C9" i="51" s="1"/>
  <c r="C20" i="6"/>
  <c r="C10" i="51" s="1"/>
  <c r="C21" i="6"/>
  <c r="C11" i="51" s="1"/>
  <c r="C22" i="6"/>
  <c r="C12" i="51" s="1"/>
  <c r="C23" i="6"/>
  <c r="C13" i="51" s="1"/>
  <c r="C24" i="6"/>
  <c r="C14" i="51" s="1"/>
  <c r="C25" i="6"/>
  <c r="C15" i="51" s="1"/>
  <c r="C26" i="6"/>
  <c r="C16" i="51" s="1"/>
  <c r="C27" i="6"/>
  <c r="C17" i="51" s="1"/>
  <c r="C28" i="6"/>
  <c r="C18" i="51" s="1"/>
  <c r="C29" i="6"/>
  <c r="C19" i="51" s="1"/>
  <c r="C30" i="6"/>
  <c r="C20" i="51" s="1"/>
  <c r="C31" i="6"/>
  <c r="C21" i="51" s="1"/>
  <c r="C32" i="6"/>
  <c r="C22" i="51" s="1"/>
  <c r="C33" i="6"/>
  <c r="C23" i="51" s="1"/>
  <c r="C34" i="6"/>
  <c r="C24" i="51" s="1"/>
  <c r="C35" i="6"/>
  <c r="C25" i="51" s="1"/>
  <c r="C36" i="6"/>
  <c r="C26" i="51" s="1"/>
  <c r="C37" i="6"/>
  <c r="C27" i="51" s="1"/>
  <c r="C38" i="6"/>
  <c r="C28" i="51" s="1"/>
  <c r="C39" i="6"/>
  <c r="C29" i="51" s="1"/>
  <c r="C40" i="6"/>
  <c r="C30" i="51" s="1"/>
  <c r="C41" i="6"/>
  <c r="C31" i="51" s="1"/>
  <c r="C42" i="6"/>
  <c r="C32" i="51" s="1"/>
  <c r="C43" i="6"/>
  <c r="C33" i="51" s="1"/>
  <c r="H33" i="51" s="1"/>
  <c r="C44" i="6"/>
  <c r="C34" i="51" s="1"/>
  <c r="C45" i="6"/>
  <c r="C35" i="51" s="1"/>
  <c r="H35" i="51" s="1"/>
  <c r="C46" i="6"/>
  <c r="C36" i="51" s="1"/>
  <c r="C47" i="6"/>
  <c r="C37" i="51" s="1"/>
  <c r="C48" i="6"/>
  <c r="C38" i="51" s="1"/>
  <c r="C49" i="6"/>
  <c r="C39" i="51" s="1"/>
  <c r="C50" i="6"/>
  <c r="C40" i="51" s="1"/>
  <c r="C51" i="6"/>
  <c r="C41" i="51" s="1"/>
  <c r="C12" i="6"/>
  <c r="C2" i="51" s="1"/>
  <c r="A5" i="5"/>
  <c r="A4" i="5"/>
  <c r="A11" i="36"/>
  <c r="D11" i="36"/>
  <c r="A12" i="36"/>
  <c r="D12" i="36"/>
  <c r="A13" i="36"/>
  <c r="D13" i="36"/>
  <c r="A14" i="36"/>
  <c r="D14" i="36"/>
  <c r="A15" i="36"/>
  <c r="D15" i="36"/>
  <c r="A16" i="36"/>
  <c r="D16" i="36"/>
  <c r="A17" i="36"/>
  <c r="D17" i="36"/>
  <c r="A18" i="36"/>
  <c r="D18" i="36"/>
  <c r="A19" i="36"/>
  <c r="D19" i="36"/>
  <c r="A20" i="36"/>
  <c r="D20" i="36"/>
  <c r="A21" i="36"/>
  <c r="D21" i="36"/>
  <c r="A22" i="36"/>
  <c r="D22" i="36"/>
  <c r="A23" i="36"/>
  <c r="D23" i="36"/>
  <c r="A24" i="36"/>
  <c r="D24" i="36"/>
  <c r="A25" i="36"/>
  <c r="D25" i="36"/>
  <c r="A26" i="36"/>
  <c r="D26" i="36"/>
  <c r="A27" i="36"/>
  <c r="D27" i="36"/>
  <c r="A28" i="36"/>
  <c r="D28" i="36"/>
  <c r="A29" i="36"/>
  <c r="D29" i="36"/>
  <c r="A30" i="36"/>
  <c r="D30" i="36"/>
  <c r="A31" i="36"/>
  <c r="D31" i="36"/>
  <c r="A32" i="36"/>
  <c r="D32" i="36"/>
  <c r="A33" i="36"/>
  <c r="D33" i="36"/>
  <c r="A34" i="36"/>
  <c r="D34" i="36"/>
  <c r="A35" i="36"/>
  <c r="D35" i="36"/>
  <c r="A36" i="36"/>
  <c r="D36" i="36"/>
  <c r="A37" i="36"/>
  <c r="D37" i="36"/>
  <c r="A38" i="36"/>
  <c r="D38" i="36"/>
  <c r="A39" i="36"/>
  <c r="D39" i="36"/>
  <c r="A40" i="36"/>
  <c r="D40" i="36"/>
  <c r="A41" i="36"/>
  <c r="D41" i="36"/>
  <c r="A42" i="36"/>
  <c r="D42" i="36"/>
  <c r="A43" i="36"/>
  <c r="D43" i="36"/>
  <c r="A44" i="36"/>
  <c r="D44" i="36"/>
  <c r="A45" i="36"/>
  <c r="D45" i="36"/>
  <c r="A46" i="36"/>
  <c r="D46" i="36"/>
  <c r="A47" i="36"/>
  <c r="D47" i="36"/>
  <c r="A48" i="36"/>
  <c r="D48" i="36"/>
  <c r="A49" i="36"/>
  <c r="D49" i="36"/>
  <c r="D10" i="36"/>
  <c r="A10" i="36"/>
  <c r="A15" i="20"/>
  <c r="A16" i="20"/>
  <c r="A17" i="20"/>
  <c r="A18" i="20"/>
  <c r="A19" i="20"/>
  <c r="A20" i="20"/>
  <c r="A13" i="20"/>
  <c r="A30" i="14"/>
  <c r="A25" i="17" s="1"/>
  <c r="A31" i="14"/>
  <c r="A26" i="17" s="1"/>
  <c r="A32" i="14"/>
  <c r="A27" i="17" s="1"/>
  <c r="A33" i="14"/>
  <c r="A28" i="17" s="1"/>
  <c r="A34" i="14"/>
  <c r="A29" i="17" s="1"/>
  <c r="A35" i="14"/>
  <c r="A30" i="17" s="1"/>
  <c r="B11" i="26"/>
  <c r="B11" i="22"/>
  <c r="B11" i="16"/>
  <c r="B11" i="12"/>
  <c r="B11" i="8"/>
  <c r="A21" i="39"/>
  <c r="A22" i="39"/>
  <c r="A23" i="39"/>
  <c r="A24" i="39"/>
  <c r="A25" i="39"/>
  <c r="A26" i="39"/>
  <c r="A27" i="39"/>
  <c r="A28" i="39"/>
  <c r="A29" i="39"/>
  <c r="A30" i="39"/>
  <c r="A31" i="39"/>
  <c r="A32" i="39"/>
  <c r="A33" i="39"/>
  <c r="A34" i="39"/>
  <c r="A35" i="39"/>
  <c r="A36" i="39"/>
  <c r="A37" i="39"/>
  <c r="A38" i="39"/>
  <c r="A39" i="39"/>
  <c r="A40" i="39"/>
  <c r="A41" i="39"/>
  <c r="A42" i="39"/>
  <c r="A43" i="39"/>
  <c r="A44" i="39"/>
  <c r="H2" i="40"/>
  <c r="H3" i="40"/>
  <c r="H4" i="40"/>
  <c r="H5" i="40"/>
  <c r="H6" i="40"/>
  <c r="H7" i="40"/>
  <c r="H8" i="40"/>
  <c r="H9" i="40"/>
  <c r="H10" i="40"/>
  <c r="H11" i="40"/>
  <c r="H12" i="40"/>
  <c r="H13" i="40"/>
  <c r="H14" i="40"/>
  <c r="H15" i="40"/>
  <c r="H16" i="40"/>
  <c r="H17" i="40"/>
  <c r="H18" i="40"/>
  <c r="H19" i="40"/>
  <c r="H20" i="40"/>
  <c r="H21" i="40"/>
  <c r="H22" i="40"/>
  <c r="H23" i="40"/>
  <c r="H24" i="40"/>
  <c r="H25" i="40"/>
  <c r="H26" i="40"/>
  <c r="H27" i="40"/>
  <c r="H28" i="40"/>
  <c r="H29" i="40"/>
  <c r="H30" i="40"/>
  <c r="H31" i="40"/>
  <c r="H32" i="40"/>
  <c r="H33" i="40"/>
  <c r="H34" i="40"/>
  <c r="H35" i="40"/>
  <c r="H36" i="40"/>
  <c r="H37" i="40"/>
  <c r="H38" i="40"/>
  <c r="H39" i="40"/>
  <c r="H40" i="40"/>
  <c r="H41" i="40"/>
  <c r="H42" i="40"/>
  <c r="H43" i="40"/>
  <c r="H44" i="40"/>
  <c r="H45" i="40"/>
  <c r="C2" i="47"/>
  <c r="C3" i="47"/>
  <c r="C4" i="47"/>
  <c r="C5" i="47"/>
  <c r="C6" i="47"/>
  <c r="C7" i="47"/>
  <c r="C8" i="47"/>
  <c r="C9" i="47"/>
  <c r="C10" i="47"/>
  <c r="C11" i="47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C35" i="47"/>
  <c r="C36" i="47"/>
  <c r="C37" i="47"/>
  <c r="C38" i="47"/>
  <c r="C39" i="47"/>
  <c r="C40" i="47"/>
  <c r="C41" i="47"/>
  <c r="C42" i="47"/>
  <c r="C38" i="48"/>
  <c r="C37" i="48"/>
  <c r="C36" i="48"/>
  <c r="C35" i="48"/>
  <c r="C34" i="48"/>
  <c r="C33" i="48"/>
  <c r="C32" i="48"/>
  <c r="C31" i="48"/>
  <c r="C30" i="48"/>
  <c r="C29" i="48"/>
  <c r="C28" i="48"/>
  <c r="C27" i="48"/>
  <c r="C26" i="48"/>
  <c r="C25" i="48"/>
  <c r="C24" i="48"/>
  <c r="C23" i="48"/>
  <c r="C22" i="48"/>
  <c r="C21" i="48"/>
  <c r="C20" i="48"/>
  <c r="C19" i="48"/>
  <c r="C18" i="48"/>
  <c r="C17" i="48"/>
  <c r="C16" i="48"/>
  <c r="C15" i="48"/>
  <c r="C14" i="48"/>
  <c r="C13" i="48"/>
  <c r="C12" i="48"/>
  <c r="C11" i="48"/>
  <c r="C10" i="48"/>
  <c r="C9" i="48"/>
  <c r="C8" i="48"/>
  <c r="C7" i="48"/>
  <c r="C6" i="48"/>
  <c r="C5" i="48"/>
  <c r="C4" i="48"/>
  <c r="C3" i="48"/>
  <c r="C2" i="48"/>
  <c r="C1" i="48"/>
  <c r="A1" i="48"/>
  <c r="C1" i="47"/>
  <c r="A1" i="47"/>
  <c r="A1" i="45"/>
  <c r="A1" i="46"/>
  <c r="A1" i="43"/>
  <c r="A1" i="42"/>
  <c r="A1" i="41"/>
  <c r="A3" i="40"/>
  <c r="H36" i="46"/>
  <c r="H35" i="46"/>
  <c r="H34" i="46"/>
  <c r="H33" i="46"/>
  <c r="H32" i="46"/>
  <c r="H31" i="46"/>
  <c r="H30" i="46"/>
  <c r="H29" i="46"/>
  <c r="H28" i="46"/>
  <c r="H27" i="46"/>
  <c r="H26" i="46"/>
  <c r="H25" i="46"/>
  <c r="H24" i="46"/>
  <c r="H23" i="46"/>
  <c r="H22" i="46"/>
  <c r="H21" i="46"/>
  <c r="H20" i="46"/>
  <c r="H19" i="46"/>
  <c r="H18" i="46"/>
  <c r="H17" i="46"/>
  <c r="H16" i="46"/>
  <c r="H15" i="46"/>
  <c r="H14" i="46"/>
  <c r="H13" i="46"/>
  <c r="H12" i="46"/>
  <c r="H11" i="46"/>
  <c r="H10" i="46"/>
  <c r="H9" i="46"/>
  <c r="H8" i="46"/>
  <c r="H7" i="46"/>
  <c r="H6" i="46"/>
  <c r="H5" i="46"/>
  <c r="H4" i="46"/>
  <c r="H3" i="46"/>
  <c r="H2" i="46"/>
  <c r="H1" i="46"/>
  <c r="H38" i="45"/>
  <c r="H37" i="45"/>
  <c r="H36" i="45"/>
  <c r="H35" i="45"/>
  <c r="H34" i="45"/>
  <c r="H33" i="45"/>
  <c r="H32" i="45"/>
  <c r="H31" i="45"/>
  <c r="H30" i="45"/>
  <c r="H29" i="45"/>
  <c r="H28" i="45"/>
  <c r="H27" i="45"/>
  <c r="H26" i="45"/>
  <c r="H25" i="45"/>
  <c r="H24" i="45"/>
  <c r="H23" i="45"/>
  <c r="H22" i="45"/>
  <c r="H21" i="45"/>
  <c r="H20" i="45"/>
  <c r="H19" i="45"/>
  <c r="H18" i="45"/>
  <c r="H17" i="45"/>
  <c r="H16" i="45"/>
  <c r="H15" i="45"/>
  <c r="H14" i="45"/>
  <c r="H13" i="45"/>
  <c r="H12" i="45"/>
  <c r="H11" i="45"/>
  <c r="H10" i="45"/>
  <c r="H9" i="45"/>
  <c r="H8" i="45"/>
  <c r="H7" i="45"/>
  <c r="H6" i="45"/>
  <c r="H5" i="45"/>
  <c r="H4" i="45"/>
  <c r="H3" i="45"/>
  <c r="H2" i="45"/>
  <c r="H1" i="45"/>
  <c r="H2" i="43"/>
  <c r="H3" i="43"/>
  <c r="H4" i="43"/>
  <c r="H5" i="43"/>
  <c r="H6" i="43"/>
  <c r="H7" i="43"/>
  <c r="H8" i="43"/>
  <c r="H9" i="43"/>
  <c r="H10" i="43"/>
  <c r="H11" i="43"/>
  <c r="H12" i="43"/>
  <c r="H13" i="43"/>
  <c r="H14" i="43"/>
  <c r="H15" i="43"/>
  <c r="H16" i="43"/>
  <c r="H17" i="43"/>
  <c r="H18" i="43"/>
  <c r="H19" i="43"/>
  <c r="H20" i="43"/>
  <c r="H21" i="43"/>
  <c r="H22" i="43"/>
  <c r="H23" i="43"/>
  <c r="H24" i="43"/>
  <c r="H25" i="43"/>
  <c r="H26" i="43"/>
  <c r="H27" i="43"/>
  <c r="H28" i="43"/>
  <c r="H29" i="43"/>
  <c r="H30" i="43"/>
  <c r="H31" i="43"/>
  <c r="H32" i="43"/>
  <c r="H33" i="43"/>
  <c r="H34" i="43"/>
  <c r="H35" i="43"/>
  <c r="H36" i="43"/>
  <c r="H37" i="43"/>
  <c r="H46" i="40"/>
  <c r="H47" i="40"/>
  <c r="H1" i="40"/>
  <c r="H1" i="41"/>
  <c r="H2" i="42"/>
  <c r="H3" i="42"/>
  <c r="H4" i="42"/>
  <c r="H5" i="42"/>
  <c r="H6" i="42"/>
  <c r="H7" i="42"/>
  <c r="H8" i="42"/>
  <c r="H9" i="42"/>
  <c r="H10" i="42"/>
  <c r="H11" i="42"/>
  <c r="H12" i="42"/>
  <c r="H13" i="42"/>
  <c r="H14" i="42"/>
  <c r="H15" i="42"/>
  <c r="H16" i="42"/>
  <c r="H17" i="42"/>
  <c r="H18" i="42"/>
  <c r="H19" i="42"/>
  <c r="H20" i="42"/>
  <c r="H21" i="42"/>
  <c r="H22" i="42"/>
  <c r="H23" i="42"/>
  <c r="H24" i="42"/>
  <c r="H25" i="42"/>
  <c r="H26" i="42"/>
  <c r="H27" i="42"/>
  <c r="H28" i="42"/>
  <c r="H29" i="42"/>
  <c r="H30" i="42"/>
  <c r="H31" i="42"/>
  <c r="H32" i="42"/>
  <c r="H33" i="42"/>
  <c r="H34" i="42"/>
  <c r="H35" i="42"/>
  <c r="H36" i="42"/>
  <c r="H37" i="42"/>
  <c r="H38" i="42"/>
  <c r="H39" i="42"/>
  <c r="H40" i="42"/>
  <c r="H41" i="42"/>
  <c r="H42" i="42"/>
  <c r="H1" i="42"/>
  <c r="H1" i="43"/>
  <c r="A2" i="5"/>
  <c r="A3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2" i="9"/>
  <c r="A1" i="39"/>
  <c r="A20" i="39"/>
  <c r="A19" i="39"/>
  <c r="A18" i="39"/>
  <c r="A17" i="39"/>
  <c r="A16" i="39"/>
  <c r="A15" i="39"/>
  <c r="A14" i="39"/>
  <c r="A13" i="39"/>
  <c r="A12" i="39"/>
  <c r="A11" i="39"/>
  <c r="A10" i="39"/>
  <c r="A9" i="39"/>
  <c r="A8" i="39"/>
  <c r="A7" i="39"/>
  <c r="A6" i="39"/>
  <c r="A5" i="39"/>
  <c r="A4" i="39"/>
  <c r="J40" i="10" l="1"/>
  <c r="J37" i="10"/>
  <c r="J34" i="10"/>
  <c r="J31" i="10"/>
  <c r="J29" i="10"/>
  <c r="J27" i="10"/>
  <c r="J26" i="10"/>
  <c r="J24" i="10"/>
  <c r="J25" i="10"/>
  <c r="J22" i="10"/>
  <c r="J20" i="10"/>
  <c r="J16" i="10"/>
  <c r="J15" i="10"/>
  <c r="J14" i="10"/>
  <c r="J13" i="10"/>
  <c r="H38" i="10"/>
  <c r="H37" i="10"/>
  <c r="H33" i="10"/>
  <c r="H31" i="10"/>
  <c r="H30" i="10"/>
  <c r="H29" i="10"/>
  <c r="H28" i="10"/>
  <c r="H27" i="10"/>
  <c r="H26" i="10"/>
  <c r="H25" i="10"/>
  <c r="H24" i="10"/>
  <c r="H20" i="10"/>
  <c r="H16" i="10"/>
  <c r="H15" i="10"/>
  <c r="H14" i="10"/>
  <c r="H12" i="10"/>
  <c r="H23" i="10"/>
  <c r="H22" i="10"/>
  <c r="F38" i="10"/>
  <c r="F36" i="10"/>
  <c r="F34" i="10"/>
  <c r="F30" i="10"/>
  <c r="F26" i="10"/>
  <c r="F24" i="10"/>
  <c r="F20" i="10"/>
  <c r="F18" i="10"/>
  <c r="F16" i="10"/>
  <c r="F14" i="10"/>
  <c r="F12" i="10"/>
  <c r="D38" i="10"/>
  <c r="H28" i="52"/>
  <c r="D36" i="10"/>
  <c r="H24" i="52"/>
  <c r="D32" i="10"/>
  <c r="H20" i="52"/>
  <c r="D30" i="10"/>
  <c r="D26" i="10"/>
  <c r="H16" i="52"/>
  <c r="D20" i="10"/>
  <c r="H8" i="52"/>
  <c r="D16" i="10"/>
  <c r="D14" i="10"/>
  <c r="H4" i="52"/>
  <c r="H12" i="52"/>
  <c r="D22" i="10"/>
  <c r="B39" i="10"/>
  <c r="B37" i="10"/>
  <c r="B36" i="10"/>
  <c r="B33" i="10"/>
  <c r="B31" i="10"/>
  <c r="B27" i="10"/>
  <c r="B25" i="10"/>
  <c r="B24" i="10"/>
  <c r="B20" i="10"/>
  <c r="D18" i="10"/>
  <c r="B19" i="10"/>
  <c r="B26" i="10"/>
  <c r="B29" i="10"/>
  <c r="D34" i="10"/>
  <c r="B35" i="10"/>
  <c r="B41" i="10"/>
  <c r="D46" i="10"/>
  <c r="B47" i="10"/>
  <c r="B49" i="10"/>
  <c r="B17" i="14"/>
  <c r="D22" i="14"/>
  <c r="D26" i="14"/>
  <c r="D30" i="14"/>
  <c r="D34" i="14"/>
  <c r="D38" i="14"/>
  <c r="D42" i="14"/>
  <c r="D46" i="14"/>
  <c r="D50" i="14"/>
  <c r="B12" i="20"/>
  <c r="B14" i="20"/>
  <c r="B16" i="20"/>
  <c r="B18" i="20"/>
  <c r="B20" i="20"/>
  <c r="B22" i="20"/>
  <c r="B24" i="20"/>
  <c r="B26" i="20"/>
  <c r="B28" i="20"/>
  <c r="B30" i="20"/>
  <c r="B32" i="20"/>
  <c r="B34" i="20"/>
  <c r="B36" i="20"/>
  <c r="B38" i="20"/>
  <c r="B40" i="20"/>
  <c r="B42" i="20"/>
  <c r="B44" i="20"/>
  <c r="B46" i="20"/>
  <c r="B48" i="20"/>
  <c r="B50" i="20"/>
  <c r="B12" i="10"/>
  <c r="B18" i="10"/>
  <c r="B22" i="10"/>
  <c r="B30" i="10"/>
  <c r="B38" i="10"/>
  <c r="B46" i="10"/>
  <c r="D50" i="10"/>
  <c r="B51" i="10"/>
  <c r="D51" i="20"/>
  <c r="N47" i="24"/>
  <c r="N51" i="24"/>
  <c r="N47" i="28"/>
  <c r="N51" i="28"/>
  <c r="M25" i="6"/>
  <c r="G15" i="51"/>
  <c r="M23" i="6"/>
  <c r="G13" i="51"/>
  <c r="M51" i="6"/>
  <c r="G41" i="51"/>
  <c r="M49" i="6"/>
  <c r="G39" i="51"/>
  <c r="M47" i="6"/>
  <c r="G37" i="51"/>
  <c r="M41" i="6"/>
  <c r="G31" i="51"/>
  <c r="M39" i="6"/>
  <c r="G29" i="51"/>
  <c r="M37" i="6"/>
  <c r="G27" i="51"/>
  <c r="M35" i="6"/>
  <c r="G25" i="51"/>
  <c r="M33" i="6"/>
  <c r="G23" i="51"/>
  <c r="M31" i="6"/>
  <c r="G21" i="51"/>
  <c r="M29" i="6"/>
  <c r="G19" i="51"/>
  <c r="M27" i="6"/>
  <c r="G17" i="51"/>
  <c r="B48" i="10"/>
  <c r="C38" i="52"/>
  <c r="H38" i="52" s="1"/>
  <c r="B22" i="24"/>
  <c r="C12" i="55"/>
  <c r="B26" i="24"/>
  <c r="C16" i="55"/>
  <c r="B30" i="24"/>
  <c r="C20" i="55"/>
  <c r="B34" i="24"/>
  <c r="C24" i="55"/>
  <c r="B38" i="24"/>
  <c r="C28" i="55"/>
  <c r="B42" i="24"/>
  <c r="C32" i="55"/>
  <c r="B46" i="24"/>
  <c r="C36" i="55"/>
  <c r="B50" i="24"/>
  <c r="C40" i="55"/>
  <c r="D24" i="24"/>
  <c r="D14" i="55"/>
  <c r="D28" i="24"/>
  <c r="D18" i="55"/>
  <c r="D32" i="24"/>
  <c r="D22" i="55"/>
  <c r="D36" i="24"/>
  <c r="D26" i="55"/>
  <c r="D40" i="24"/>
  <c r="D30" i="55"/>
  <c r="D44" i="24"/>
  <c r="D34" i="55"/>
  <c r="D48" i="24"/>
  <c r="D38" i="55"/>
  <c r="F22" i="24"/>
  <c r="E12" i="55"/>
  <c r="F26" i="24"/>
  <c r="E16" i="55"/>
  <c r="F30" i="24"/>
  <c r="E20" i="55"/>
  <c r="F34" i="24"/>
  <c r="E24" i="55"/>
  <c r="F38" i="24"/>
  <c r="E28" i="55"/>
  <c r="F42" i="24"/>
  <c r="E32" i="55"/>
  <c r="F46" i="24"/>
  <c r="E36" i="55"/>
  <c r="F50" i="24"/>
  <c r="E40" i="55"/>
  <c r="H24" i="24"/>
  <c r="F14" i="55"/>
  <c r="H28" i="24"/>
  <c r="F18" i="55"/>
  <c r="H32" i="24"/>
  <c r="F22" i="55"/>
  <c r="H36" i="24"/>
  <c r="F26" i="55"/>
  <c r="H40" i="24"/>
  <c r="F30" i="55"/>
  <c r="H44" i="24"/>
  <c r="F34" i="55"/>
  <c r="H48" i="24"/>
  <c r="F38" i="55"/>
  <c r="J22" i="24"/>
  <c r="G12" i="55"/>
  <c r="M24" i="24"/>
  <c r="G14" i="55"/>
  <c r="J26" i="24"/>
  <c r="G16" i="55"/>
  <c r="M28" i="24"/>
  <c r="G18" i="55"/>
  <c r="J30" i="24"/>
  <c r="G20" i="55"/>
  <c r="M32" i="24"/>
  <c r="G22" i="55"/>
  <c r="J34" i="24"/>
  <c r="G24" i="55"/>
  <c r="M36" i="24"/>
  <c r="G26" i="55"/>
  <c r="J38" i="24"/>
  <c r="G28" i="55"/>
  <c r="M40" i="24"/>
  <c r="G30" i="55"/>
  <c r="J42" i="24"/>
  <c r="G32" i="55"/>
  <c r="M44" i="24"/>
  <c r="G34" i="55"/>
  <c r="J46" i="24"/>
  <c r="G36" i="55"/>
  <c r="M48" i="24"/>
  <c r="G38" i="55"/>
  <c r="J50" i="24"/>
  <c r="G40" i="55"/>
  <c r="B23" i="28"/>
  <c r="C13" i="56"/>
  <c r="B27" i="28"/>
  <c r="C17" i="56"/>
  <c r="B31" i="28"/>
  <c r="C21" i="56"/>
  <c r="B35" i="28"/>
  <c r="C25" i="56"/>
  <c r="B39" i="28"/>
  <c r="C29" i="56"/>
  <c r="B43" i="28"/>
  <c r="C33" i="56"/>
  <c r="B47" i="28"/>
  <c r="C37" i="56"/>
  <c r="B51" i="28"/>
  <c r="C41" i="56"/>
  <c r="D25" i="28"/>
  <c r="D15" i="56"/>
  <c r="D29" i="28"/>
  <c r="D19" i="56"/>
  <c r="D33" i="28"/>
  <c r="D23" i="56"/>
  <c r="D37" i="28"/>
  <c r="D27" i="56"/>
  <c r="D41" i="28"/>
  <c r="D31" i="56"/>
  <c r="D45" i="28"/>
  <c r="D35" i="56"/>
  <c r="D49" i="28"/>
  <c r="D39" i="56"/>
  <c r="F23" i="28"/>
  <c r="E13" i="56"/>
  <c r="F27" i="28"/>
  <c r="E17" i="56"/>
  <c r="F31" i="28"/>
  <c r="E21" i="56"/>
  <c r="F35" i="28"/>
  <c r="E25" i="56"/>
  <c r="F39" i="28"/>
  <c r="E29" i="56"/>
  <c r="F43" i="28"/>
  <c r="E33" i="56"/>
  <c r="F47" i="28"/>
  <c r="E37" i="56"/>
  <c r="F51" i="28"/>
  <c r="E41" i="56"/>
  <c r="H25" i="28"/>
  <c r="F15" i="56"/>
  <c r="H29" i="28"/>
  <c r="F19" i="56"/>
  <c r="H33" i="28"/>
  <c r="F23" i="56"/>
  <c r="H37" i="28"/>
  <c r="F27" i="56"/>
  <c r="H41" i="28"/>
  <c r="F31" i="56"/>
  <c r="H45" i="28"/>
  <c r="F35" i="56"/>
  <c r="H49" i="28"/>
  <c r="F39" i="56"/>
  <c r="J23" i="28"/>
  <c r="G13" i="56"/>
  <c r="M25" i="28"/>
  <c r="G15" i="56"/>
  <c r="J27" i="28"/>
  <c r="G17" i="56"/>
  <c r="M29" i="28"/>
  <c r="G19" i="56"/>
  <c r="J31" i="28"/>
  <c r="G21" i="56"/>
  <c r="M33" i="28"/>
  <c r="G23" i="56"/>
  <c r="J35" i="28"/>
  <c r="G25" i="56"/>
  <c r="M37" i="28"/>
  <c r="G27" i="56"/>
  <c r="J39" i="28"/>
  <c r="G29" i="56"/>
  <c r="M41" i="28"/>
  <c r="G31" i="56"/>
  <c r="J43" i="28"/>
  <c r="G33" i="56"/>
  <c r="M45" i="28"/>
  <c r="N45" i="28" s="1"/>
  <c r="G35" i="56"/>
  <c r="J47" i="28"/>
  <c r="G37" i="56"/>
  <c r="M49" i="28"/>
  <c r="N49" i="28" s="1"/>
  <c r="G39" i="56"/>
  <c r="J51" i="28"/>
  <c r="G41" i="56"/>
  <c r="H41" i="51"/>
  <c r="H39" i="51"/>
  <c r="H37" i="51"/>
  <c r="H31" i="51"/>
  <c r="H29" i="51"/>
  <c r="H27" i="51"/>
  <c r="H25" i="51"/>
  <c r="H23" i="51"/>
  <c r="H21" i="51"/>
  <c r="H19" i="51"/>
  <c r="H17" i="51"/>
  <c r="H15" i="51"/>
  <c r="H13" i="51"/>
  <c r="H14" i="55"/>
  <c r="H18" i="55"/>
  <c r="H22" i="55"/>
  <c r="H26" i="55"/>
  <c r="H30" i="55"/>
  <c r="H34" i="55"/>
  <c r="H40" i="55"/>
  <c r="H15" i="56"/>
  <c r="H19" i="56"/>
  <c r="H23" i="56"/>
  <c r="H27" i="56"/>
  <c r="H31" i="56"/>
  <c r="H35" i="56"/>
  <c r="H39" i="56"/>
  <c r="H52" i="36"/>
  <c r="M45" i="6"/>
  <c r="M43" i="6"/>
  <c r="M26" i="6"/>
  <c r="G16" i="51"/>
  <c r="H16" i="51" s="1"/>
  <c r="J24" i="6"/>
  <c r="G14" i="51"/>
  <c r="J22" i="6"/>
  <c r="G12" i="51"/>
  <c r="J50" i="6"/>
  <c r="G40" i="51"/>
  <c r="J48" i="6"/>
  <c r="G38" i="51"/>
  <c r="J46" i="6"/>
  <c r="G36" i="51"/>
  <c r="J44" i="6"/>
  <c r="G34" i="51"/>
  <c r="J42" i="6"/>
  <c r="G32" i="51"/>
  <c r="J40" i="6"/>
  <c r="G30" i="51"/>
  <c r="J38" i="6"/>
  <c r="G28" i="51"/>
  <c r="J36" i="6"/>
  <c r="G26" i="51"/>
  <c r="J34" i="6"/>
  <c r="G24" i="51"/>
  <c r="J32" i="6"/>
  <c r="G22" i="51"/>
  <c r="J30" i="6"/>
  <c r="G20" i="51"/>
  <c r="H20" i="51" s="1"/>
  <c r="J28" i="6"/>
  <c r="G18" i="51"/>
  <c r="D23" i="10"/>
  <c r="D13" i="52"/>
  <c r="D25" i="10"/>
  <c r="D15" i="52"/>
  <c r="H15" i="52" s="1"/>
  <c r="D27" i="10"/>
  <c r="D17" i="52"/>
  <c r="D29" i="10"/>
  <c r="D19" i="52"/>
  <c r="D31" i="10"/>
  <c r="D21" i="52"/>
  <c r="D33" i="10"/>
  <c r="D23" i="52"/>
  <c r="D35" i="10"/>
  <c r="D25" i="52"/>
  <c r="H25" i="52" s="1"/>
  <c r="D37" i="10"/>
  <c r="D27" i="52"/>
  <c r="H27" i="52" s="1"/>
  <c r="D39" i="10"/>
  <c r="D29" i="52"/>
  <c r="D41" i="10"/>
  <c r="D31" i="52"/>
  <c r="D43" i="10"/>
  <c r="D33" i="52"/>
  <c r="D45" i="10"/>
  <c r="D35" i="52"/>
  <c r="D47" i="10"/>
  <c r="D37" i="52"/>
  <c r="D49" i="10"/>
  <c r="D39" i="52"/>
  <c r="D51" i="10"/>
  <c r="D41" i="52"/>
  <c r="F23" i="10"/>
  <c r="E13" i="52"/>
  <c r="F25" i="10"/>
  <c r="E15" i="52"/>
  <c r="F27" i="10"/>
  <c r="E17" i="52"/>
  <c r="F29" i="10"/>
  <c r="E19" i="52"/>
  <c r="F31" i="10"/>
  <c r="E21" i="52"/>
  <c r="H21" i="52" s="1"/>
  <c r="F33" i="10"/>
  <c r="E23" i="52"/>
  <c r="F35" i="10"/>
  <c r="E25" i="52"/>
  <c r="F37" i="10"/>
  <c r="E27" i="52"/>
  <c r="F39" i="10"/>
  <c r="E29" i="52"/>
  <c r="F41" i="10"/>
  <c r="E31" i="52"/>
  <c r="F43" i="10"/>
  <c r="E33" i="52"/>
  <c r="F45" i="10"/>
  <c r="E35" i="52"/>
  <c r="F47" i="10"/>
  <c r="E37" i="52"/>
  <c r="F49" i="10"/>
  <c r="E39" i="52"/>
  <c r="F51" i="10"/>
  <c r="E41" i="52"/>
  <c r="B23" i="20"/>
  <c r="C13" i="54"/>
  <c r="B27" i="20"/>
  <c r="C17" i="54"/>
  <c r="B31" i="20"/>
  <c r="C21" i="54"/>
  <c r="B35" i="20"/>
  <c r="C25" i="54"/>
  <c r="B39" i="20"/>
  <c r="C29" i="54"/>
  <c r="B43" i="20"/>
  <c r="C33" i="54"/>
  <c r="B47" i="20"/>
  <c r="C37" i="54"/>
  <c r="B51" i="20"/>
  <c r="C41" i="54"/>
  <c r="D25" i="20"/>
  <c r="D15" i="54"/>
  <c r="D29" i="20"/>
  <c r="D19" i="54"/>
  <c r="D33" i="20"/>
  <c r="D23" i="54"/>
  <c r="D37" i="20"/>
  <c r="D27" i="54"/>
  <c r="D41" i="20"/>
  <c r="D31" i="54"/>
  <c r="D45" i="20"/>
  <c r="D35" i="54"/>
  <c r="D49" i="20"/>
  <c r="D39" i="54"/>
  <c r="F23" i="20"/>
  <c r="E13" i="54"/>
  <c r="F27" i="20"/>
  <c r="E17" i="54"/>
  <c r="F31" i="20"/>
  <c r="E21" i="54"/>
  <c r="F35" i="20"/>
  <c r="E25" i="54"/>
  <c r="F39" i="20"/>
  <c r="E29" i="54"/>
  <c r="F43" i="20"/>
  <c r="E33" i="54"/>
  <c r="F47" i="20"/>
  <c r="E37" i="54"/>
  <c r="F51" i="20"/>
  <c r="E41" i="54"/>
  <c r="H25" i="20"/>
  <c r="F15" i="54"/>
  <c r="H29" i="20"/>
  <c r="F19" i="54"/>
  <c r="H33" i="20"/>
  <c r="F23" i="54"/>
  <c r="H37" i="20"/>
  <c r="F27" i="54"/>
  <c r="H41" i="20"/>
  <c r="F31" i="54"/>
  <c r="H45" i="20"/>
  <c r="F35" i="54"/>
  <c r="H49" i="20"/>
  <c r="F39" i="54"/>
  <c r="J23" i="20"/>
  <c r="G13" i="54"/>
  <c r="M25" i="20"/>
  <c r="N25" i="24" s="1"/>
  <c r="G15" i="54"/>
  <c r="J27" i="20"/>
  <c r="G17" i="54"/>
  <c r="M29" i="20"/>
  <c r="N29" i="24" s="1"/>
  <c r="G19" i="54"/>
  <c r="J31" i="20"/>
  <c r="G21" i="54"/>
  <c r="M33" i="20"/>
  <c r="N33" i="24" s="1"/>
  <c r="G23" i="54"/>
  <c r="J35" i="20"/>
  <c r="G25" i="54"/>
  <c r="M37" i="20"/>
  <c r="N37" i="24" s="1"/>
  <c r="G27" i="54"/>
  <c r="J39" i="20"/>
  <c r="G29" i="54"/>
  <c r="M41" i="20"/>
  <c r="N41" i="24" s="1"/>
  <c r="G31" i="54"/>
  <c r="J43" i="20"/>
  <c r="G33" i="54"/>
  <c r="M45" i="20"/>
  <c r="N45" i="24" s="1"/>
  <c r="G35" i="54"/>
  <c r="J47" i="20"/>
  <c r="G37" i="54"/>
  <c r="M49" i="20"/>
  <c r="N49" i="24" s="1"/>
  <c r="G39" i="54"/>
  <c r="J51" i="20"/>
  <c r="G41" i="54"/>
  <c r="H40" i="51"/>
  <c r="H38" i="51"/>
  <c r="H36" i="51"/>
  <c r="H34" i="51"/>
  <c r="H32" i="51"/>
  <c r="H30" i="51"/>
  <c r="H28" i="51"/>
  <c r="H26" i="51"/>
  <c r="H24" i="51"/>
  <c r="H22" i="51"/>
  <c r="H18" i="51"/>
  <c r="H14" i="51"/>
  <c r="H12" i="51"/>
  <c r="H13" i="52"/>
  <c r="H19" i="52"/>
  <c r="H23" i="52"/>
  <c r="H31" i="52"/>
  <c r="H33" i="52"/>
  <c r="H35" i="52"/>
  <c r="H37" i="52"/>
  <c r="H39" i="52"/>
  <c r="H41" i="52"/>
  <c r="H15" i="54"/>
  <c r="H19" i="54"/>
  <c r="H23" i="54"/>
  <c r="H27" i="54"/>
  <c r="H31" i="54"/>
  <c r="H35" i="54"/>
  <c r="H39" i="54"/>
  <c r="N25" i="28"/>
  <c r="N29" i="28"/>
  <c r="N33" i="28"/>
  <c r="N37" i="28"/>
  <c r="N41" i="28"/>
  <c r="H38" i="56"/>
  <c r="H40" i="56"/>
  <c r="M44" i="6"/>
  <c r="B15" i="28"/>
  <c r="C5" i="56"/>
  <c r="B19" i="28"/>
  <c r="C9" i="56"/>
  <c r="D13" i="28"/>
  <c r="D3" i="56"/>
  <c r="D17" i="28"/>
  <c r="D7" i="56"/>
  <c r="D21" i="28"/>
  <c r="D11" i="56"/>
  <c r="F15" i="28"/>
  <c r="E5" i="56"/>
  <c r="F19" i="28"/>
  <c r="E9" i="56"/>
  <c r="H13" i="28"/>
  <c r="F3" i="56"/>
  <c r="H17" i="28"/>
  <c r="F7" i="56"/>
  <c r="H21" i="28"/>
  <c r="F11" i="56"/>
  <c r="M13" i="28"/>
  <c r="N13" i="28" s="1"/>
  <c r="G3" i="56"/>
  <c r="J15" i="28"/>
  <c r="G5" i="56"/>
  <c r="M17" i="28"/>
  <c r="N17" i="28" s="1"/>
  <c r="G7" i="56"/>
  <c r="J19" i="28"/>
  <c r="G9" i="56"/>
  <c r="M21" i="28"/>
  <c r="N21" i="28" s="1"/>
  <c r="G11" i="56"/>
  <c r="M16" i="28"/>
  <c r="G6" i="56"/>
  <c r="H6" i="56" s="1"/>
  <c r="C53" i="24"/>
  <c r="C2" i="55"/>
  <c r="B14" i="24"/>
  <c r="C4" i="55"/>
  <c r="B18" i="24"/>
  <c r="C8" i="55"/>
  <c r="D12" i="24"/>
  <c r="D2" i="55"/>
  <c r="D16" i="24"/>
  <c r="D6" i="55"/>
  <c r="D20" i="24"/>
  <c r="D10" i="55"/>
  <c r="F14" i="24"/>
  <c r="E4" i="55"/>
  <c r="F18" i="24"/>
  <c r="E8" i="55"/>
  <c r="H12" i="24"/>
  <c r="F2" i="55"/>
  <c r="H16" i="24"/>
  <c r="F6" i="55"/>
  <c r="H20" i="24"/>
  <c r="F10" i="55"/>
  <c r="M12" i="24"/>
  <c r="G2" i="55"/>
  <c r="J14" i="24"/>
  <c r="G4" i="55"/>
  <c r="M16" i="24"/>
  <c r="G6" i="55"/>
  <c r="J18" i="24"/>
  <c r="G8" i="55"/>
  <c r="M20" i="24"/>
  <c r="G10" i="55"/>
  <c r="B15" i="20"/>
  <c r="C5" i="54"/>
  <c r="B19" i="20"/>
  <c r="C9" i="54"/>
  <c r="D13" i="20"/>
  <c r="D3" i="54"/>
  <c r="D17" i="20"/>
  <c r="D7" i="54"/>
  <c r="D21" i="20"/>
  <c r="D11" i="54"/>
  <c r="F15" i="20"/>
  <c r="E5" i="54"/>
  <c r="F19" i="20"/>
  <c r="E9" i="54"/>
  <c r="H13" i="20"/>
  <c r="F3" i="54"/>
  <c r="H17" i="20"/>
  <c r="F7" i="54"/>
  <c r="H21" i="20"/>
  <c r="F11" i="54"/>
  <c r="M13" i="20"/>
  <c r="N13" i="24" s="1"/>
  <c r="G3" i="54"/>
  <c r="J15" i="20"/>
  <c r="G5" i="54"/>
  <c r="M17" i="20"/>
  <c r="N17" i="24" s="1"/>
  <c r="G7" i="54"/>
  <c r="J19" i="20"/>
  <c r="G9" i="54"/>
  <c r="M21" i="20"/>
  <c r="N21" i="24" s="1"/>
  <c r="G11" i="54"/>
  <c r="H7" i="54"/>
  <c r="B13" i="10"/>
  <c r="B15" i="10"/>
  <c r="B17" i="10"/>
  <c r="J19" i="10"/>
  <c r="B21" i="10"/>
  <c r="H13" i="10"/>
  <c r="H17" i="10"/>
  <c r="H21" i="10"/>
  <c r="F12" i="14"/>
  <c r="B14" i="14"/>
  <c r="F14" i="14"/>
  <c r="J14" i="14"/>
  <c r="B16" i="14"/>
  <c r="F16" i="14"/>
  <c r="J16" i="14"/>
  <c r="B18" i="14"/>
  <c r="F18" i="14"/>
  <c r="J18" i="14"/>
  <c r="D20" i="14"/>
  <c r="H20" i="14"/>
  <c r="C53" i="14"/>
  <c r="C2" i="53"/>
  <c r="E53" i="14"/>
  <c r="D2" i="53"/>
  <c r="I53" i="14"/>
  <c r="F2" i="53"/>
  <c r="M12" i="14"/>
  <c r="G2" i="53"/>
  <c r="D13" i="10"/>
  <c r="D3" i="52"/>
  <c r="H3" i="52" s="1"/>
  <c r="D15" i="10"/>
  <c r="D5" i="52"/>
  <c r="D17" i="10"/>
  <c r="D7" i="52"/>
  <c r="D19" i="10"/>
  <c r="D9" i="52"/>
  <c r="D21" i="10"/>
  <c r="D11" i="52"/>
  <c r="H11" i="52" s="1"/>
  <c r="F13" i="10"/>
  <c r="E3" i="52"/>
  <c r="F15" i="10"/>
  <c r="E5" i="52"/>
  <c r="F17" i="10"/>
  <c r="E7" i="52"/>
  <c r="F19" i="10"/>
  <c r="E9" i="52"/>
  <c r="F21" i="10"/>
  <c r="E11" i="52"/>
  <c r="M21" i="10"/>
  <c r="G11" i="52"/>
  <c r="B16" i="10"/>
  <c r="M12" i="10"/>
  <c r="G2" i="52"/>
  <c r="H2" i="52" s="1"/>
  <c r="I53" i="6"/>
  <c r="M21" i="6"/>
  <c r="G11" i="51"/>
  <c r="H11" i="51" s="1"/>
  <c r="M19" i="6"/>
  <c r="G9" i="51"/>
  <c r="H9" i="51" s="1"/>
  <c r="M17" i="6"/>
  <c r="G7" i="51"/>
  <c r="H7" i="51" s="1"/>
  <c r="M15" i="6"/>
  <c r="G5" i="51"/>
  <c r="M13" i="6"/>
  <c r="G3" i="51"/>
  <c r="H3" i="51" s="1"/>
  <c r="H5" i="51"/>
  <c r="J20" i="6"/>
  <c r="G10" i="51"/>
  <c r="H10" i="51" s="1"/>
  <c r="J18" i="6"/>
  <c r="G8" i="51"/>
  <c r="H8" i="51" s="1"/>
  <c r="J16" i="6"/>
  <c r="G6" i="51"/>
  <c r="H6" i="51" s="1"/>
  <c r="J14" i="6"/>
  <c r="G4" i="51"/>
  <c r="H4" i="51" s="1"/>
  <c r="J12" i="6"/>
  <c r="G2" i="51"/>
  <c r="E53" i="6"/>
  <c r="G53" i="6"/>
  <c r="E2" i="51"/>
  <c r="A7" i="17"/>
  <c r="G53" i="14"/>
  <c r="K53" i="14"/>
  <c r="C53" i="10"/>
  <c r="E53" i="10"/>
  <c r="G53" i="10"/>
  <c r="I53" i="10"/>
  <c r="N19" i="24"/>
  <c r="N15" i="24"/>
  <c r="N19" i="28"/>
  <c r="N15" i="28"/>
  <c r="K53" i="10"/>
  <c r="F19" i="14"/>
  <c r="H48" i="10"/>
  <c r="D48" i="10"/>
  <c r="B14" i="10"/>
  <c r="E53" i="28"/>
  <c r="L15" i="28"/>
  <c r="L19" i="28"/>
  <c r="L23" i="28"/>
  <c r="L27" i="28"/>
  <c r="L31" i="28"/>
  <c r="L35" i="28"/>
  <c r="L39" i="28"/>
  <c r="L43" i="28"/>
  <c r="L47" i="28"/>
  <c r="L51" i="28"/>
  <c r="L13" i="28"/>
  <c r="L17" i="28"/>
  <c r="L21" i="28"/>
  <c r="L25" i="28"/>
  <c r="L29" i="28"/>
  <c r="L33" i="28"/>
  <c r="L37" i="28"/>
  <c r="L41" i="28"/>
  <c r="L45" i="28"/>
  <c r="L49" i="28"/>
  <c r="M12" i="28"/>
  <c r="M14" i="28"/>
  <c r="N14" i="28" s="1"/>
  <c r="M18" i="28"/>
  <c r="N18" i="28" s="1"/>
  <c r="M20" i="28"/>
  <c r="N20" i="28" s="1"/>
  <c r="M22" i="28"/>
  <c r="N22" i="28" s="1"/>
  <c r="M24" i="28"/>
  <c r="N24" i="28" s="1"/>
  <c r="M26" i="28"/>
  <c r="N26" i="28" s="1"/>
  <c r="M28" i="28"/>
  <c r="N28" i="28" s="1"/>
  <c r="M30" i="28"/>
  <c r="N30" i="28" s="1"/>
  <c r="M32" i="28"/>
  <c r="N32" i="28" s="1"/>
  <c r="M34" i="28"/>
  <c r="N34" i="28" s="1"/>
  <c r="M36" i="28"/>
  <c r="N36" i="28" s="1"/>
  <c r="M38" i="28"/>
  <c r="N38" i="28" s="1"/>
  <c r="M40" i="28"/>
  <c r="N40" i="28" s="1"/>
  <c r="M42" i="28"/>
  <c r="N42" i="28" s="1"/>
  <c r="M44" i="28"/>
  <c r="N44" i="28" s="1"/>
  <c r="M46" i="28"/>
  <c r="N46" i="28" s="1"/>
  <c r="M48" i="28"/>
  <c r="N48" i="28" s="1"/>
  <c r="M50" i="28"/>
  <c r="N50" i="28" s="1"/>
  <c r="C53" i="28"/>
  <c r="G53" i="28"/>
  <c r="K53" i="28"/>
  <c r="K53" i="24"/>
  <c r="L13" i="24"/>
  <c r="L14" i="24"/>
  <c r="L17" i="24"/>
  <c r="L18" i="24"/>
  <c r="L21" i="24"/>
  <c r="L22" i="24"/>
  <c r="L25" i="24"/>
  <c r="L26" i="24"/>
  <c r="L29" i="24"/>
  <c r="L30" i="24"/>
  <c r="L33" i="24"/>
  <c r="L34" i="24"/>
  <c r="L37" i="24"/>
  <c r="L38" i="24"/>
  <c r="L41" i="24"/>
  <c r="L42" i="24"/>
  <c r="L45" i="24"/>
  <c r="L46" i="24"/>
  <c r="L49" i="24"/>
  <c r="L50" i="24"/>
  <c r="L12" i="24"/>
  <c r="L15" i="24"/>
  <c r="L16" i="24"/>
  <c r="L19" i="24"/>
  <c r="L20" i="24"/>
  <c r="L23" i="24"/>
  <c r="L24" i="24"/>
  <c r="L27" i="24"/>
  <c r="L28" i="24"/>
  <c r="L31" i="24"/>
  <c r="L32" i="24"/>
  <c r="L35" i="24"/>
  <c r="L36" i="24"/>
  <c r="L39" i="24"/>
  <c r="L40" i="24"/>
  <c r="L43" i="24"/>
  <c r="L44" i="24"/>
  <c r="L47" i="24"/>
  <c r="L48" i="24"/>
  <c r="L51" i="24"/>
  <c r="E53" i="24"/>
  <c r="I53" i="24"/>
  <c r="J13" i="24"/>
  <c r="J15" i="24"/>
  <c r="J17" i="24"/>
  <c r="J19" i="24"/>
  <c r="J21" i="24"/>
  <c r="J23" i="24"/>
  <c r="J25" i="24"/>
  <c r="J27" i="24"/>
  <c r="J29" i="24"/>
  <c r="J31" i="24"/>
  <c r="J33" i="24"/>
  <c r="J35" i="24"/>
  <c r="J37" i="24"/>
  <c r="J39" i="24"/>
  <c r="J41" i="24"/>
  <c r="J43" i="24"/>
  <c r="J45" i="24"/>
  <c r="J47" i="24"/>
  <c r="J49" i="24"/>
  <c r="J51" i="24"/>
  <c r="E53" i="20"/>
  <c r="L15" i="20"/>
  <c r="L19" i="20"/>
  <c r="L23" i="20"/>
  <c r="L27" i="20"/>
  <c r="L31" i="20"/>
  <c r="L35" i="20"/>
  <c r="L39" i="20"/>
  <c r="L43" i="20"/>
  <c r="L47" i="20"/>
  <c r="L51" i="20"/>
  <c r="L13" i="20"/>
  <c r="L17" i="20"/>
  <c r="L25" i="20"/>
  <c r="L29" i="20"/>
  <c r="L33" i="20"/>
  <c r="L37" i="20"/>
  <c r="L41" i="20"/>
  <c r="L45" i="20"/>
  <c r="L49" i="20"/>
  <c r="M12" i="20"/>
  <c r="N12" i="24" s="1"/>
  <c r="M14" i="20"/>
  <c r="N14" i="24" s="1"/>
  <c r="M16" i="20"/>
  <c r="M18" i="20"/>
  <c r="N18" i="24" s="1"/>
  <c r="M20" i="20"/>
  <c r="N20" i="24" s="1"/>
  <c r="M22" i="20"/>
  <c r="N22" i="24" s="1"/>
  <c r="M24" i="20"/>
  <c r="N24" i="24" s="1"/>
  <c r="M26" i="20"/>
  <c r="N26" i="24" s="1"/>
  <c r="M28" i="20"/>
  <c r="N28" i="24" s="1"/>
  <c r="M30" i="20"/>
  <c r="N30" i="24" s="1"/>
  <c r="M32" i="20"/>
  <c r="N32" i="24" s="1"/>
  <c r="M34" i="20"/>
  <c r="N34" i="24" s="1"/>
  <c r="M36" i="20"/>
  <c r="N36" i="24" s="1"/>
  <c r="M38" i="20"/>
  <c r="N38" i="24" s="1"/>
  <c r="M40" i="20"/>
  <c r="N40" i="24" s="1"/>
  <c r="M42" i="20"/>
  <c r="N42" i="24" s="1"/>
  <c r="M44" i="20"/>
  <c r="N44" i="24" s="1"/>
  <c r="M46" i="20"/>
  <c r="N46" i="24" s="1"/>
  <c r="M48" i="20"/>
  <c r="M50" i="20"/>
  <c r="N50" i="24" s="1"/>
  <c r="C53" i="20"/>
  <c r="G53" i="20"/>
  <c r="K53" i="20"/>
  <c r="L12" i="14"/>
  <c r="M14" i="14"/>
  <c r="L14" i="14" s="1"/>
  <c r="M15" i="14"/>
  <c r="L15" i="14" s="1"/>
  <c r="M16" i="14"/>
  <c r="L16" i="14" s="1"/>
  <c r="M21" i="14"/>
  <c r="L21" i="14" s="1"/>
  <c r="M24" i="14"/>
  <c r="L24" i="14" s="1"/>
  <c r="M25" i="14"/>
  <c r="L25" i="14" s="1"/>
  <c r="M26" i="14"/>
  <c r="L26" i="14" s="1"/>
  <c r="M27" i="14"/>
  <c r="L27" i="14" s="1"/>
  <c r="M28" i="14"/>
  <c r="L28" i="14" s="1"/>
  <c r="M30" i="14"/>
  <c r="L30" i="14" s="1"/>
  <c r="M33" i="14"/>
  <c r="L33" i="14" s="1"/>
  <c r="M34" i="14"/>
  <c r="L34" i="14" s="1"/>
  <c r="M35" i="14"/>
  <c r="L35" i="14" s="1"/>
  <c r="M36" i="14"/>
  <c r="L36" i="14" s="1"/>
  <c r="M37" i="14"/>
  <c r="L37" i="14" s="1"/>
  <c r="M38" i="14"/>
  <c r="L38" i="14" s="1"/>
  <c r="M39" i="14"/>
  <c r="L39" i="14" s="1"/>
  <c r="M40" i="14"/>
  <c r="L40" i="14" s="1"/>
  <c r="M41" i="14"/>
  <c r="L41" i="14" s="1"/>
  <c r="M42" i="14"/>
  <c r="L42" i="14" s="1"/>
  <c r="M43" i="14"/>
  <c r="L43" i="14" s="1"/>
  <c r="M44" i="14"/>
  <c r="L44" i="14" s="1"/>
  <c r="M45" i="14"/>
  <c r="M46" i="14"/>
  <c r="M47" i="14"/>
  <c r="M48" i="14"/>
  <c r="L48" i="14" s="1"/>
  <c r="M49" i="14"/>
  <c r="M50" i="14"/>
  <c r="M51" i="14"/>
  <c r="M13" i="14"/>
  <c r="L13" i="14" s="1"/>
  <c r="M17" i="14"/>
  <c r="L17" i="14" s="1"/>
  <c r="M18" i="14"/>
  <c r="L18" i="14" s="1"/>
  <c r="M19" i="14"/>
  <c r="M20" i="14"/>
  <c r="L20" i="14" s="1"/>
  <c r="M22" i="14"/>
  <c r="L22" i="14" s="1"/>
  <c r="M23" i="14"/>
  <c r="L23" i="14" s="1"/>
  <c r="M29" i="14"/>
  <c r="L29" i="14" s="1"/>
  <c r="M31" i="14"/>
  <c r="L31" i="14" s="1"/>
  <c r="M32" i="14"/>
  <c r="L32" i="14" s="1"/>
  <c r="M13" i="10"/>
  <c r="M14" i="10"/>
  <c r="M15" i="10"/>
  <c r="M18" i="10"/>
  <c r="M27" i="10"/>
  <c r="M29" i="10"/>
  <c r="M30" i="10"/>
  <c r="N30" i="14" s="1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N45" i="10" s="1"/>
  <c r="M46" i="10"/>
  <c r="M47" i="10"/>
  <c r="N47" i="10" s="1"/>
  <c r="M48" i="10"/>
  <c r="M49" i="10"/>
  <c r="N49" i="10" s="1"/>
  <c r="M50" i="10"/>
  <c r="M51" i="10"/>
  <c r="N51" i="10" s="1"/>
  <c r="M16" i="10"/>
  <c r="M17" i="10"/>
  <c r="M19" i="10"/>
  <c r="M20" i="10"/>
  <c r="N20" i="14" s="1"/>
  <c r="M22" i="10"/>
  <c r="M23" i="10"/>
  <c r="M24" i="10"/>
  <c r="M25" i="10"/>
  <c r="M26" i="10"/>
  <c r="M28" i="10"/>
  <c r="M31" i="10"/>
  <c r="J51" i="6"/>
  <c r="J49" i="6"/>
  <c r="J47" i="6"/>
  <c r="J45" i="6"/>
  <c r="J43" i="6"/>
  <c r="J41" i="6"/>
  <c r="J39" i="6"/>
  <c r="J37" i="6"/>
  <c r="J35" i="6"/>
  <c r="J33" i="6"/>
  <c r="J31" i="6"/>
  <c r="J29" i="6"/>
  <c r="J27" i="6"/>
  <c r="J25" i="6"/>
  <c r="J23" i="6"/>
  <c r="J21" i="6"/>
  <c r="J19" i="6"/>
  <c r="J17" i="6"/>
  <c r="J15" i="6"/>
  <c r="J13" i="6"/>
  <c r="M24" i="6"/>
  <c r="M22" i="6"/>
  <c r="M20" i="6"/>
  <c r="M18" i="6"/>
  <c r="M16" i="6"/>
  <c r="M14" i="6"/>
  <c r="M12" i="6"/>
  <c r="M50" i="6"/>
  <c r="M48" i="6"/>
  <c r="M46" i="6"/>
  <c r="M42" i="6"/>
  <c r="M40" i="6"/>
  <c r="M38" i="6"/>
  <c r="M36" i="6"/>
  <c r="M34" i="6"/>
  <c r="M32" i="6"/>
  <c r="M30" i="6"/>
  <c r="M28" i="6"/>
  <c r="J26" i="6"/>
  <c r="K21" i="31"/>
  <c r="K20" i="31"/>
  <c r="K18" i="31"/>
  <c r="K17" i="31"/>
  <c r="K16" i="31"/>
  <c r="K15" i="31"/>
  <c r="K14" i="31"/>
  <c r="K13" i="31"/>
  <c r="K12" i="31"/>
  <c r="K11" i="31"/>
  <c r="K10" i="31"/>
  <c r="K9" i="31"/>
  <c r="M8" i="31"/>
  <c r="K7" i="31"/>
  <c r="M21" i="17"/>
  <c r="K20" i="17"/>
  <c r="M19" i="17"/>
  <c r="M18" i="17"/>
  <c r="M17" i="17"/>
  <c r="M16" i="17"/>
  <c r="M15" i="17"/>
  <c r="M14" i="17"/>
  <c r="M13" i="17"/>
  <c r="K12" i="17"/>
  <c r="M11" i="17"/>
  <c r="M10" i="17"/>
  <c r="M9" i="17"/>
  <c r="M8" i="17"/>
  <c r="K19" i="31"/>
  <c r="A13" i="28"/>
  <c r="A14" i="28"/>
  <c r="A9" i="31" s="1"/>
  <c r="A15" i="28"/>
  <c r="A10" i="31" s="1"/>
  <c r="A16" i="28"/>
  <c r="A11" i="31" s="1"/>
  <c r="A17" i="28"/>
  <c r="A18" i="28"/>
  <c r="A13" i="31" s="1"/>
  <c r="A19" i="28"/>
  <c r="A14" i="31" s="1"/>
  <c r="A20" i="28"/>
  <c r="A15" i="31" s="1"/>
  <c r="A21" i="28"/>
  <c r="A22" i="28"/>
  <c r="A17" i="31" s="1"/>
  <c r="A23" i="28"/>
  <c r="A18" i="31" s="1"/>
  <c r="A24" i="28"/>
  <c r="A19" i="31" s="1"/>
  <c r="A25" i="28"/>
  <c r="A26" i="28"/>
  <c r="A21" i="31" s="1"/>
  <c r="A27" i="28"/>
  <c r="A22" i="31" s="1"/>
  <c r="A28" i="28"/>
  <c r="A23" i="31" s="1"/>
  <c r="A29" i="28"/>
  <c r="A24" i="31" s="1"/>
  <c r="A30" i="28"/>
  <c r="A25" i="31" s="1"/>
  <c r="A31" i="28"/>
  <c r="A26" i="31" s="1"/>
  <c r="A32" i="28"/>
  <c r="A27" i="31" s="1"/>
  <c r="A33" i="28"/>
  <c r="A34" i="28"/>
  <c r="A29" i="31" s="1"/>
  <c r="A35" i="28"/>
  <c r="A30" i="31" s="1"/>
  <c r="A36" i="28"/>
  <c r="A31" i="31" s="1"/>
  <c r="A37" i="28"/>
  <c r="A32" i="31" s="1"/>
  <c r="A38" i="28"/>
  <c r="A33" i="31" s="1"/>
  <c r="A39" i="28"/>
  <c r="A40" i="28"/>
  <c r="A35" i="31" s="1"/>
  <c r="A41" i="28"/>
  <c r="A36" i="31" s="1"/>
  <c r="A42" i="28"/>
  <c r="A43" i="28"/>
  <c r="A44" i="28"/>
  <c r="A45" i="28"/>
  <c r="A46" i="28"/>
  <c r="A47" i="28"/>
  <c r="A48" i="28"/>
  <c r="A49" i="28"/>
  <c r="A50" i="28"/>
  <c r="A51" i="28"/>
  <c r="A13" i="24"/>
  <c r="A13" i="25" s="1"/>
  <c r="A12" i="26" s="1"/>
  <c r="A14" i="24"/>
  <c r="A15" i="24"/>
  <c r="A15" i="25" s="1"/>
  <c r="A14" i="26" s="1"/>
  <c r="A16" i="24"/>
  <c r="A16" i="25" s="1"/>
  <c r="A15" i="26" s="1"/>
  <c r="A17" i="24"/>
  <c r="A17" i="25" s="1"/>
  <c r="A16" i="26" s="1"/>
  <c r="A18" i="24"/>
  <c r="A19" i="24"/>
  <c r="A19" i="25" s="1"/>
  <c r="A18" i="26" s="1"/>
  <c r="A20" i="24"/>
  <c r="A20" i="25" s="1"/>
  <c r="A19" i="26" s="1"/>
  <c r="A21" i="24"/>
  <c r="A21" i="25" s="1"/>
  <c r="A20" i="26" s="1"/>
  <c r="A22" i="24"/>
  <c r="A23" i="24"/>
  <c r="A23" i="25" s="1"/>
  <c r="A22" i="26" s="1"/>
  <c r="A24" i="24"/>
  <c r="A24" i="25" s="1"/>
  <c r="A23" i="26" s="1"/>
  <c r="A25" i="24"/>
  <c r="A25" i="25" s="1"/>
  <c r="A24" i="26" s="1"/>
  <c r="A26" i="24"/>
  <c r="A26" i="25" s="1"/>
  <c r="A25" i="26" s="1"/>
  <c r="A27" i="24"/>
  <c r="A27" i="25" s="1"/>
  <c r="A26" i="26" s="1"/>
  <c r="A28" i="24"/>
  <c r="A28" i="25" s="1"/>
  <c r="A27" i="26" s="1"/>
  <c r="A29" i="24"/>
  <c r="A29" i="25" s="1"/>
  <c r="A28" i="26" s="1"/>
  <c r="A30" i="24"/>
  <c r="A30" i="25" s="1"/>
  <c r="A29" i="26" s="1"/>
  <c r="A31" i="24"/>
  <c r="A31" i="25" s="1"/>
  <c r="A30" i="26" s="1"/>
  <c r="A32" i="24"/>
  <c r="A33" i="24"/>
  <c r="A33" i="25" s="1"/>
  <c r="A32" i="26" s="1"/>
  <c r="A34" i="24"/>
  <c r="A35" i="24"/>
  <c r="A35" i="25" s="1"/>
  <c r="A34" i="26" s="1"/>
  <c r="A36" i="24"/>
  <c r="A36" i="25" s="1"/>
  <c r="A35" i="26" s="1"/>
  <c r="A37" i="24"/>
  <c r="A37" i="25" s="1"/>
  <c r="A36" i="26" s="1"/>
  <c r="A38" i="24"/>
  <c r="A38" i="25" s="1"/>
  <c r="A37" i="26" s="1"/>
  <c r="A39" i="24"/>
  <c r="A39" i="25" s="1"/>
  <c r="A38" i="26" s="1"/>
  <c r="A40" i="24"/>
  <c r="A40" i="25" s="1"/>
  <c r="A39" i="26" s="1"/>
  <c r="A41" i="24"/>
  <c r="A41" i="25" s="1"/>
  <c r="A40" i="26" s="1"/>
  <c r="A42" i="24"/>
  <c r="A42" i="25" s="1"/>
  <c r="A41" i="26" s="1"/>
  <c r="A43" i="24"/>
  <c r="A43" i="25" s="1"/>
  <c r="A42" i="26" s="1"/>
  <c r="A44" i="24"/>
  <c r="A44" i="25" s="1"/>
  <c r="A43" i="26" s="1"/>
  <c r="A45" i="24"/>
  <c r="A45" i="25" s="1"/>
  <c r="A44" i="26" s="1"/>
  <c r="A46" i="24"/>
  <c r="A46" i="25" s="1"/>
  <c r="A45" i="26" s="1"/>
  <c r="A47" i="24"/>
  <c r="A47" i="25" s="1"/>
  <c r="A46" i="26" s="1"/>
  <c r="A48" i="24"/>
  <c r="A48" i="25" s="1"/>
  <c r="A47" i="26" s="1"/>
  <c r="A49" i="24"/>
  <c r="A49" i="25" s="1"/>
  <c r="A48" i="26" s="1"/>
  <c r="A50" i="24"/>
  <c r="A51" i="24"/>
  <c r="A51" i="25" s="1"/>
  <c r="A50" i="26" s="1"/>
  <c r="A14" i="20"/>
  <c r="A14" i="21" s="1"/>
  <c r="A13" i="22" s="1"/>
  <c r="A16" i="21"/>
  <c r="A15" i="22" s="1"/>
  <c r="A18" i="21"/>
  <c r="A17" i="22" s="1"/>
  <c r="A20" i="21"/>
  <c r="A19" i="22" s="1"/>
  <c r="A21" i="20"/>
  <c r="A22" i="20"/>
  <c r="A22" i="21" s="1"/>
  <c r="A21" i="22" s="1"/>
  <c r="A23" i="20"/>
  <c r="A23" i="21" s="1"/>
  <c r="A22" i="22" s="1"/>
  <c r="A24" i="20"/>
  <c r="A24" i="21" s="1"/>
  <c r="A23" i="22" s="1"/>
  <c r="A25" i="20"/>
  <c r="A26" i="20"/>
  <c r="A26" i="21" s="1"/>
  <c r="A25" i="22" s="1"/>
  <c r="A27" i="20"/>
  <c r="A27" i="21" s="1"/>
  <c r="A26" i="22" s="1"/>
  <c r="A28" i="20"/>
  <c r="A28" i="21" s="1"/>
  <c r="A27" i="22" s="1"/>
  <c r="A29" i="20"/>
  <c r="A29" i="21" s="1"/>
  <c r="A28" i="22" s="1"/>
  <c r="A30" i="20"/>
  <c r="A30" i="21" s="1"/>
  <c r="A29" i="22" s="1"/>
  <c r="A31" i="20"/>
  <c r="A31" i="21" s="1"/>
  <c r="A30" i="22" s="1"/>
  <c r="A32" i="20"/>
  <c r="A33" i="20"/>
  <c r="A34" i="20"/>
  <c r="A34" i="21" s="1"/>
  <c r="A33" i="22" s="1"/>
  <c r="A35" i="20"/>
  <c r="A35" i="21" s="1"/>
  <c r="A34" i="22" s="1"/>
  <c r="A36" i="20"/>
  <c r="A36" i="21" s="1"/>
  <c r="A35" i="22" s="1"/>
  <c r="A37" i="20"/>
  <c r="A37" i="21" s="1"/>
  <c r="A36" i="22" s="1"/>
  <c r="A38" i="20"/>
  <c r="A38" i="21" s="1"/>
  <c r="A37" i="22" s="1"/>
  <c r="A39" i="20"/>
  <c r="A39" i="21" s="1"/>
  <c r="A38" i="22" s="1"/>
  <c r="A40" i="20"/>
  <c r="A40" i="21" s="1"/>
  <c r="A39" i="22" s="1"/>
  <c r="A41" i="20"/>
  <c r="A42" i="20"/>
  <c r="A42" i="21" s="1"/>
  <c r="A41" i="22" s="1"/>
  <c r="A43" i="20"/>
  <c r="A43" i="21" s="1"/>
  <c r="A42" i="22" s="1"/>
  <c r="A44" i="20"/>
  <c r="A44" i="21" s="1"/>
  <c r="A43" i="22" s="1"/>
  <c r="A45" i="20"/>
  <c r="A45" i="21" s="1"/>
  <c r="A44" i="22" s="1"/>
  <c r="A46" i="20"/>
  <c r="A46" i="21" s="1"/>
  <c r="A45" i="22" s="1"/>
  <c r="A47" i="20"/>
  <c r="A47" i="21" s="1"/>
  <c r="A46" i="22" s="1"/>
  <c r="A48" i="20"/>
  <c r="A48" i="21" s="1"/>
  <c r="A47" i="22" s="1"/>
  <c r="A49" i="20"/>
  <c r="A50" i="20"/>
  <c r="A50" i="21" s="1"/>
  <c r="A49" i="22" s="1"/>
  <c r="A51" i="20"/>
  <c r="A51" i="21" s="1"/>
  <c r="A50" i="22" s="1"/>
  <c r="K22" i="17"/>
  <c r="M22" i="17"/>
  <c r="K23" i="17"/>
  <c r="M23" i="17"/>
  <c r="K24" i="17"/>
  <c r="M24" i="17"/>
  <c r="K25" i="17"/>
  <c r="M25" i="17"/>
  <c r="K26" i="17"/>
  <c r="M26" i="17"/>
  <c r="K27" i="17"/>
  <c r="M27" i="17"/>
  <c r="K28" i="17"/>
  <c r="M28" i="17"/>
  <c r="K29" i="17"/>
  <c r="M29" i="17"/>
  <c r="K30" i="17"/>
  <c r="M30" i="17"/>
  <c r="K31" i="17"/>
  <c r="M31" i="17"/>
  <c r="K32" i="17"/>
  <c r="M32" i="17"/>
  <c r="K33" i="17"/>
  <c r="M33" i="17"/>
  <c r="K34" i="17"/>
  <c r="M34" i="17"/>
  <c r="K35" i="17"/>
  <c r="M35" i="17"/>
  <c r="K36" i="17"/>
  <c r="M36" i="17"/>
  <c r="K37" i="17"/>
  <c r="M37" i="17"/>
  <c r="K38" i="17"/>
  <c r="M38" i="17"/>
  <c r="K39" i="17"/>
  <c r="M39" i="17"/>
  <c r="K40" i="17"/>
  <c r="M40" i="17"/>
  <c r="K41" i="17"/>
  <c r="M41" i="17"/>
  <c r="K42" i="17"/>
  <c r="M42" i="17"/>
  <c r="K43" i="17"/>
  <c r="M43" i="17"/>
  <c r="K44" i="17"/>
  <c r="M44" i="17"/>
  <c r="K45" i="17"/>
  <c r="M45" i="17"/>
  <c r="K46" i="17"/>
  <c r="M46" i="17"/>
  <c r="A13" i="14"/>
  <c r="A8" i="17" s="1"/>
  <c r="A14" i="14"/>
  <c r="A9" i="17" s="1"/>
  <c r="A15" i="14"/>
  <c r="A10" i="17" s="1"/>
  <c r="A16" i="14"/>
  <c r="A11" i="17" s="1"/>
  <c r="A17" i="14"/>
  <c r="A12" i="17" s="1"/>
  <c r="A18" i="14"/>
  <c r="A13" i="17" s="1"/>
  <c r="A19" i="14"/>
  <c r="A14" i="17" s="1"/>
  <c r="A20" i="14"/>
  <c r="A15" i="17" s="1"/>
  <c r="A21" i="14"/>
  <c r="A16" i="17" s="1"/>
  <c r="A22" i="14"/>
  <c r="A17" i="17" s="1"/>
  <c r="A23" i="14"/>
  <c r="A18" i="17" s="1"/>
  <c r="A24" i="14"/>
  <c r="A19" i="17" s="1"/>
  <c r="A25" i="14"/>
  <c r="A20" i="17" s="1"/>
  <c r="A26" i="14"/>
  <c r="A21" i="17" s="1"/>
  <c r="A27" i="14"/>
  <c r="A22" i="17" s="1"/>
  <c r="A28" i="14"/>
  <c r="A23" i="17" s="1"/>
  <c r="A29" i="14"/>
  <c r="A24" i="17" s="1"/>
  <c r="A36" i="14"/>
  <c r="A31" i="17" s="1"/>
  <c r="A37" i="14"/>
  <c r="A32" i="17" s="1"/>
  <c r="A38" i="14"/>
  <c r="A33" i="17" s="1"/>
  <c r="A39" i="14"/>
  <c r="A34" i="17" s="1"/>
  <c r="A40" i="14"/>
  <c r="A35" i="17" s="1"/>
  <c r="A41" i="14"/>
  <c r="A36" i="17" s="1"/>
  <c r="A42" i="14"/>
  <c r="A37" i="17" s="1"/>
  <c r="A43" i="14"/>
  <c r="A38" i="17" s="1"/>
  <c r="A44" i="14"/>
  <c r="A39" i="17" s="1"/>
  <c r="A45" i="14"/>
  <c r="A40" i="17" s="1"/>
  <c r="A46" i="14"/>
  <c r="A41" i="17" s="1"/>
  <c r="A47" i="14"/>
  <c r="A42" i="17" s="1"/>
  <c r="A48" i="14"/>
  <c r="A43" i="17" s="1"/>
  <c r="A49" i="14"/>
  <c r="A44" i="17" s="1"/>
  <c r="A50" i="14"/>
  <c r="A45" i="17" s="1"/>
  <c r="A51" i="14"/>
  <c r="A46" i="17" s="1"/>
  <c r="A2" i="31"/>
  <c r="H53" i="37"/>
  <c r="D53" i="37"/>
  <c r="A53" i="37"/>
  <c r="D45" i="37"/>
  <c r="D46" i="37"/>
  <c r="D47" i="37"/>
  <c r="D48" i="37"/>
  <c r="D49" i="37"/>
  <c r="D11" i="37"/>
  <c r="D12" i="37"/>
  <c r="D13" i="37"/>
  <c r="D14" i="37"/>
  <c r="D15" i="37"/>
  <c r="D16" i="37"/>
  <c r="D17" i="37"/>
  <c r="D18" i="37"/>
  <c r="D19" i="37"/>
  <c r="D20" i="37"/>
  <c r="D21" i="37"/>
  <c r="D22" i="37"/>
  <c r="D23" i="37"/>
  <c r="D24" i="37"/>
  <c r="D25" i="37"/>
  <c r="D26" i="37"/>
  <c r="D27" i="37"/>
  <c r="D28" i="37"/>
  <c r="D29" i="37"/>
  <c r="D30" i="37"/>
  <c r="D31" i="37"/>
  <c r="D32" i="37"/>
  <c r="D33" i="37"/>
  <c r="D34" i="37"/>
  <c r="D35" i="37"/>
  <c r="D36" i="37"/>
  <c r="D37" i="37"/>
  <c r="D38" i="37"/>
  <c r="D39" i="37"/>
  <c r="D40" i="37"/>
  <c r="D41" i="37"/>
  <c r="D42" i="37"/>
  <c r="D43" i="37"/>
  <c r="D44" i="37"/>
  <c r="H53" i="36"/>
  <c r="D53" i="36"/>
  <c r="A53" i="36"/>
  <c r="D10" i="37"/>
  <c r="B60" i="17"/>
  <c r="H60" i="17"/>
  <c r="M60" i="17"/>
  <c r="B60" i="31"/>
  <c r="A57" i="33" s="1"/>
  <c r="M46" i="31"/>
  <c r="K46" i="31"/>
  <c r="M45" i="31"/>
  <c r="K45" i="31"/>
  <c r="M44" i="31"/>
  <c r="K44" i="31"/>
  <c r="M43" i="31"/>
  <c r="K43" i="31"/>
  <c r="M42" i="31"/>
  <c r="K42" i="31"/>
  <c r="M41" i="31"/>
  <c r="K41" i="31"/>
  <c r="M40" i="31"/>
  <c r="K40" i="31"/>
  <c r="M39" i="31"/>
  <c r="K39" i="31"/>
  <c r="M38" i="31"/>
  <c r="K38" i="31"/>
  <c r="M37" i="31"/>
  <c r="K37" i="31"/>
  <c r="M36" i="31"/>
  <c r="K36" i="31"/>
  <c r="M35" i="31"/>
  <c r="K35" i="31"/>
  <c r="M34" i="31"/>
  <c r="K34" i="31"/>
  <c r="M33" i="31"/>
  <c r="K33" i="31"/>
  <c r="M32" i="31"/>
  <c r="K32" i="31"/>
  <c r="M31" i="31"/>
  <c r="K31" i="31"/>
  <c r="M30" i="31"/>
  <c r="K30" i="31"/>
  <c r="M29" i="31"/>
  <c r="K29" i="31"/>
  <c r="M28" i="31"/>
  <c r="K28" i="31"/>
  <c r="M27" i="31"/>
  <c r="K27" i="31"/>
  <c r="M26" i="31"/>
  <c r="K26" i="31"/>
  <c r="M25" i="31"/>
  <c r="K25" i="31"/>
  <c r="M24" i="31"/>
  <c r="K24" i="31"/>
  <c r="M23" i="31"/>
  <c r="K23" i="31"/>
  <c r="M22" i="31"/>
  <c r="K22" i="31"/>
  <c r="B4" i="31"/>
  <c r="A34" i="31"/>
  <c r="A20" i="31"/>
  <c r="A16" i="31"/>
  <c r="A12" i="31"/>
  <c r="A8" i="31"/>
  <c r="A12" i="28"/>
  <c r="I6" i="28"/>
  <c r="L4" i="31" s="1"/>
  <c r="D5" i="33" s="1"/>
  <c r="D6" i="36" s="1"/>
  <c r="D6" i="37" s="1"/>
  <c r="B6" i="28"/>
  <c r="I5" i="28"/>
  <c r="I4" i="31" s="1"/>
  <c r="A5" i="33" s="1"/>
  <c r="B5" i="28"/>
  <c r="A3" i="28"/>
  <c r="A2" i="27"/>
  <c r="A6" i="31" s="1"/>
  <c r="A6" i="33" s="1"/>
  <c r="A7" i="36" s="1"/>
  <c r="A7" i="37" s="1"/>
  <c r="B50" i="26"/>
  <c r="B49" i="26"/>
  <c r="B48" i="26"/>
  <c r="B47" i="26"/>
  <c r="B46" i="26"/>
  <c r="B45" i="26"/>
  <c r="B44" i="26"/>
  <c r="B43" i="26"/>
  <c r="B42" i="26"/>
  <c r="B41" i="26"/>
  <c r="B40" i="26"/>
  <c r="B39" i="26"/>
  <c r="B38" i="26"/>
  <c r="B37" i="26"/>
  <c r="B36" i="26"/>
  <c r="B35" i="26"/>
  <c r="B34" i="26"/>
  <c r="B33" i="26"/>
  <c r="B32" i="26"/>
  <c r="B31" i="26"/>
  <c r="B30" i="26"/>
  <c r="B29" i="26"/>
  <c r="B28" i="26"/>
  <c r="B27" i="26"/>
  <c r="B26" i="26"/>
  <c r="B25" i="26"/>
  <c r="B24" i="26"/>
  <c r="B23" i="26"/>
  <c r="B22" i="26"/>
  <c r="B21" i="26"/>
  <c r="B20" i="26"/>
  <c r="B19" i="26"/>
  <c r="B18" i="26"/>
  <c r="B17" i="26"/>
  <c r="B16" i="26"/>
  <c r="B15" i="26"/>
  <c r="B14" i="26"/>
  <c r="B13" i="26"/>
  <c r="B12" i="26"/>
  <c r="C7" i="26"/>
  <c r="A7" i="26"/>
  <c r="D5" i="26"/>
  <c r="C5" i="26"/>
  <c r="B5" i="26"/>
  <c r="A5" i="26"/>
  <c r="A2" i="26"/>
  <c r="C8" i="25"/>
  <c r="F5" i="25"/>
  <c r="E5" i="25"/>
  <c r="D5" i="25"/>
  <c r="B5" i="25"/>
  <c r="A5" i="25"/>
  <c r="A50" i="25"/>
  <c r="A49" i="26" s="1"/>
  <c r="A34" i="25"/>
  <c r="A33" i="26" s="1"/>
  <c r="A22" i="25"/>
  <c r="A21" i="26" s="1"/>
  <c r="A18" i="25"/>
  <c r="A17" i="26" s="1"/>
  <c r="A14" i="25"/>
  <c r="A13" i="26" s="1"/>
  <c r="A12" i="24"/>
  <c r="I6" i="24"/>
  <c r="A64" i="24" s="1"/>
  <c r="B6" i="24"/>
  <c r="A2" i="25" s="1"/>
  <c r="I5" i="24"/>
  <c r="B5" i="24"/>
  <c r="A3" i="24"/>
  <c r="A2" i="23"/>
  <c r="F53" i="22"/>
  <c r="F53" i="26" s="1"/>
  <c r="D53" i="22"/>
  <c r="B53" i="22"/>
  <c r="B50" i="22"/>
  <c r="B49" i="22"/>
  <c r="B48" i="22"/>
  <c r="B47" i="22"/>
  <c r="B46" i="22"/>
  <c r="B45" i="22"/>
  <c r="B44" i="22"/>
  <c r="B43" i="22"/>
  <c r="B42" i="22"/>
  <c r="B41" i="22"/>
  <c r="B40" i="22"/>
  <c r="B39" i="22"/>
  <c r="B38" i="22"/>
  <c r="B37" i="22"/>
  <c r="B36" i="22"/>
  <c r="B35" i="22"/>
  <c r="B34" i="22"/>
  <c r="B33" i="22"/>
  <c r="B32" i="22"/>
  <c r="B31" i="22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A7" i="22"/>
  <c r="D5" i="22"/>
  <c r="C5" i="22"/>
  <c r="B5" i="22"/>
  <c r="A5" i="22"/>
  <c r="A2" i="22"/>
  <c r="E61" i="21"/>
  <c r="E61" i="25" s="1"/>
  <c r="B61" i="21"/>
  <c r="B61" i="25" s="1"/>
  <c r="C8" i="21"/>
  <c r="F5" i="21"/>
  <c r="E5" i="21"/>
  <c r="D5" i="21"/>
  <c r="B5" i="21"/>
  <c r="A5" i="21"/>
  <c r="K64" i="20"/>
  <c r="K64" i="24" s="1"/>
  <c r="K64" i="28" s="1"/>
  <c r="E64" i="20"/>
  <c r="E64" i="24" s="1"/>
  <c r="E64" i="28" s="1"/>
  <c r="A49" i="21"/>
  <c r="A48" i="22" s="1"/>
  <c r="A41" i="21"/>
  <c r="A40" i="22" s="1"/>
  <c r="A33" i="21"/>
  <c r="A32" i="22" s="1"/>
  <c r="A25" i="21"/>
  <c r="A24" i="22" s="1"/>
  <c r="A21" i="21"/>
  <c r="A20" i="22" s="1"/>
  <c r="A19" i="21"/>
  <c r="A18" i="22" s="1"/>
  <c r="A17" i="21"/>
  <c r="A16" i="22" s="1"/>
  <c r="A15" i="21"/>
  <c r="A14" i="22" s="1"/>
  <c r="A13" i="21"/>
  <c r="A12" i="22" s="1"/>
  <c r="A12" i="20"/>
  <c r="I6" i="20"/>
  <c r="A64" i="20" s="1"/>
  <c r="B6" i="20"/>
  <c r="A2" i="21" s="1"/>
  <c r="I5" i="20"/>
  <c r="B5" i="20"/>
  <c r="A3" i="20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3" i="19"/>
  <c r="A2" i="19"/>
  <c r="H29" i="52" l="1"/>
  <c r="H17" i="52"/>
  <c r="H7" i="52"/>
  <c r="N12" i="10"/>
  <c r="H6" i="55"/>
  <c r="N28" i="14"/>
  <c r="H10" i="55"/>
  <c r="H7" i="56"/>
  <c r="H11" i="54"/>
  <c r="H3" i="54"/>
  <c r="H11" i="56"/>
  <c r="H3" i="56"/>
  <c r="L50" i="14"/>
  <c r="N50" i="14"/>
  <c r="L46" i="14"/>
  <c r="N46" i="14"/>
  <c r="N48" i="24"/>
  <c r="L51" i="14"/>
  <c r="N51" i="14"/>
  <c r="L49" i="14"/>
  <c r="N49" i="14"/>
  <c r="L47" i="14"/>
  <c r="N47" i="14"/>
  <c r="L45" i="14"/>
  <c r="N45" i="14"/>
  <c r="N46" i="10"/>
  <c r="N44" i="14"/>
  <c r="N42" i="14"/>
  <c r="N40" i="14"/>
  <c r="N38" i="14"/>
  <c r="N36" i="14"/>
  <c r="N34" i="14"/>
  <c r="N21" i="10"/>
  <c r="N16" i="28"/>
  <c r="H41" i="54"/>
  <c r="H37" i="54"/>
  <c r="H33" i="54"/>
  <c r="H29" i="54"/>
  <c r="H25" i="54"/>
  <c r="H21" i="54"/>
  <c r="H17" i="54"/>
  <c r="H13" i="54"/>
  <c r="H41" i="56"/>
  <c r="H37" i="56"/>
  <c r="H33" i="56"/>
  <c r="H29" i="56"/>
  <c r="H25" i="56"/>
  <c r="H21" i="56"/>
  <c r="H17" i="56"/>
  <c r="H13" i="56"/>
  <c r="H38" i="55"/>
  <c r="H36" i="55"/>
  <c r="H32" i="55"/>
  <c r="H28" i="55"/>
  <c r="H24" i="55"/>
  <c r="H20" i="55"/>
  <c r="H16" i="55"/>
  <c r="H12" i="55"/>
  <c r="N12" i="14"/>
  <c r="H9" i="52"/>
  <c r="H5" i="52"/>
  <c r="H9" i="56"/>
  <c r="H5" i="56"/>
  <c r="N12" i="28"/>
  <c r="H8" i="55"/>
  <c r="H4" i="55"/>
  <c r="H2" i="55"/>
  <c r="L21" i="20"/>
  <c r="H9" i="54"/>
  <c r="H5" i="54"/>
  <c r="N18" i="14"/>
  <c r="H2" i="53"/>
  <c r="N19" i="10"/>
  <c r="H2" i="51"/>
  <c r="D6" i="42"/>
  <c r="B6" i="42"/>
  <c r="E6" i="42"/>
  <c r="F6" i="42"/>
  <c r="C6" i="42"/>
  <c r="A12" i="25"/>
  <c r="A11" i="26" s="1"/>
  <c r="F6" i="46"/>
  <c r="E6" i="46"/>
  <c r="D6" i="46"/>
  <c r="C6" i="46"/>
  <c r="B6" i="46"/>
  <c r="F6" i="45"/>
  <c r="D6" i="45"/>
  <c r="B6" i="45"/>
  <c r="E6" i="45"/>
  <c r="C6" i="45"/>
  <c r="A12" i="21"/>
  <c r="A11" i="22" s="1"/>
  <c r="E5" i="45"/>
  <c r="C5" i="45"/>
  <c r="F5" i="43"/>
  <c r="D5" i="43"/>
  <c r="B5" i="43"/>
  <c r="F5" i="46"/>
  <c r="E5" i="46"/>
  <c r="D5" i="46"/>
  <c r="C5" i="46"/>
  <c r="B5" i="46"/>
  <c r="F5" i="45"/>
  <c r="D5" i="45"/>
  <c r="B5" i="45"/>
  <c r="E5" i="43"/>
  <c r="C5" i="43"/>
  <c r="F7" i="46"/>
  <c r="E7" i="46"/>
  <c r="D7" i="46"/>
  <c r="C7" i="46"/>
  <c r="B7" i="46"/>
  <c r="N32" i="14"/>
  <c r="N21" i="14"/>
  <c r="N31" i="10"/>
  <c r="N31" i="14"/>
  <c r="N29" i="10"/>
  <c r="N29" i="14"/>
  <c r="N43" i="10"/>
  <c r="N43" i="14"/>
  <c r="N41" i="10"/>
  <c r="N41" i="14"/>
  <c r="N39" i="10"/>
  <c r="N39" i="14"/>
  <c r="N37" i="10"/>
  <c r="N37" i="14"/>
  <c r="N35" i="10"/>
  <c r="N35" i="14"/>
  <c r="N33" i="10"/>
  <c r="N33" i="14"/>
  <c r="N30" i="10"/>
  <c r="N44" i="10"/>
  <c r="N42" i="10"/>
  <c r="N40" i="10"/>
  <c r="N38" i="10"/>
  <c r="N36" i="10"/>
  <c r="N34" i="10"/>
  <c r="N32" i="10"/>
  <c r="N16" i="24"/>
  <c r="N27" i="10"/>
  <c r="N27" i="14"/>
  <c r="N26" i="10"/>
  <c r="N26" i="14"/>
  <c r="N25" i="10"/>
  <c r="N25" i="14"/>
  <c r="N24" i="10"/>
  <c r="N24" i="14"/>
  <c r="N23" i="10"/>
  <c r="N23" i="14"/>
  <c r="N22" i="14"/>
  <c r="N17" i="10"/>
  <c r="N17" i="14"/>
  <c r="N16" i="10"/>
  <c r="N16" i="14"/>
  <c r="N15" i="10"/>
  <c r="N15" i="14"/>
  <c r="N13" i="10"/>
  <c r="N13" i="14"/>
  <c r="N28" i="10"/>
  <c r="N22" i="10"/>
  <c r="N20" i="10"/>
  <c r="N18" i="10"/>
  <c r="L19" i="14"/>
  <c r="N19" i="14"/>
  <c r="M53" i="14"/>
  <c r="G6" i="42" s="1"/>
  <c r="N48" i="10"/>
  <c r="N48" i="14"/>
  <c r="N14" i="10"/>
  <c r="N14" i="14"/>
  <c r="M53" i="10"/>
  <c r="N50" i="10"/>
  <c r="L48" i="28"/>
  <c r="L44" i="28"/>
  <c r="L40" i="28"/>
  <c r="L36" i="28"/>
  <c r="L32" i="28"/>
  <c r="L28" i="28"/>
  <c r="L24" i="28"/>
  <c r="L20" i="28"/>
  <c r="L16" i="28"/>
  <c r="L12" i="28"/>
  <c r="M53" i="28"/>
  <c r="G7" i="46" s="1"/>
  <c r="L50" i="28"/>
  <c r="L46" i="28"/>
  <c r="L42" i="28"/>
  <c r="L38" i="28"/>
  <c r="L34" i="28"/>
  <c r="L30" i="28"/>
  <c r="L26" i="28"/>
  <c r="L22" i="28"/>
  <c r="L18" i="28"/>
  <c r="L14" i="28"/>
  <c r="L48" i="20"/>
  <c r="L44" i="20"/>
  <c r="L40" i="20"/>
  <c r="L36" i="20"/>
  <c r="L32" i="20"/>
  <c r="L28" i="20"/>
  <c r="L24" i="20"/>
  <c r="L20" i="20"/>
  <c r="L16" i="20"/>
  <c r="L12" i="20"/>
  <c r="M53" i="20"/>
  <c r="G5" i="46" s="1"/>
  <c r="L50" i="20"/>
  <c r="L46" i="20"/>
  <c r="L42" i="20"/>
  <c r="L38" i="20"/>
  <c r="L34" i="20"/>
  <c r="L30" i="20"/>
  <c r="L26" i="20"/>
  <c r="L22" i="20"/>
  <c r="L18" i="20"/>
  <c r="L14" i="20"/>
  <c r="L28" i="10"/>
  <c r="L25" i="10"/>
  <c r="L23" i="10"/>
  <c r="L20" i="10"/>
  <c r="L17" i="10"/>
  <c r="L12" i="10"/>
  <c r="L50" i="10"/>
  <c r="L48" i="10"/>
  <c r="L46" i="10"/>
  <c r="L44" i="10"/>
  <c r="L42" i="10"/>
  <c r="L40" i="10"/>
  <c r="L38" i="10"/>
  <c r="L36" i="10"/>
  <c r="L34" i="10"/>
  <c r="L32" i="10"/>
  <c r="L29" i="10"/>
  <c r="L21" i="10"/>
  <c r="L15" i="10"/>
  <c r="L13" i="10"/>
  <c r="L31" i="10"/>
  <c r="L26" i="10"/>
  <c r="L24" i="10"/>
  <c r="L22" i="10"/>
  <c r="L19" i="10"/>
  <c r="L16" i="10"/>
  <c r="L51" i="10"/>
  <c r="L49" i="10"/>
  <c r="L47" i="10"/>
  <c r="L45" i="10"/>
  <c r="L43" i="10"/>
  <c r="L41" i="10"/>
  <c r="L39" i="10"/>
  <c r="L37" i="10"/>
  <c r="L35" i="10"/>
  <c r="L33" i="10"/>
  <c r="L30" i="10"/>
  <c r="L27" i="10"/>
  <c r="L18" i="10"/>
  <c r="L14" i="10"/>
  <c r="B2" i="35"/>
  <c r="B11" i="35"/>
  <c r="A32" i="25"/>
  <c r="A31" i="26" s="1"/>
  <c r="A28" i="31"/>
  <c r="A32" i="21"/>
  <c r="A31" i="22" s="1"/>
  <c r="G41" i="17"/>
  <c r="F41" i="17" s="1"/>
  <c r="G23" i="17"/>
  <c r="F23" i="17" s="1"/>
  <c r="G31" i="17"/>
  <c r="F31" i="17" s="1"/>
  <c r="G45" i="17"/>
  <c r="F45" i="17" s="1"/>
  <c r="G35" i="17"/>
  <c r="F35" i="17" s="1"/>
  <c r="G27" i="17"/>
  <c r="F27" i="17" s="1"/>
  <c r="G43" i="17"/>
  <c r="F43" i="17" s="1"/>
  <c r="G39" i="17"/>
  <c r="F39" i="17" s="1"/>
  <c r="G33" i="17"/>
  <c r="F33" i="17" s="1"/>
  <c r="G29" i="17"/>
  <c r="F29" i="17" s="1"/>
  <c r="G25" i="17"/>
  <c r="F25" i="17" s="1"/>
  <c r="M20" i="17"/>
  <c r="M14" i="31"/>
  <c r="M10" i="31"/>
  <c r="M18" i="31"/>
  <c r="K10" i="17"/>
  <c r="K8" i="31"/>
  <c r="K48" i="31" s="1"/>
  <c r="M12" i="31"/>
  <c r="M16" i="31"/>
  <c r="M20" i="31"/>
  <c r="K18" i="17"/>
  <c r="K14" i="17"/>
  <c r="M12" i="17"/>
  <c r="M9" i="31"/>
  <c r="K16" i="17"/>
  <c r="K8" i="17"/>
  <c r="K13" i="17"/>
  <c r="M17" i="31"/>
  <c r="K21" i="17"/>
  <c r="K9" i="17"/>
  <c r="K17" i="17"/>
  <c r="M13" i="31"/>
  <c r="M21" i="31"/>
  <c r="K19" i="17"/>
  <c r="K15" i="17"/>
  <c r="K11" i="17"/>
  <c r="M7" i="31"/>
  <c r="M11" i="31"/>
  <c r="M15" i="31"/>
  <c r="M19" i="31"/>
  <c r="G26" i="17"/>
  <c r="F26" i="17" s="1"/>
  <c r="G24" i="17"/>
  <c r="F24" i="17" s="1"/>
  <c r="G22" i="17"/>
  <c r="F22" i="17" s="1"/>
  <c r="G44" i="17"/>
  <c r="F44" i="17" s="1"/>
  <c r="G40" i="17"/>
  <c r="F40" i="17" s="1"/>
  <c r="G36" i="17"/>
  <c r="F36" i="17" s="1"/>
  <c r="G30" i="17"/>
  <c r="F30" i="17" s="1"/>
  <c r="A7" i="35"/>
  <c r="A15" i="37"/>
  <c r="A16" i="37"/>
  <c r="A8" i="35"/>
  <c r="A9" i="35"/>
  <c r="A17" i="37"/>
  <c r="A18" i="37"/>
  <c r="A10" i="35"/>
  <c r="A15" i="35"/>
  <c r="A23" i="37"/>
  <c r="A24" i="37"/>
  <c r="A16" i="35"/>
  <c r="A17" i="35"/>
  <c r="A25" i="37"/>
  <c r="A26" i="37"/>
  <c r="A18" i="35"/>
  <c r="A32" i="37"/>
  <c r="A24" i="35"/>
  <c r="A33" i="37"/>
  <c r="A25" i="35"/>
  <c r="A34" i="37"/>
  <c r="A26" i="35"/>
  <c r="A31" i="35"/>
  <c r="A52" i="36"/>
  <c r="A52" i="37"/>
  <c r="A3" i="35"/>
  <c r="A11" i="37"/>
  <c r="A12" i="37"/>
  <c r="A4" i="35"/>
  <c r="A5" i="35"/>
  <c r="A13" i="37"/>
  <c r="A14" i="37"/>
  <c r="A6" i="35"/>
  <c r="A11" i="35"/>
  <c r="A19" i="37"/>
  <c r="A20" i="37"/>
  <c r="A12" i="35"/>
  <c r="A13" i="35"/>
  <c r="A21" i="37"/>
  <c r="A22" i="37"/>
  <c r="A14" i="35"/>
  <c r="A19" i="35"/>
  <c r="A27" i="37"/>
  <c r="A28" i="37"/>
  <c r="A20" i="35"/>
  <c r="A21" i="35"/>
  <c r="A29" i="37"/>
  <c r="A30" i="37"/>
  <c r="A22" i="35"/>
  <c r="A35" i="37"/>
  <c r="A27" i="35"/>
  <c r="A36" i="37"/>
  <c r="A28" i="35"/>
  <c r="A37" i="37"/>
  <c r="A29" i="35"/>
  <c r="A38" i="37"/>
  <c r="A30" i="35"/>
  <c r="C39" i="25"/>
  <c r="G38" i="26" s="1"/>
  <c r="C40" i="31"/>
  <c r="A6" i="36"/>
  <c r="A6" i="37" s="1"/>
  <c r="B37" i="35"/>
  <c r="B38" i="35"/>
  <c r="B39" i="35"/>
  <c r="B40" i="35"/>
  <c r="B41" i="35"/>
  <c r="B3" i="35"/>
  <c r="B4" i="35"/>
  <c r="B5" i="35"/>
  <c r="B6" i="35"/>
  <c r="B7" i="35"/>
  <c r="B8" i="35"/>
  <c r="B9" i="35"/>
  <c r="B10" i="35"/>
  <c r="B12" i="35"/>
  <c r="B13" i="35"/>
  <c r="B14" i="35"/>
  <c r="B15" i="35"/>
  <c r="B16" i="35"/>
  <c r="B17" i="35"/>
  <c r="B18" i="35"/>
  <c r="B19" i="35"/>
  <c r="B20" i="35"/>
  <c r="B21" i="35"/>
  <c r="B22" i="35"/>
  <c r="B23" i="35"/>
  <c r="B24" i="35"/>
  <c r="B25" i="35"/>
  <c r="B26" i="35"/>
  <c r="B27" i="35"/>
  <c r="B28" i="35"/>
  <c r="B29" i="35"/>
  <c r="B30" i="35"/>
  <c r="B31" i="35"/>
  <c r="B32" i="35"/>
  <c r="B33" i="35"/>
  <c r="B34" i="35"/>
  <c r="B35" i="35"/>
  <c r="B36" i="35"/>
  <c r="C29" i="21"/>
  <c r="G28" i="22" s="1"/>
  <c r="C33" i="21"/>
  <c r="G32" i="22" s="1"/>
  <c r="C37" i="21"/>
  <c r="G36" i="22" s="1"/>
  <c r="C36" i="31"/>
  <c r="C22" i="31"/>
  <c r="C27" i="21"/>
  <c r="G26" i="22" s="1"/>
  <c r="C26" i="31"/>
  <c r="C30" i="31"/>
  <c r="C34" i="31"/>
  <c r="C39" i="21"/>
  <c r="G38" i="22" s="1"/>
  <c r="C38" i="31"/>
  <c r="C43" i="21"/>
  <c r="G42" i="22" s="1"/>
  <c r="C42" i="31"/>
  <c r="C47" i="21"/>
  <c r="G46" i="22" s="1"/>
  <c r="D53" i="26"/>
  <c r="C28" i="25"/>
  <c r="G27" i="26" s="1"/>
  <c r="E27" i="31"/>
  <c r="D27" i="31" s="1"/>
  <c r="C36" i="25"/>
  <c r="G35" i="26" s="1"/>
  <c r="E39" i="31"/>
  <c r="D39" i="31" s="1"/>
  <c r="C51" i="25"/>
  <c r="G50" i="26" s="1"/>
  <c r="G23" i="31"/>
  <c r="F23" i="31" s="1"/>
  <c r="G24" i="31"/>
  <c r="F24" i="31" s="1"/>
  <c r="G27" i="31"/>
  <c r="F27" i="31" s="1"/>
  <c r="G31" i="31"/>
  <c r="F31" i="31" s="1"/>
  <c r="G35" i="31"/>
  <c r="F35" i="31" s="1"/>
  <c r="G39" i="31"/>
  <c r="F39" i="31" s="1"/>
  <c r="G40" i="31"/>
  <c r="F40" i="31" s="1"/>
  <c r="G43" i="31"/>
  <c r="F43" i="31" s="1"/>
  <c r="G44" i="31"/>
  <c r="F44" i="31" s="1"/>
  <c r="E25" i="31"/>
  <c r="D25" i="31" s="1"/>
  <c r="C33" i="25"/>
  <c r="G32" i="26" s="1"/>
  <c r="E32" i="31"/>
  <c r="D32" i="31" s="1"/>
  <c r="C42" i="25"/>
  <c r="G41" i="26" s="1"/>
  <c r="E41" i="31"/>
  <c r="D41" i="31" s="1"/>
  <c r="E45" i="31"/>
  <c r="D45" i="31" s="1"/>
  <c r="G29" i="31"/>
  <c r="F29" i="31" s="1"/>
  <c r="G34" i="31"/>
  <c r="F34" i="31" s="1"/>
  <c r="G41" i="31"/>
  <c r="F41" i="31" s="1"/>
  <c r="A37" i="31"/>
  <c r="A39" i="31"/>
  <c r="A41" i="31"/>
  <c r="A43" i="31"/>
  <c r="A45" i="31"/>
  <c r="A64" i="28"/>
  <c r="A7" i="31"/>
  <c r="A38" i="31"/>
  <c r="A40" i="31"/>
  <c r="A42" i="31"/>
  <c r="A44" i="31"/>
  <c r="A46" i="31"/>
  <c r="B53" i="26"/>
  <c r="B5" i="47" l="1"/>
  <c r="G5" i="43"/>
  <c r="G5" i="45"/>
  <c r="M48" i="31"/>
  <c r="A31" i="37"/>
  <c r="A23" i="35"/>
  <c r="M53" i="24"/>
  <c r="C46" i="31"/>
  <c r="B46" i="31" s="1"/>
  <c r="C31" i="21"/>
  <c r="G30" i="22" s="1"/>
  <c r="C44" i="31"/>
  <c r="B44" i="31" s="1"/>
  <c r="A39" i="37"/>
  <c r="C38" i="25"/>
  <c r="G37" i="26" s="1"/>
  <c r="C47" i="25"/>
  <c r="G46" i="26" s="1"/>
  <c r="G45" i="31"/>
  <c r="F45" i="31" s="1"/>
  <c r="G37" i="31"/>
  <c r="F37" i="31" s="1"/>
  <c r="G33" i="31"/>
  <c r="F33" i="31" s="1"/>
  <c r="G25" i="31"/>
  <c r="F25" i="31" s="1"/>
  <c r="G36" i="31"/>
  <c r="F36" i="31" s="1"/>
  <c r="G32" i="31"/>
  <c r="F32" i="31" s="1"/>
  <c r="G28" i="31"/>
  <c r="F28" i="31" s="1"/>
  <c r="G42" i="31"/>
  <c r="F42" i="31" s="1"/>
  <c r="G26" i="31"/>
  <c r="F26" i="31" s="1"/>
  <c r="C46" i="25"/>
  <c r="G45" i="26" s="1"/>
  <c r="C45" i="25"/>
  <c r="G44" i="26" s="1"/>
  <c r="E37" i="31"/>
  <c r="D37" i="31" s="1"/>
  <c r="C30" i="25"/>
  <c r="G29" i="26" s="1"/>
  <c r="C29" i="25"/>
  <c r="G28" i="26" s="1"/>
  <c r="E38" i="31"/>
  <c r="D38" i="31" s="1"/>
  <c r="E33" i="31"/>
  <c r="D33" i="31" s="1"/>
  <c r="E29" i="31"/>
  <c r="D29" i="31" s="1"/>
  <c r="C48" i="25"/>
  <c r="G47" i="26" s="1"/>
  <c r="E35" i="31"/>
  <c r="D35" i="31" s="1"/>
  <c r="E30" i="31"/>
  <c r="D30" i="31" s="1"/>
  <c r="C50" i="25"/>
  <c r="G49" i="26" s="1"/>
  <c r="E44" i="31"/>
  <c r="D44" i="31" s="1"/>
  <c r="E36" i="31"/>
  <c r="D36" i="31" s="1"/>
  <c r="C34" i="25"/>
  <c r="G33" i="26" s="1"/>
  <c r="E43" i="31"/>
  <c r="D43" i="31" s="1"/>
  <c r="C40" i="25"/>
  <c r="G39" i="26" s="1"/>
  <c r="C32" i="25"/>
  <c r="G31" i="26" s="1"/>
  <c r="E26" i="31"/>
  <c r="D26" i="31" s="1"/>
  <c r="E22" i="31"/>
  <c r="D22" i="31" s="1"/>
  <c r="E40" i="31"/>
  <c r="D40" i="31" s="1"/>
  <c r="E28" i="31"/>
  <c r="D28" i="31" s="1"/>
  <c r="E24" i="31"/>
  <c r="D24" i="31" s="1"/>
  <c r="E46" i="31"/>
  <c r="D46" i="31" s="1"/>
  <c r="C44" i="25"/>
  <c r="G43" i="26" s="1"/>
  <c r="C43" i="25"/>
  <c r="G42" i="26" s="1"/>
  <c r="E34" i="31"/>
  <c r="D34" i="31" s="1"/>
  <c r="E31" i="31"/>
  <c r="D31" i="31" s="1"/>
  <c r="E23" i="31"/>
  <c r="D23" i="31" s="1"/>
  <c r="C51" i="21"/>
  <c r="G50" i="22" s="1"/>
  <c r="C35" i="21"/>
  <c r="G34" i="22" s="1"/>
  <c r="C49" i="21"/>
  <c r="G48" i="22" s="1"/>
  <c r="C41" i="21"/>
  <c r="G40" i="22" s="1"/>
  <c r="C28" i="31"/>
  <c r="B28" i="31" s="1"/>
  <c r="C45" i="21"/>
  <c r="G44" i="22" s="1"/>
  <c r="C32" i="31"/>
  <c r="I32" i="31" s="1"/>
  <c r="C24" i="31"/>
  <c r="B24" i="31" s="1"/>
  <c r="G28" i="17"/>
  <c r="F28" i="17" s="1"/>
  <c r="G32" i="17"/>
  <c r="F32" i="17" s="1"/>
  <c r="G34" i="17"/>
  <c r="F34" i="17" s="1"/>
  <c r="G38" i="17"/>
  <c r="F38" i="17" s="1"/>
  <c r="G42" i="17"/>
  <c r="F42" i="17" s="1"/>
  <c r="G46" i="17"/>
  <c r="F46" i="17" s="1"/>
  <c r="G37" i="17"/>
  <c r="F37" i="17" s="1"/>
  <c r="E14" i="31"/>
  <c r="D14" i="31" s="1"/>
  <c r="G20" i="17"/>
  <c r="F20" i="17" s="1"/>
  <c r="C8" i="31"/>
  <c r="B8" i="31" s="1"/>
  <c r="C21" i="25"/>
  <c r="G20" i="26" s="1"/>
  <c r="C15" i="21"/>
  <c r="G14" i="22" s="1"/>
  <c r="C16" i="31"/>
  <c r="B16" i="31" s="1"/>
  <c r="C20" i="31"/>
  <c r="B20" i="31" s="1"/>
  <c r="G9" i="17"/>
  <c r="F9" i="17" s="1"/>
  <c r="G46" i="31"/>
  <c r="F46" i="31" s="1"/>
  <c r="G38" i="31"/>
  <c r="F38" i="31" s="1"/>
  <c r="G30" i="31"/>
  <c r="F30" i="31" s="1"/>
  <c r="G22" i="31"/>
  <c r="F22" i="31" s="1"/>
  <c r="C49" i="25"/>
  <c r="G48" i="26" s="1"/>
  <c r="C41" i="25"/>
  <c r="G40" i="26" s="1"/>
  <c r="C37" i="25"/>
  <c r="G36" i="26" s="1"/>
  <c r="E42" i="31"/>
  <c r="D42" i="31" s="1"/>
  <c r="C35" i="25"/>
  <c r="G34" i="26" s="1"/>
  <c r="C31" i="25"/>
  <c r="G30" i="26" s="1"/>
  <c r="C27" i="25"/>
  <c r="G26" i="26" s="1"/>
  <c r="A47" i="37"/>
  <c r="A39" i="35"/>
  <c r="A43" i="37"/>
  <c r="A35" i="35"/>
  <c r="A10" i="37"/>
  <c r="A2" i="35"/>
  <c r="A48" i="37"/>
  <c r="A40" i="35"/>
  <c r="A44" i="37"/>
  <c r="A36" i="35"/>
  <c r="A40" i="37"/>
  <c r="A32" i="35"/>
  <c r="A49" i="37"/>
  <c r="A41" i="35"/>
  <c r="A45" i="37"/>
  <c r="A37" i="35"/>
  <c r="A41" i="37"/>
  <c r="A33" i="35"/>
  <c r="A46" i="37"/>
  <c r="A38" i="35"/>
  <c r="A42" i="37"/>
  <c r="A34" i="35"/>
  <c r="C43" i="31"/>
  <c r="C48" i="21"/>
  <c r="G47" i="22" s="1"/>
  <c r="C39" i="31"/>
  <c r="C44" i="21"/>
  <c r="G43" i="22" s="1"/>
  <c r="C35" i="31"/>
  <c r="C40" i="21"/>
  <c r="G39" i="22" s="1"/>
  <c r="C31" i="31"/>
  <c r="C36" i="21"/>
  <c r="G35" i="22" s="1"/>
  <c r="C27" i="31"/>
  <c r="C32" i="21"/>
  <c r="G31" i="22" s="1"/>
  <c r="C23" i="31"/>
  <c r="C28" i="21"/>
  <c r="G27" i="22" s="1"/>
  <c r="I42" i="31"/>
  <c r="B42" i="31"/>
  <c r="I34" i="31"/>
  <c r="B34" i="31"/>
  <c r="I26" i="31"/>
  <c r="B26" i="31"/>
  <c r="I40" i="31"/>
  <c r="B40" i="31"/>
  <c r="B32" i="31"/>
  <c r="I24" i="31"/>
  <c r="C45" i="31"/>
  <c r="C50" i="21"/>
  <c r="G49" i="22" s="1"/>
  <c r="C41" i="31"/>
  <c r="C46" i="21"/>
  <c r="G45" i="22" s="1"/>
  <c r="C37" i="31"/>
  <c r="C42" i="21"/>
  <c r="G41" i="22" s="1"/>
  <c r="C33" i="31"/>
  <c r="C38" i="21"/>
  <c r="G37" i="22" s="1"/>
  <c r="C29" i="31"/>
  <c r="C34" i="21"/>
  <c r="G33" i="22" s="1"/>
  <c r="C25" i="31"/>
  <c r="C30" i="21"/>
  <c r="G29" i="22" s="1"/>
  <c r="I46" i="31"/>
  <c r="I38" i="31"/>
  <c r="B38" i="31"/>
  <c r="I30" i="31"/>
  <c r="B30" i="31"/>
  <c r="I22" i="31"/>
  <c r="B22" i="31"/>
  <c r="I44" i="31"/>
  <c r="I36" i="31"/>
  <c r="B36" i="31"/>
  <c r="I28" i="31"/>
  <c r="G6" i="46" l="1"/>
  <c r="G6" i="45"/>
  <c r="G19" i="17"/>
  <c r="F19" i="17" s="1"/>
  <c r="C24" i="25"/>
  <c r="G23" i="26" s="1"/>
  <c r="C19" i="31"/>
  <c r="B19" i="31" s="1"/>
  <c r="C26" i="25"/>
  <c r="G25" i="26" s="1"/>
  <c r="E18" i="31"/>
  <c r="D18" i="31" s="1"/>
  <c r="G21" i="31"/>
  <c r="F21" i="31" s="1"/>
  <c r="E9" i="31"/>
  <c r="D9" i="31" s="1"/>
  <c r="C14" i="21"/>
  <c r="G13" i="22" s="1"/>
  <c r="C7" i="31"/>
  <c r="C22" i="25"/>
  <c r="G21" i="26" s="1"/>
  <c r="E21" i="31"/>
  <c r="D21" i="31" s="1"/>
  <c r="C19" i="21"/>
  <c r="G18" i="22" s="1"/>
  <c r="C17" i="21"/>
  <c r="G16" i="22" s="1"/>
  <c r="E17" i="31"/>
  <c r="D17" i="31" s="1"/>
  <c r="G10" i="31"/>
  <c r="F10" i="31" s="1"/>
  <c r="C14" i="31"/>
  <c r="B14" i="31" s="1"/>
  <c r="G19" i="31"/>
  <c r="F19" i="31" s="1"/>
  <c r="C12" i="21"/>
  <c r="G11" i="22" s="1"/>
  <c r="C20" i="21"/>
  <c r="G19" i="22" s="1"/>
  <c r="E13" i="31"/>
  <c r="D13" i="31" s="1"/>
  <c r="C22" i="21"/>
  <c r="G21" i="22" s="1"/>
  <c r="G21" i="17"/>
  <c r="F21" i="17" s="1"/>
  <c r="C13" i="25"/>
  <c r="G12" i="26" s="1"/>
  <c r="C23" i="25"/>
  <c r="G22" i="26" s="1"/>
  <c r="G12" i="31"/>
  <c r="F12" i="31" s="1"/>
  <c r="C21" i="31"/>
  <c r="B21" i="31" s="1"/>
  <c r="C18" i="25"/>
  <c r="G17" i="26" s="1"/>
  <c r="E12" i="31"/>
  <c r="D12" i="31" s="1"/>
  <c r="E19" i="31"/>
  <c r="D19" i="31" s="1"/>
  <c r="G17" i="31"/>
  <c r="F17" i="31" s="1"/>
  <c r="G8" i="31"/>
  <c r="F8" i="31" s="1"/>
  <c r="C12" i="31"/>
  <c r="B12" i="31" s="1"/>
  <c r="C20" i="25"/>
  <c r="G19" i="26" s="1"/>
  <c r="C17" i="25"/>
  <c r="G16" i="26" s="1"/>
  <c r="E15" i="31"/>
  <c r="D15" i="31" s="1"/>
  <c r="G15" i="31"/>
  <c r="F15" i="31" s="1"/>
  <c r="G11" i="31"/>
  <c r="F11" i="31" s="1"/>
  <c r="C19" i="25"/>
  <c r="G18" i="26" s="1"/>
  <c r="C26" i="21"/>
  <c r="G25" i="22" s="1"/>
  <c r="C17" i="31"/>
  <c r="E11" i="31"/>
  <c r="D11" i="31" s="1"/>
  <c r="E20" i="31"/>
  <c r="C25" i="25"/>
  <c r="G24" i="26" s="1"/>
  <c r="G14" i="31"/>
  <c r="F14" i="31" s="1"/>
  <c r="G9" i="31"/>
  <c r="F9" i="31" s="1"/>
  <c r="C16" i="25"/>
  <c r="G15" i="26" s="1"/>
  <c r="G20" i="31"/>
  <c r="F20" i="31" s="1"/>
  <c r="C13" i="21"/>
  <c r="G12" i="22" s="1"/>
  <c r="G16" i="31"/>
  <c r="F16" i="31" s="1"/>
  <c r="E7" i="31"/>
  <c r="C12" i="25"/>
  <c r="G11" i="26" s="1"/>
  <c r="G18" i="31"/>
  <c r="F18" i="31" s="1"/>
  <c r="G7" i="31"/>
  <c r="C18" i="31"/>
  <c r="B18" i="31" s="1"/>
  <c r="E16" i="31"/>
  <c r="D16" i="31" s="1"/>
  <c r="C25" i="21"/>
  <c r="G24" i="22" s="1"/>
  <c r="C21" i="21"/>
  <c r="G20" i="22" s="1"/>
  <c r="E59" i="20"/>
  <c r="C10" i="31"/>
  <c r="G15" i="17"/>
  <c r="F15" i="17" s="1"/>
  <c r="C11" i="31"/>
  <c r="B11" i="31" s="1"/>
  <c r="C14" i="25"/>
  <c r="G13" i="26" s="1"/>
  <c r="C9" i="31"/>
  <c r="B9" i="31" s="1"/>
  <c r="E10" i="31"/>
  <c r="D10" i="31" s="1"/>
  <c r="E8" i="31"/>
  <c r="D8" i="31" s="1"/>
  <c r="C15" i="25"/>
  <c r="G14" i="26" s="1"/>
  <c r="C23" i="21"/>
  <c r="G22" i="22" s="1"/>
  <c r="G13" i="31"/>
  <c r="F13" i="31" s="1"/>
  <c r="C18" i="21"/>
  <c r="G17" i="22" s="1"/>
  <c r="C13" i="31"/>
  <c r="B13" i="31" s="1"/>
  <c r="G13" i="17"/>
  <c r="F13" i="17" s="1"/>
  <c r="C16" i="21"/>
  <c r="G15" i="22" s="1"/>
  <c r="C24" i="21"/>
  <c r="G23" i="22" s="1"/>
  <c r="G11" i="17"/>
  <c r="F11" i="17" s="1"/>
  <c r="G16" i="17"/>
  <c r="F16" i="17" s="1"/>
  <c r="G12" i="17"/>
  <c r="F12" i="17" s="1"/>
  <c r="G8" i="17"/>
  <c r="F8" i="17" s="1"/>
  <c r="G17" i="17"/>
  <c r="F17" i="17" s="1"/>
  <c r="G18" i="17"/>
  <c r="F18" i="17" s="1"/>
  <c r="G14" i="17"/>
  <c r="F14" i="17" s="1"/>
  <c r="G10" i="17"/>
  <c r="F10" i="17" s="1"/>
  <c r="C15" i="31"/>
  <c r="B15" i="31" s="1"/>
  <c r="I23" i="31"/>
  <c r="B23" i="31"/>
  <c r="I31" i="31"/>
  <c r="B31" i="31"/>
  <c r="I39" i="31"/>
  <c r="B39" i="31"/>
  <c r="J28" i="31"/>
  <c r="N28" i="31" s="1"/>
  <c r="D29" i="33" s="1"/>
  <c r="F29" i="33" s="1"/>
  <c r="B31" i="36" s="1"/>
  <c r="H28" i="31"/>
  <c r="J36" i="31"/>
  <c r="N36" i="31" s="1"/>
  <c r="D37" i="33" s="1"/>
  <c r="F37" i="33" s="1"/>
  <c r="B39" i="36" s="1"/>
  <c r="H36" i="31"/>
  <c r="J44" i="31"/>
  <c r="N44" i="31" s="1"/>
  <c r="D45" i="33" s="1"/>
  <c r="F45" i="33" s="1"/>
  <c r="B47" i="36" s="1"/>
  <c r="H44" i="31"/>
  <c r="J22" i="31"/>
  <c r="N22" i="31" s="1"/>
  <c r="D23" i="33" s="1"/>
  <c r="F23" i="33" s="1"/>
  <c r="B25" i="36" s="1"/>
  <c r="H22" i="31"/>
  <c r="J30" i="31"/>
  <c r="N30" i="31" s="1"/>
  <c r="D31" i="33" s="1"/>
  <c r="F31" i="33" s="1"/>
  <c r="B33" i="36" s="1"/>
  <c r="H30" i="31"/>
  <c r="J38" i="31"/>
  <c r="N38" i="31" s="1"/>
  <c r="D39" i="33" s="1"/>
  <c r="F39" i="33" s="1"/>
  <c r="B41" i="36" s="1"/>
  <c r="H38" i="31"/>
  <c r="J46" i="31"/>
  <c r="N46" i="31" s="1"/>
  <c r="D47" i="33" s="1"/>
  <c r="F47" i="33" s="1"/>
  <c r="B49" i="36" s="1"/>
  <c r="H46" i="31"/>
  <c r="I29" i="31"/>
  <c r="B29" i="31"/>
  <c r="I37" i="31"/>
  <c r="B37" i="31"/>
  <c r="I45" i="31"/>
  <c r="B45" i="31"/>
  <c r="J24" i="31"/>
  <c r="N24" i="31" s="1"/>
  <c r="D25" i="33" s="1"/>
  <c r="F25" i="33" s="1"/>
  <c r="B27" i="36" s="1"/>
  <c r="H24" i="31"/>
  <c r="J32" i="31"/>
  <c r="N32" i="31" s="1"/>
  <c r="D33" i="33" s="1"/>
  <c r="F33" i="33" s="1"/>
  <c r="B35" i="36" s="1"/>
  <c r="H32" i="31"/>
  <c r="J40" i="31"/>
  <c r="N40" i="31" s="1"/>
  <c r="D41" i="33" s="1"/>
  <c r="F41" i="33" s="1"/>
  <c r="B43" i="36" s="1"/>
  <c r="H40" i="31"/>
  <c r="J26" i="31"/>
  <c r="N26" i="31" s="1"/>
  <c r="D27" i="33" s="1"/>
  <c r="F27" i="33" s="1"/>
  <c r="B29" i="36" s="1"/>
  <c r="H26" i="31"/>
  <c r="J34" i="31"/>
  <c r="N34" i="31" s="1"/>
  <c r="D35" i="33" s="1"/>
  <c r="F35" i="33" s="1"/>
  <c r="B37" i="36" s="1"/>
  <c r="H34" i="31"/>
  <c r="J42" i="31"/>
  <c r="N42" i="31" s="1"/>
  <c r="D43" i="33" s="1"/>
  <c r="F43" i="33" s="1"/>
  <c r="B45" i="36" s="1"/>
  <c r="H42" i="31"/>
  <c r="I25" i="31"/>
  <c r="B25" i="31"/>
  <c r="I33" i="31"/>
  <c r="B33" i="31"/>
  <c r="I41" i="31"/>
  <c r="B41" i="31"/>
  <c r="I27" i="31"/>
  <c r="B27" i="31"/>
  <c r="I35" i="31"/>
  <c r="B35" i="31"/>
  <c r="I43" i="31"/>
  <c r="B43" i="31"/>
  <c r="F7" i="31" l="1"/>
  <c r="F48" i="31" s="1"/>
  <c r="G48" i="31"/>
  <c r="B7" i="31"/>
  <c r="C48" i="31"/>
  <c r="D7" i="31"/>
  <c r="E48" i="31"/>
  <c r="I21" i="31"/>
  <c r="H21" i="31" s="1"/>
  <c r="I17" i="31"/>
  <c r="H17" i="31" s="1"/>
  <c r="I7" i="31"/>
  <c r="E56" i="20"/>
  <c r="B17" i="31"/>
  <c r="E57" i="24"/>
  <c r="I9" i="31"/>
  <c r="H9" i="31" s="1"/>
  <c r="I19" i="31"/>
  <c r="J19" i="31" s="1"/>
  <c r="I12" i="31"/>
  <c r="H12" i="31" s="1"/>
  <c r="E58" i="20"/>
  <c r="F6" i="25"/>
  <c r="I15" i="31"/>
  <c r="J15" i="31" s="1"/>
  <c r="I11" i="31"/>
  <c r="J11" i="31" s="1"/>
  <c r="I14" i="31"/>
  <c r="E58" i="24"/>
  <c r="D20" i="31"/>
  <c r="I20" i="31"/>
  <c r="E55" i="24"/>
  <c r="E56" i="24"/>
  <c r="E55" i="20"/>
  <c r="E57" i="20"/>
  <c r="E59" i="24"/>
  <c r="I18" i="31"/>
  <c r="I13" i="31"/>
  <c r="J13" i="31" s="1"/>
  <c r="B10" i="31"/>
  <c r="I10" i="31"/>
  <c r="B4" i="47" s="1"/>
  <c r="E59" i="28"/>
  <c r="E57" i="28"/>
  <c r="E55" i="28"/>
  <c r="E58" i="28"/>
  <c r="E56" i="28"/>
  <c r="I8" i="31"/>
  <c r="I16" i="31"/>
  <c r="F6" i="21"/>
  <c r="J43" i="31"/>
  <c r="N43" i="31" s="1"/>
  <c r="D44" i="33" s="1"/>
  <c r="F44" i="33" s="1"/>
  <c r="B46" i="36" s="1"/>
  <c r="H43" i="31"/>
  <c r="J35" i="31"/>
  <c r="N35" i="31" s="1"/>
  <c r="D36" i="33" s="1"/>
  <c r="F36" i="33" s="1"/>
  <c r="B38" i="36" s="1"/>
  <c r="H35" i="31"/>
  <c r="J27" i="31"/>
  <c r="N27" i="31" s="1"/>
  <c r="D28" i="33" s="1"/>
  <c r="F28" i="33" s="1"/>
  <c r="B30" i="36" s="1"/>
  <c r="H27" i="31"/>
  <c r="J17" i="31"/>
  <c r="J41" i="31"/>
  <c r="N41" i="31" s="1"/>
  <c r="D42" i="33" s="1"/>
  <c r="F42" i="33" s="1"/>
  <c r="B44" i="36" s="1"/>
  <c r="H41" i="31"/>
  <c r="J33" i="31"/>
  <c r="N33" i="31" s="1"/>
  <c r="D34" i="33" s="1"/>
  <c r="F34" i="33" s="1"/>
  <c r="B36" i="36" s="1"/>
  <c r="H33" i="31"/>
  <c r="J25" i="31"/>
  <c r="N25" i="31" s="1"/>
  <c r="D26" i="33" s="1"/>
  <c r="F26" i="33" s="1"/>
  <c r="B28" i="36" s="1"/>
  <c r="H25" i="31"/>
  <c r="O42" i="31"/>
  <c r="E43" i="33" s="1"/>
  <c r="O34" i="31"/>
  <c r="E35" i="33" s="1"/>
  <c r="O26" i="31"/>
  <c r="E27" i="33" s="1"/>
  <c r="O40" i="31"/>
  <c r="E41" i="33" s="1"/>
  <c r="O32" i="31"/>
  <c r="E33" i="33" s="1"/>
  <c r="O24" i="31"/>
  <c r="E25" i="33" s="1"/>
  <c r="J45" i="31"/>
  <c r="N45" i="31" s="1"/>
  <c r="D46" i="33" s="1"/>
  <c r="F46" i="33" s="1"/>
  <c r="B48" i="36" s="1"/>
  <c r="H45" i="31"/>
  <c r="J37" i="31"/>
  <c r="N37" i="31" s="1"/>
  <c r="D38" i="33" s="1"/>
  <c r="F38" i="33" s="1"/>
  <c r="B40" i="36" s="1"/>
  <c r="H37" i="31"/>
  <c r="J29" i="31"/>
  <c r="N29" i="31" s="1"/>
  <c r="D30" i="33" s="1"/>
  <c r="F30" i="33" s="1"/>
  <c r="B32" i="36" s="1"/>
  <c r="H29" i="31"/>
  <c r="J39" i="31"/>
  <c r="N39" i="31" s="1"/>
  <c r="D40" i="33" s="1"/>
  <c r="F40" i="33" s="1"/>
  <c r="B42" i="36" s="1"/>
  <c r="H39" i="31"/>
  <c r="J31" i="31"/>
  <c r="N31" i="31" s="1"/>
  <c r="D32" i="33" s="1"/>
  <c r="F32" i="33" s="1"/>
  <c r="B34" i="36" s="1"/>
  <c r="H31" i="31"/>
  <c r="J23" i="31"/>
  <c r="N23" i="31" s="1"/>
  <c r="D24" i="33" s="1"/>
  <c r="F24" i="33" s="1"/>
  <c r="B26" i="36" s="1"/>
  <c r="H23" i="31"/>
  <c r="O46" i="31"/>
  <c r="E47" i="33" s="1"/>
  <c r="O38" i="31"/>
  <c r="E39" i="33" s="1"/>
  <c r="O30" i="31"/>
  <c r="E31" i="33" s="1"/>
  <c r="O22" i="31"/>
  <c r="E23" i="33" s="1"/>
  <c r="O44" i="31"/>
  <c r="E45" i="33" s="1"/>
  <c r="O36" i="31"/>
  <c r="E37" i="33" s="1"/>
  <c r="O28" i="31"/>
  <c r="E29" i="33" s="1"/>
  <c r="D48" i="31" l="1"/>
  <c r="B48" i="31"/>
  <c r="J7" i="31"/>
  <c r="O7" i="31" s="1"/>
  <c r="I48" i="31"/>
  <c r="J21" i="31"/>
  <c r="H7" i="31"/>
  <c r="H15" i="31"/>
  <c r="H19" i="31"/>
  <c r="H13" i="31"/>
  <c r="C58" i="20"/>
  <c r="H11" i="31"/>
  <c r="J9" i="31"/>
  <c r="O9" i="31" s="1"/>
  <c r="C55" i="20"/>
  <c r="C55" i="24"/>
  <c r="C59" i="20"/>
  <c r="C56" i="24"/>
  <c r="C56" i="20"/>
  <c r="J12" i="31"/>
  <c r="O12" i="31" s="1"/>
  <c r="E13" i="33" s="1"/>
  <c r="C57" i="24"/>
  <c r="C58" i="24"/>
  <c r="H14" i="31"/>
  <c r="J14" i="31"/>
  <c r="O14" i="31" s="1"/>
  <c r="E15" i="33" s="1"/>
  <c r="C59" i="24"/>
  <c r="C57" i="20"/>
  <c r="J18" i="31"/>
  <c r="O18" i="31" s="1"/>
  <c r="E19" i="33" s="1"/>
  <c r="H18" i="31"/>
  <c r="H20" i="31"/>
  <c r="J20" i="31"/>
  <c r="O20" i="31" s="1"/>
  <c r="E21" i="33" s="1"/>
  <c r="C56" i="28"/>
  <c r="J16" i="31"/>
  <c r="O16" i="31" s="1"/>
  <c r="E17" i="33" s="1"/>
  <c r="H16" i="31"/>
  <c r="H8" i="31"/>
  <c r="J8" i="31"/>
  <c r="O8" i="31" s="1"/>
  <c r="J10" i="31"/>
  <c r="O10" i="31" s="1"/>
  <c r="H10" i="31"/>
  <c r="C55" i="28"/>
  <c r="C59" i="28"/>
  <c r="C58" i="28"/>
  <c r="C57" i="28"/>
  <c r="O13" i="31"/>
  <c r="E14" i="33" s="1"/>
  <c r="O23" i="31"/>
  <c r="E24" i="33" s="1"/>
  <c r="O31" i="31"/>
  <c r="E32" i="33" s="1"/>
  <c r="O39" i="31"/>
  <c r="E40" i="33" s="1"/>
  <c r="O19" i="31"/>
  <c r="O11" i="31"/>
  <c r="E12" i="33" s="1"/>
  <c r="O21" i="31"/>
  <c r="E22" i="33" s="1"/>
  <c r="O29" i="31"/>
  <c r="E30" i="33" s="1"/>
  <c r="O37" i="31"/>
  <c r="E38" i="33" s="1"/>
  <c r="O45" i="31"/>
  <c r="E46" i="33" s="1"/>
  <c r="O15" i="31"/>
  <c r="E16" i="33" s="1"/>
  <c r="O25" i="31"/>
  <c r="E26" i="33" s="1"/>
  <c r="O33" i="31"/>
  <c r="E34" i="33" s="1"/>
  <c r="O41" i="31"/>
  <c r="E42" i="33" s="1"/>
  <c r="O17" i="31"/>
  <c r="E18" i="33" s="1"/>
  <c r="O27" i="31"/>
  <c r="E28" i="33" s="1"/>
  <c r="O35" i="31"/>
  <c r="E36" i="33" s="1"/>
  <c r="O43" i="31"/>
  <c r="E44" i="33" s="1"/>
  <c r="N12" i="31" l="1"/>
  <c r="D13" i="33" s="1"/>
  <c r="H48" i="31"/>
  <c r="J48" i="31"/>
  <c r="E20" i="33"/>
  <c r="B5" i="48"/>
  <c r="O48" i="31"/>
  <c r="E11" i="33"/>
  <c r="B6" i="47"/>
  <c r="E10" i="33"/>
  <c r="E9" i="33"/>
  <c r="E8" i="33"/>
  <c r="N14" i="31"/>
  <c r="D15" i="33" s="1"/>
  <c r="N18" i="31"/>
  <c r="D19" i="33" s="1"/>
  <c r="N8" i="31"/>
  <c r="D9" i="33" s="1"/>
  <c r="N20" i="31"/>
  <c r="D21" i="33" s="1"/>
  <c r="N16" i="31"/>
  <c r="D17" i="33" s="1"/>
  <c r="N10" i="31"/>
  <c r="D11" i="33" s="1"/>
  <c r="N17" i="31"/>
  <c r="D18" i="33" s="1"/>
  <c r="N15" i="31"/>
  <c r="D16" i="33" s="1"/>
  <c r="N11" i="31"/>
  <c r="D12" i="33" s="1"/>
  <c r="N13" i="31"/>
  <c r="D14" i="33" s="1"/>
  <c r="N7" i="31"/>
  <c r="N9" i="31"/>
  <c r="D10" i="33" s="1"/>
  <c r="N21" i="31"/>
  <c r="D22" i="33" s="1"/>
  <c r="N19" i="31"/>
  <c r="D20" i="33" s="1"/>
  <c r="N48" i="31" l="1"/>
  <c r="E53" i="31"/>
  <c r="E54" i="31"/>
  <c r="E52" i="31"/>
  <c r="E51" i="31"/>
  <c r="E50" i="31"/>
  <c r="D8" i="33"/>
  <c r="C53" i="31" l="1"/>
  <c r="C51" i="31"/>
  <c r="C50" i="31"/>
  <c r="C52" i="31"/>
  <c r="C54" i="31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A13" i="10"/>
  <c r="A13" i="11" s="1"/>
  <c r="A14" i="10"/>
  <c r="A14" i="11" s="1"/>
  <c r="A13" i="12" s="1"/>
  <c r="A15" i="10"/>
  <c r="A15" i="11" s="1"/>
  <c r="A14" i="12" s="1"/>
  <c r="A16" i="10"/>
  <c r="A16" i="11" s="1"/>
  <c r="A15" i="12" s="1"/>
  <c r="A17" i="10"/>
  <c r="A17" i="11" s="1"/>
  <c r="A16" i="12" s="1"/>
  <c r="A18" i="10"/>
  <c r="A18" i="11" s="1"/>
  <c r="A17" i="12" s="1"/>
  <c r="A19" i="10"/>
  <c r="A19" i="11" s="1"/>
  <c r="A18" i="12" s="1"/>
  <c r="A20" i="10"/>
  <c r="A20" i="11" s="1"/>
  <c r="A19" i="12" s="1"/>
  <c r="A21" i="10"/>
  <c r="A22" i="10"/>
  <c r="A22" i="11" s="1"/>
  <c r="A21" i="12" s="1"/>
  <c r="A23" i="10"/>
  <c r="A23" i="11" s="1"/>
  <c r="A22" i="12" s="1"/>
  <c r="A24" i="10"/>
  <c r="A24" i="11" s="1"/>
  <c r="A23" i="12" s="1"/>
  <c r="A25" i="10"/>
  <c r="A25" i="11" s="1"/>
  <c r="A24" i="12" s="1"/>
  <c r="A26" i="10"/>
  <c r="A26" i="11" s="1"/>
  <c r="A25" i="12" s="1"/>
  <c r="A27" i="10"/>
  <c r="A27" i="11" s="1"/>
  <c r="A26" i="12" s="1"/>
  <c r="A28" i="10"/>
  <c r="A28" i="11" s="1"/>
  <c r="A27" i="12" s="1"/>
  <c r="A29" i="10"/>
  <c r="A29" i="11" s="1"/>
  <c r="A28" i="12" s="1"/>
  <c r="A30" i="10"/>
  <c r="A30" i="11" s="1"/>
  <c r="A29" i="12" s="1"/>
  <c r="A31" i="10"/>
  <c r="A31" i="11" s="1"/>
  <c r="A30" i="12" s="1"/>
  <c r="A32" i="10"/>
  <c r="A33" i="10"/>
  <c r="A33" i="11" s="1"/>
  <c r="A32" i="12" s="1"/>
  <c r="A34" i="10"/>
  <c r="A34" i="11" s="1"/>
  <c r="A33" i="12" s="1"/>
  <c r="A35" i="10"/>
  <c r="A35" i="11" s="1"/>
  <c r="A34" i="12" s="1"/>
  <c r="A36" i="10"/>
  <c r="A36" i="11" s="1"/>
  <c r="A35" i="12" s="1"/>
  <c r="A37" i="10"/>
  <c r="A37" i="11" s="1"/>
  <c r="A36" i="12" s="1"/>
  <c r="A38" i="10"/>
  <c r="A38" i="11" s="1"/>
  <c r="A37" i="12" s="1"/>
  <c r="A39" i="10"/>
  <c r="A39" i="11" s="1"/>
  <c r="A38" i="12" s="1"/>
  <c r="A40" i="10"/>
  <c r="A40" i="11" s="1"/>
  <c r="A39" i="12" s="1"/>
  <c r="A41" i="10"/>
  <c r="A41" i="11" s="1"/>
  <c r="A40" i="12" s="1"/>
  <c r="A42" i="10"/>
  <c r="A42" i="11" s="1"/>
  <c r="A41" i="12" s="1"/>
  <c r="A43" i="10"/>
  <c r="A43" i="11" s="1"/>
  <c r="A42" i="12" s="1"/>
  <c r="A44" i="10"/>
  <c r="A44" i="11" s="1"/>
  <c r="A43" i="12" s="1"/>
  <c r="A45" i="10"/>
  <c r="A45" i="11" s="1"/>
  <c r="A44" i="12" s="1"/>
  <c r="A46" i="10"/>
  <c r="A46" i="11" s="1"/>
  <c r="A45" i="12" s="1"/>
  <c r="A47" i="10"/>
  <c r="A47" i="11" s="1"/>
  <c r="A46" i="12" s="1"/>
  <c r="A48" i="10"/>
  <c r="A48" i="11" s="1"/>
  <c r="A47" i="12" s="1"/>
  <c r="A49" i="10"/>
  <c r="A49" i="11" s="1"/>
  <c r="A48" i="12" s="1"/>
  <c r="A50" i="10"/>
  <c r="A50" i="11" s="1"/>
  <c r="A49" i="12" s="1"/>
  <c r="A51" i="10"/>
  <c r="A51" i="11" s="1"/>
  <c r="A50" i="12" s="1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A13" i="6"/>
  <c r="A14" i="6"/>
  <c r="A15" i="6"/>
  <c r="C53" i="6"/>
  <c r="A16" i="6"/>
  <c r="A17" i="6"/>
  <c r="A18" i="6"/>
  <c r="A19" i="6"/>
  <c r="A20" i="6"/>
  <c r="A21" i="6"/>
  <c r="A22" i="6"/>
  <c r="A23" i="6"/>
  <c r="A24" i="6"/>
  <c r="A25" i="6"/>
  <c r="A26" i="6"/>
  <c r="A27" i="6"/>
  <c r="B27" i="6"/>
  <c r="D27" i="6"/>
  <c r="F27" i="6"/>
  <c r="H27" i="6"/>
  <c r="A28" i="6"/>
  <c r="B28" i="6"/>
  <c r="D28" i="6"/>
  <c r="F28" i="6"/>
  <c r="H28" i="6"/>
  <c r="C23" i="17"/>
  <c r="A29" i="6"/>
  <c r="B29" i="6"/>
  <c r="D29" i="6"/>
  <c r="F29" i="6"/>
  <c r="H29" i="6"/>
  <c r="A30" i="6"/>
  <c r="B30" i="6"/>
  <c r="D30" i="6"/>
  <c r="F30" i="6"/>
  <c r="H30" i="6"/>
  <c r="C25" i="17"/>
  <c r="A31" i="6"/>
  <c r="B31" i="6"/>
  <c r="D31" i="6"/>
  <c r="F31" i="6"/>
  <c r="H31" i="6"/>
  <c r="A32" i="6"/>
  <c r="B32" i="6"/>
  <c r="D32" i="6"/>
  <c r="F32" i="6"/>
  <c r="H32" i="6"/>
  <c r="C27" i="17"/>
  <c r="A33" i="6"/>
  <c r="B33" i="6"/>
  <c r="D33" i="6"/>
  <c r="F33" i="6"/>
  <c r="H33" i="6"/>
  <c r="A34" i="6"/>
  <c r="B34" i="6"/>
  <c r="D34" i="6"/>
  <c r="F34" i="6"/>
  <c r="H34" i="6"/>
  <c r="C29" i="17"/>
  <c r="A35" i="6"/>
  <c r="B35" i="6"/>
  <c r="D35" i="6"/>
  <c r="F35" i="6"/>
  <c r="H35" i="6"/>
  <c r="A36" i="6"/>
  <c r="B36" i="6"/>
  <c r="D36" i="6"/>
  <c r="F36" i="6"/>
  <c r="H36" i="6"/>
  <c r="C31" i="17"/>
  <c r="A37" i="6"/>
  <c r="B37" i="6"/>
  <c r="D37" i="6"/>
  <c r="F37" i="6"/>
  <c r="H37" i="6"/>
  <c r="A38" i="6"/>
  <c r="B38" i="6"/>
  <c r="D38" i="6"/>
  <c r="F38" i="6"/>
  <c r="H38" i="6"/>
  <c r="C33" i="17"/>
  <c r="A39" i="6"/>
  <c r="B39" i="6"/>
  <c r="D39" i="6"/>
  <c r="F39" i="6"/>
  <c r="H39" i="6"/>
  <c r="A40" i="6"/>
  <c r="B40" i="6"/>
  <c r="D40" i="6"/>
  <c r="F40" i="6"/>
  <c r="H40" i="6"/>
  <c r="C35" i="17"/>
  <c r="A41" i="6"/>
  <c r="B41" i="6"/>
  <c r="D41" i="6"/>
  <c r="F41" i="6"/>
  <c r="H41" i="6"/>
  <c r="A42" i="6"/>
  <c r="B42" i="6"/>
  <c r="D42" i="6"/>
  <c r="F42" i="6"/>
  <c r="H42" i="6"/>
  <c r="C37" i="17"/>
  <c r="A43" i="6"/>
  <c r="B43" i="6"/>
  <c r="D43" i="6"/>
  <c r="F43" i="6"/>
  <c r="H43" i="6"/>
  <c r="A44" i="6"/>
  <c r="B44" i="6"/>
  <c r="D44" i="6"/>
  <c r="F44" i="6"/>
  <c r="H44" i="6"/>
  <c r="C39" i="17"/>
  <c r="A45" i="6"/>
  <c r="B45" i="6"/>
  <c r="D45" i="6"/>
  <c r="F45" i="6"/>
  <c r="H45" i="6"/>
  <c r="A46" i="6"/>
  <c r="B46" i="6"/>
  <c r="D46" i="6"/>
  <c r="F46" i="6"/>
  <c r="H46" i="6"/>
  <c r="C41" i="17"/>
  <c r="A47" i="6"/>
  <c r="B47" i="6"/>
  <c r="D47" i="6"/>
  <c r="F47" i="6"/>
  <c r="H47" i="6"/>
  <c r="A48" i="6"/>
  <c r="B48" i="6"/>
  <c r="D48" i="6"/>
  <c r="F48" i="6"/>
  <c r="H48" i="6"/>
  <c r="C43" i="17"/>
  <c r="A49" i="6"/>
  <c r="B49" i="6"/>
  <c r="D49" i="6"/>
  <c r="F49" i="6"/>
  <c r="H49" i="6"/>
  <c r="A50" i="6"/>
  <c r="B50" i="6"/>
  <c r="D50" i="6"/>
  <c r="F50" i="6"/>
  <c r="H50" i="6"/>
  <c r="C45" i="17"/>
  <c r="A51" i="6"/>
  <c r="B51" i="6"/>
  <c r="D51" i="6"/>
  <c r="F51" i="6"/>
  <c r="H51" i="6"/>
  <c r="A27" i="18"/>
  <c r="A29" i="18"/>
  <c r="A31" i="18"/>
  <c r="A33" i="18"/>
  <c r="A35" i="18"/>
  <c r="A37" i="18"/>
  <c r="A39" i="18"/>
  <c r="A41" i="18"/>
  <c r="M7" i="17"/>
  <c r="K7" i="17"/>
  <c r="A2" i="16"/>
  <c r="A2" i="8"/>
  <c r="A2" i="12"/>
  <c r="B4" i="17"/>
  <c r="A2" i="17"/>
  <c r="H60" i="31"/>
  <c r="D57" i="33" s="1"/>
  <c r="D52" i="37" s="1"/>
  <c r="A21" i="11" l="1"/>
  <c r="A20" i="12" s="1"/>
  <c r="K53" i="6"/>
  <c r="E46" i="17"/>
  <c r="D46" i="17" s="1"/>
  <c r="E44" i="17"/>
  <c r="D44" i="17" s="1"/>
  <c r="E42" i="17"/>
  <c r="D42" i="17" s="1"/>
  <c r="E40" i="17"/>
  <c r="D40" i="17" s="1"/>
  <c r="E38" i="17"/>
  <c r="D38" i="17" s="1"/>
  <c r="E36" i="17"/>
  <c r="D36" i="17" s="1"/>
  <c r="E34" i="17"/>
  <c r="D34" i="17" s="1"/>
  <c r="E32" i="17"/>
  <c r="D32" i="17" s="1"/>
  <c r="E30" i="17"/>
  <c r="D30" i="17" s="1"/>
  <c r="E28" i="17"/>
  <c r="D28" i="17" s="1"/>
  <c r="E26" i="17"/>
  <c r="D26" i="17" s="1"/>
  <c r="E24" i="17"/>
  <c r="D24" i="17" s="1"/>
  <c r="E22" i="17"/>
  <c r="D22" i="17" s="1"/>
  <c r="A32" i="11"/>
  <c r="A31" i="12" s="1"/>
  <c r="A51" i="4"/>
  <c r="A50" i="8" s="1"/>
  <c r="A50" i="4"/>
  <c r="A49" i="8" s="1"/>
  <c r="A49" i="4"/>
  <c r="A48" i="8" s="1"/>
  <c r="A48" i="4"/>
  <c r="A47" i="8" s="1"/>
  <c r="A47" i="4"/>
  <c r="A46" i="8" s="1"/>
  <c r="A46" i="4"/>
  <c r="A45" i="8" s="1"/>
  <c r="A45" i="4"/>
  <c r="A44" i="8" s="1"/>
  <c r="A44" i="4"/>
  <c r="A43" i="8" s="1"/>
  <c r="A43" i="4"/>
  <c r="A42" i="8" s="1"/>
  <c r="A42" i="4"/>
  <c r="A41" i="8" s="1"/>
  <c r="A41" i="4"/>
  <c r="A40" i="8" s="1"/>
  <c r="A40" i="4"/>
  <c r="A39" i="8" s="1"/>
  <c r="A39" i="4"/>
  <c r="A38" i="8" s="1"/>
  <c r="A38" i="4"/>
  <c r="A37" i="8" s="1"/>
  <c r="A37" i="4"/>
  <c r="A36" i="8" s="1"/>
  <c r="A36" i="4"/>
  <c r="A35" i="8" s="1"/>
  <c r="A35" i="4"/>
  <c r="A34" i="8" s="1"/>
  <c r="A34" i="4"/>
  <c r="A33" i="8" s="1"/>
  <c r="A33" i="4"/>
  <c r="A32" i="8" s="1"/>
  <c r="A32" i="4"/>
  <c r="A31" i="8" s="1"/>
  <c r="A31" i="4"/>
  <c r="A30" i="8" s="1"/>
  <c r="A30" i="4"/>
  <c r="A29" i="8" s="1"/>
  <c r="A29" i="4"/>
  <c r="A28" i="8" s="1"/>
  <c r="A28" i="4"/>
  <c r="A27" i="8" s="1"/>
  <c r="A27" i="4"/>
  <c r="A26" i="8" s="1"/>
  <c r="A26" i="4"/>
  <c r="A25" i="8" s="1"/>
  <c r="A25" i="4"/>
  <c r="A24" i="8" s="1"/>
  <c r="A24" i="4"/>
  <c r="A23" i="8" s="1"/>
  <c r="A23" i="4"/>
  <c r="A22" i="8" s="1"/>
  <c r="A22" i="4"/>
  <c r="A21" i="8" s="1"/>
  <c r="A21" i="4"/>
  <c r="A20" i="8" s="1"/>
  <c r="A20" i="4"/>
  <c r="A19" i="8" s="1"/>
  <c r="A19" i="4"/>
  <c r="A18" i="8" s="1"/>
  <c r="A18" i="4"/>
  <c r="A17" i="8" s="1"/>
  <c r="A17" i="4"/>
  <c r="A16" i="8" s="1"/>
  <c r="A16" i="4"/>
  <c r="A15" i="8" s="1"/>
  <c r="A15" i="4"/>
  <c r="A14" i="8" s="1"/>
  <c r="A14" i="4"/>
  <c r="A13" i="8" s="1"/>
  <c r="A13" i="4"/>
  <c r="A12" i="8" s="1"/>
  <c r="B26" i="6"/>
  <c r="F25" i="6"/>
  <c r="B24" i="6"/>
  <c r="F23" i="6"/>
  <c r="F22" i="6"/>
  <c r="F21" i="6"/>
  <c r="F20" i="6"/>
  <c r="F19" i="6"/>
  <c r="F18" i="6"/>
  <c r="F17" i="6"/>
  <c r="F13" i="6"/>
  <c r="F26" i="6"/>
  <c r="B25" i="6"/>
  <c r="F24" i="6"/>
  <c r="B23" i="6"/>
  <c r="B22" i="6"/>
  <c r="B21" i="6"/>
  <c r="B20" i="6"/>
  <c r="B19" i="6"/>
  <c r="B18" i="6"/>
  <c r="B17" i="6"/>
  <c r="F16" i="6"/>
  <c r="B16" i="6"/>
  <c r="F15" i="6"/>
  <c r="B15" i="6"/>
  <c r="F14" i="6"/>
  <c r="B14" i="6"/>
  <c r="B13" i="6"/>
  <c r="H26" i="6"/>
  <c r="D26" i="6"/>
  <c r="H25" i="6"/>
  <c r="D25" i="6"/>
  <c r="H24" i="6"/>
  <c r="D24" i="6"/>
  <c r="H23" i="6"/>
  <c r="D23" i="6"/>
  <c r="H22" i="6"/>
  <c r="D22" i="6"/>
  <c r="H21" i="6"/>
  <c r="D21" i="6"/>
  <c r="H20" i="6"/>
  <c r="D20" i="6"/>
  <c r="H19" i="6"/>
  <c r="D19" i="6"/>
  <c r="H18" i="6"/>
  <c r="D18" i="6"/>
  <c r="H17" i="6"/>
  <c r="D17" i="6"/>
  <c r="H16" i="6"/>
  <c r="D16" i="6"/>
  <c r="H15" i="6"/>
  <c r="D15" i="6"/>
  <c r="H14" i="6"/>
  <c r="D14" i="6"/>
  <c r="H13" i="6"/>
  <c r="D13" i="6"/>
  <c r="E18" i="17"/>
  <c r="D18" i="17" s="1"/>
  <c r="E14" i="17"/>
  <c r="D14" i="17" s="1"/>
  <c r="E10" i="17"/>
  <c r="D10" i="17" s="1"/>
  <c r="B45" i="17"/>
  <c r="I45" i="17"/>
  <c r="B43" i="17"/>
  <c r="I43" i="17"/>
  <c r="B41" i="17"/>
  <c r="I41" i="17"/>
  <c r="B39" i="17"/>
  <c r="I39" i="17"/>
  <c r="B37" i="17"/>
  <c r="I37" i="17"/>
  <c r="B35" i="17"/>
  <c r="B33" i="17"/>
  <c r="B31" i="17"/>
  <c r="B29" i="17"/>
  <c r="B27" i="17"/>
  <c r="B25" i="17"/>
  <c r="B23" i="17"/>
  <c r="L50" i="6"/>
  <c r="L46" i="6"/>
  <c r="L42" i="6"/>
  <c r="L38" i="6"/>
  <c r="L34" i="6"/>
  <c r="L30" i="6"/>
  <c r="L24" i="6"/>
  <c r="C46" i="4"/>
  <c r="G45" i="8" s="1"/>
  <c r="C38" i="4"/>
  <c r="G37" i="8" s="1"/>
  <c r="C30" i="4"/>
  <c r="G29" i="8" s="1"/>
  <c r="C27" i="11"/>
  <c r="G26" i="12" s="1"/>
  <c r="C50" i="4"/>
  <c r="G49" i="8" s="1"/>
  <c r="C42" i="4"/>
  <c r="G41" i="8" s="1"/>
  <c r="C34" i="4"/>
  <c r="G33" i="8" s="1"/>
  <c r="A38" i="18"/>
  <c r="A48" i="15"/>
  <c r="A47" i="16" s="1"/>
  <c r="A34" i="18"/>
  <c r="A44" i="15"/>
  <c r="A43" i="16" s="1"/>
  <c r="A30" i="18"/>
  <c r="A40" i="15"/>
  <c r="A39" i="16" s="1"/>
  <c r="C46" i="17"/>
  <c r="C42" i="17"/>
  <c r="C38" i="17"/>
  <c r="C34" i="17"/>
  <c r="C30" i="17"/>
  <c r="C26" i="17"/>
  <c r="C22" i="17"/>
  <c r="E16" i="17"/>
  <c r="D16" i="17" s="1"/>
  <c r="E15" i="17"/>
  <c r="D15" i="17" s="1"/>
  <c r="E8" i="17"/>
  <c r="D8" i="17" s="1"/>
  <c r="D52" i="36"/>
  <c r="A50" i="15"/>
  <c r="A49" i="16" s="1"/>
  <c r="A40" i="18"/>
  <c r="A46" i="15"/>
  <c r="A45" i="16" s="1"/>
  <c r="A36" i="18"/>
  <c r="A42" i="15"/>
  <c r="A41" i="16" s="1"/>
  <c r="A32" i="18"/>
  <c r="A38" i="15"/>
  <c r="A37" i="16" s="1"/>
  <c r="A28" i="18"/>
  <c r="C44" i="17"/>
  <c r="C36" i="17"/>
  <c r="C32" i="17"/>
  <c r="C28" i="17"/>
  <c r="C24" i="17"/>
  <c r="E20" i="17"/>
  <c r="D20" i="17" s="1"/>
  <c r="E12" i="17"/>
  <c r="D12" i="17" s="1"/>
  <c r="E11" i="17"/>
  <c r="D11" i="17" s="1"/>
  <c r="C48" i="4"/>
  <c r="G47" i="8" s="1"/>
  <c r="C44" i="4"/>
  <c r="G43" i="8" s="1"/>
  <c r="C40" i="4"/>
  <c r="G39" i="8" s="1"/>
  <c r="C36" i="4"/>
  <c r="G35" i="8" s="1"/>
  <c r="C32" i="4"/>
  <c r="G31" i="8" s="1"/>
  <c r="C28" i="4"/>
  <c r="G27" i="8" s="1"/>
  <c r="C49" i="11"/>
  <c r="G48" i="12" s="1"/>
  <c r="C45" i="11"/>
  <c r="G44" i="12" s="1"/>
  <c r="C41" i="11"/>
  <c r="G40" i="12" s="1"/>
  <c r="C37" i="11"/>
  <c r="G36" i="12" s="1"/>
  <c r="C33" i="11"/>
  <c r="G32" i="12" s="1"/>
  <c r="C29" i="11"/>
  <c r="G28" i="12" s="1"/>
  <c r="A49" i="15"/>
  <c r="A48" i="16" s="1"/>
  <c r="A45" i="15"/>
  <c r="A44" i="16" s="1"/>
  <c r="A41" i="15"/>
  <c r="A40" i="16" s="1"/>
  <c r="A37" i="15"/>
  <c r="A36" i="16" s="1"/>
  <c r="C48" i="15"/>
  <c r="G47" i="16" s="1"/>
  <c r="C44" i="15"/>
  <c r="G43" i="16" s="1"/>
  <c r="C40" i="15"/>
  <c r="G39" i="16" s="1"/>
  <c r="L48" i="6"/>
  <c r="L44" i="6"/>
  <c r="L40" i="6"/>
  <c r="L36" i="6"/>
  <c r="L32" i="6"/>
  <c r="L28" i="6"/>
  <c r="C51" i="11"/>
  <c r="G50" i="12" s="1"/>
  <c r="C47" i="11"/>
  <c r="G46" i="12" s="1"/>
  <c r="C43" i="11"/>
  <c r="G42" i="12" s="1"/>
  <c r="C39" i="11"/>
  <c r="G38" i="12" s="1"/>
  <c r="C35" i="11"/>
  <c r="G34" i="12" s="1"/>
  <c r="C31" i="11"/>
  <c r="G30" i="12" s="1"/>
  <c r="A51" i="15"/>
  <c r="A50" i="16" s="1"/>
  <c r="A47" i="15"/>
  <c r="A46" i="16" s="1"/>
  <c r="A43" i="15"/>
  <c r="A42" i="16" s="1"/>
  <c r="A39" i="15"/>
  <c r="A38" i="16" s="1"/>
  <c r="C50" i="15"/>
  <c r="G49" i="16" s="1"/>
  <c r="C46" i="15"/>
  <c r="G45" i="16" s="1"/>
  <c r="C42" i="15"/>
  <c r="G41" i="16" s="1"/>
  <c r="C38" i="15"/>
  <c r="G37" i="16" s="1"/>
  <c r="E21" i="17"/>
  <c r="D21" i="17" s="1"/>
  <c r="E17" i="17"/>
  <c r="D17" i="17" s="1"/>
  <c r="E13" i="17"/>
  <c r="D13" i="17" s="1"/>
  <c r="E9" i="17"/>
  <c r="D9" i="17" s="1"/>
  <c r="L16" i="6" l="1"/>
  <c r="C21" i="17"/>
  <c r="I21" i="17" s="1"/>
  <c r="L20" i="6"/>
  <c r="C40" i="17"/>
  <c r="B40" i="17" s="1"/>
  <c r="E25" i="17"/>
  <c r="E29" i="17"/>
  <c r="E33" i="17"/>
  <c r="E37" i="17"/>
  <c r="D37" i="17" s="1"/>
  <c r="E41" i="17"/>
  <c r="D41" i="17" s="1"/>
  <c r="E43" i="17"/>
  <c r="D43" i="17" s="1"/>
  <c r="E45" i="17"/>
  <c r="D45" i="17" s="1"/>
  <c r="E23" i="17"/>
  <c r="E27" i="17"/>
  <c r="E31" i="17"/>
  <c r="E35" i="17"/>
  <c r="E39" i="17"/>
  <c r="D39" i="17" s="1"/>
  <c r="E19" i="17"/>
  <c r="D19" i="17" s="1"/>
  <c r="C12" i="17"/>
  <c r="B12" i="17" s="1"/>
  <c r="C20" i="17"/>
  <c r="B20" i="17" s="1"/>
  <c r="C9" i="17"/>
  <c r="B9" i="17" s="1"/>
  <c r="C8" i="17"/>
  <c r="B8" i="17" s="1"/>
  <c r="C16" i="17"/>
  <c r="B16" i="17" s="1"/>
  <c r="C13" i="17"/>
  <c r="B13" i="17" s="1"/>
  <c r="C17" i="17"/>
  <c r="B17" i="17" s="1"/>
  <c r="C10" i="17"/>
  <c r="B10" i="17" s="1"/>
  <c r="C14" i="17"/>
  <c r="B14" i="17" s="1"/>
  <c r="C18" i="17"/>
  <c r="B18" i="17" s="1"/>
  <c r="C11" i="17"/>
  <c r="B11" i="17" s="1"/>
  <c r="C15" i="17"/>
  <c r="B15" i="17" s="1"/>
  <c r="C19" i="17"/>
  <c r="B19" i="17" s="1"/>
  <c r="L51" i="6"/>
  <c r="L14" i="6"/>
  <c r="L18" i="6"/>
  <c r="L22" i="6"/>
  <c r="C14" i="4"/>
  <c r="G13" i="8" s="1"/>
  <c r="C16" i="4"/>
  <c r="G15" i="8" s="1"/>
  <c r="C19" i="11"/>
  <c r="G18" i="12" s="1"/>
  <c r="C22" i="4"/>
  <c r="G21" i="8" s="1"/>
  <c r="C15" i="11"/>
  <c r="G14" i="12" s="1"/>
  <c r="C18" i="4"/>
  <c r="G17" i="8" s="1"/>
  <c r="C23" i="11"/>
  <c r="G22" i="12" s="1"/>
  <c r="C24" i="4"/>
  <c r="G23" i="8" s="1"/>
  <c r="C20" i="4"/>
  <c r="G19" i="8" s="1"/>
  <c r="B24" i="17"/>
  <c r="I24" i="17"/>
  <c r="B28" i="17"/>
  <c r="I28" i="17"/>
  <c r="B32" i="17"/>
  <c r="I32" i="17"/>
  <c r="B36" i="17"/>
  <c r="I36" i="17"/>
  <c r="B44" i="17"/>
  <c r="I44" i="17"/>
  <c r="B22" i="17"/>
  <c r="I22" i="17"/>
  <c r="B26" i="17"/>
  <c r="I26" i="17"/>
  <c r="B30" i="17"/>
  <c r="I30" i="17"/>
  <c r="B34" i="17"/>
  <c r="I34" i="17"/>
  <c r="B38" i="17"/>
  <c r="I38" i="17"/>
  <c r="B42" i="17"/>
  <c r="I42" i="17"/>
  <c r="B46" i="17"/>
  <c r="I46" i="17"/>
  <c r="H37" i="17"/>
  <c r="J37" i="17"/>
  <c r="D32" i="18" s="1"/>
  <c r="H39" i="17"/>
  <c r="J39" i="17"/>
  <c r="D34" i="18" s="1"/>
  <c r="H41" i="17"/>
  <c r="J41" i="17"/>
  <c r="D36" i="18" s="1"/>
  <c r="H43" i="17"/>
  <c r="J43" i="17"/>
  <c r="D38" i="18" s="1"/>
  <c r="H45" i="17"/>
  <c r="J45" i="17"/>
  <c r="D40" i="18" s="1"/>
  <c r="C26" i="11"/>
  <c r="G25" i="12" s="1"/>
  <c r="C14" i="11"/>
  <c r="G13" i="12" s="1"/>
  <c r="C18" i="11"/>
  <c r="G17" i="12" s="1"/>
  <c r="C22" i="11"/>
  <c r="G21" i="12" s="1"/>
  <c r="C16" i="11"/>
  <c r="G15" i="12" s="1"/>
  <c r="C24" i="11"/>
  <c r="G23" i="12" s="1"/>
  <c r="C30" i="11"/>
  <c r="G29" i="12" s="1"/>
  <c r="C34" i="11"/>
  <c r="G33" i="12" s="1"/>
  <c r="C38" i="11"/>
  <c r="G37" i="12" s="1"/>
  <c r="C42" i="11"/>
  <c r="G41" i="12" s="1"/>
  <c r="C46" i="11"/>
  <c r="G45" i="12" s="1"/>
  <c r="C48" i="11"/>
  <c r="G47" i="12" s="1"/>
  <c r="C50" i="11"/>
  <c r="G49" i="12" s="1"/>
  <c r="C15" i="4"/>
  <c r="G14" i="8" s="1"/>
  <c r="L15" i="6"/>
  <c r="C19" i="4"/>
  <c r="G18" i="8" s="1"/>
  <c r="L19" i="6"/>
  <c r="C23" i="4"/>
  <c r="G22" i="8" s="1"/>
  <c r="L23" i="6"/>
  <c r="C26" i="4"/>
  <c r="G25" i="8" s="1"/>
  <c r="L26" i="6"/>
  <c r="C29" i="4"/>
  <c r="G28" i="8" s="1"/>
  <c r="L29" i="6"/>
  <c r="C33" i="4"/>
  <c r="G32" i="8" s="1"/>
  <c r="L33" i="6"/>
  <c r="C37" i="4"/>
  <c r="G36" i="8" s="1"/>
  <c r="L37" i="6"/>
  <c r="C41" i="4"/>
  <c r="G40" i="8" s="1"/>
  <c r="L41" i="6"/>
  <c r="C45" i="4"/>
  <c r="G44" i="8" s="1"/>
  <c r="L45" i="6"/>
  <c r="C49" i="4"/>
  <c r="G48" i="8" s="1"/>
  <c r="L49" i="6"/>
  <c r="C37" i="15"/>
  <c r="G36" i="16" s="1"/>
  <c r="C41" i="15"/>
  <c r="G40" i="16" s="1"/>
  <c r="C45" i="15"/>
  <c r="G44" i="16" s="1"/>
  <c r="C49" i="15"/>
  <c r="G48" i="16" s="1"/>
  <c r="C13" i="11"/>
  <c r="G12" i="12" s="1"/>
  <c r="C21" i="11"/>
  <c r="G20" i="12" s="1"/>
  <c r="C17" i="11"/>
  <c r="G16" i="12" s="1"/>
  <c r="C25" i="11"/>
  <c r="G24" i="12" s="1"/>
  <c r="C20" i="11"/>
  <c r="G19" i="12" s="1"/>
  <c r="C28" i="11"/>
  <c r="G27" i="12" s="1"/>
  <c r="C32" i="11"/>
  <c r="G31" i="12" s="1"/>
  <c r="C36" i="11"/>
  <c r="G35" i="12" s="1"/>
  <c r="C40" i="11"/>
  <c r="G39" i="12" s="1"/>
  <c r="C44" i="11"/>
  <c r="G43" i="12" s="1"/>
  <c r="C13" i="4"/>
  <c r="G12" i="8" s="1"/>
  <c r="L13" i="6"/>
  <c r="C17" i="4"/>
  <c r="G16" i="8" s="1"/>
  <c r="L17" i="6"/>
  <c r="C21" i="4"/>
  <c r="G20" i="8" s="1"/>
  <c r="L21" i="6"/>
  <c r="C25" i="4"/>
  <c r="G24" i="8" s="1"/>
  <c r="L25" i="6"/>
  <c r="C27" i="4"/>
  <c r="G26" i="8" s="1"/>
  <c r="L27" i="6"/>
  <c r="C31" i="4"/>
  <c r="G30" i="8" s="1"/>
  <c r="L31" i="6"/>
  <c r="C35" i="4"/>
  <c r="G34" i="8" s="1"/>
  <c r="L35" i="6"/>
  <c r="C39" i="4"/>
  <c r="G38" i="8" s="1"/>
  <c r="L39" i="6"/>
  <c r="C43" i="4"/>
  <c r="G42" i="8" s="1"/>
  <c r="L43" i="6"/>
  <c r="C47" i="4"/>
  <c r="G46" i="8" s="1"/>
  <c r="L47" i="6"/>
  <c r="C51" i="4"/>
  <c r="G50" i="8" s="1"/>
  <c r="C39" i="15"/>
  <c r="G38" i="16" s="1"/>
  <c r="C43" i="15"/>
  <c r="G42" i="16" s="1"/>
  <c r="C47" i="15"/>
  <c r="G46" i="16" s="1"/>
  <c r="C51" i="15"/>
  <c r="G50" i="16" s="1"/>
  <c r="D23" i="17" l="1"/>
  <c r="I23" i="17"/>
  <c r="D35" i="17"/>
  <c r="I35" i="17"/>
  <c r="D33" i="17"/>
  <c r="I33" i="17"/>
  <c r="D31" i="17"/>
  <c r="I31" i="17"/>
  <c r="D29" i="17"/>
  <c r="I29" i="17"/>
  <c r="D27" i="17"/>
  <c r="I27" i="17"/>
  <c r="D25" i="17"/>
  <c r="I25" i="17"/>
  <c r="I40" i="17"/>
  <c r="J40" i="17" s="1"/>
  <c r="I20" i="17"/>
  <c r="J20" i="17" s="1"/>
  <c r="B21" i="17"/>
  <c r="I12" i="17"/>
  <c r="H12" i="17" s="1"/>
  <c r="I10" i="17"/>
  <c r="J10" i="17" s="1"/>
  <c r="I18" i="17"/>
  <c r="J18" i="17" s="1"/>
  <c r="I15" i="17"/>
  <c r="J15" i="17" s="1"/>
  <c r="O15" i="17" s="1"/>
  <c r="I16" i="17"/>
  <c r="J16" i="17" s="1"/>
  <c r="I8" i="17"/>
  <c r="H8" i="17" s="1"/>
  <c r="I14" i="17"/>
  <c r="J14" i="17" s="1"/>
  <c r="I13" i="17"/>
  <c r="I17" i="17"/>
  <c r="J17" i="17" s="1"/>
  <c r="O17" i="17" s="1"/>
  <c r="N22" i="20" s="1"/>
  <c r="I19" i="17"/>
  <c r="J19" i="17" s="1"/>
  <c r="O19" i="17" s="1"/>
  <c r="I11" i="17"/>
  <c r="J11" i="17" s="1"/>
  <c r="O11" i="17" s="1"/>
  <c r="I9" i="17"/>
  <c r="N45" i="17"/>
  <c r="B46" i="33" s="1"/>
  <c r="O45" i="17"/>
  <c r="N43" i="17"/>
  <c r="B44" i="33" s="1"/>
  <c r="O43" i="17"/>
  <c r="N41" i="17"/>
  <c r="B42" i="33" s="1"/>
  <c r="O41" i="17"/>
  <c r="N39" i="17"/>
  <c r="B40" i="33" s="1"/>
  <c r="O39" i="17"/>
  <c r="N37" i="17"/>
  <c r="B38" i="33" s="1"/>
  <c r="O37" i="17"/>
  <c r="H46" i="17"/>
  <c r="J46" i="17"/>
  <c r="H42" i="17"/>
  <c r="J42" i="17"/>
  <c r="H38" i="17"/>
  <c r="J38" i="17"/>
  <c r="H34" i="17"/>
  <c r="J34" i="17"/>
  <c r="H30" i="17"/>
  <c r="J30" i="17"/>
  <c r="H26" i="17"/>
  <c r="J26" i="17"/>
  <c r="H22" i="17"/>
  <c r="J22" i="17"/>
  <c r="H44" i="17"/>
  <c r="J44" i="17"/>
  <c r="H36" i="17"/>
  <c r="J36" i="17"/>
  <c r="J32" i="17"/>
  <c r="H32" i="17"/>
  <c r="H28" i="17"/>
  <c r="J28" i="17"/>
  <c r="H24" i="17"/>
  <c r="J24" i="17"/>
  <c r="H21" i="17"/>
  <c r="J21" i="17"/>
  <c r="C7" i="16"/>
  <c r="D5" i="16"/>
  <c r="C5" i="16"/>
  <c r="I4" i="17" s="1"/>
  <c r="B11" i="18" s="1"/>
  <c r="B5" i="16"/>
  <c r="A5" i="16"/>
  <c r="C8" i="15"/>
  <c r="F5" i="15"/>
  <c r="E5" i="15"/>
  <c r="D5" i="15"/>
  <c r="B5" i="15"/>
  <c r="I6" i="14"/>
  <c r="B6" i="14"/>
  <c r="A2" i="15" s="1"/>
  <c r="I5" i="14"/>
  <c r="B5" i="14"/>
  <c r="A3" i="14"/>
  <c r="A2" i="13"/>
  <c r="A6" i="17" s="1"/>
  <c r="D5" i="12"/>
  <c r="C7" i="12"/>
  <c r="D5" i="8"/>
  <c r="F53" i="8"/>
  <c r="F53" i="16" s="1"/>
  <c r="D53" i="8"/>
  <c r="D53" i="16" s="1"/>
  <c r="K64" i="6"/>
  <c r="K64" i="10" s="1"/>
  <c r="E64" i="6"/>
  <c r="E64" i="10" s="1"/>
  <c r="B12" i="12"/>
  <c r="A7" i="12"/>
  <c r="A7" i="16" s="1"/>
  <c r="C5" i="12"/>
  <c r="B5" i="12"/>
  <c r="A5" i="12"/>
  <c r="C8" i="11"/>
  <c r="F5" i="11"/>
  <c r="E5" i="11"/>
  <c r="D5" i="11"/>
  <c r="B5" i="11"/>
  <c r="A5" i="11"/>
  <c r="A5" i="15" s="1"/>
  <c r="A12" i="12"/>
  <c r="A12" i="10"/>
  <c r="I6" i="10"/>
  <c r="A64" i="10" s="1"/>
  <c r="B6" i="10"/>
  <c r="A2" i="11" s="1"/>
  <c r="I5" i="10"/>
  <c r="B5" i="10"/>
  <c r="A3" i="10"/>
  <c r="B53" i="8"/>
  <c r="B53" i="16" s="1"/>
  <c r="A7" i="8"/>
  <c r="C5" i="8"/>
  <c r="B5" i="8"/>
  <c r="A5" i="8"/>
  <c r="E61" i="11"/>
  <c r="E61" i="15" s="1"/>
  <c r="B61" i="11"/>
  <c r="B61" i="15" s="1"/>
  <c r="F5" i="4"/>
  <c r="E5" i="4"/>
  <c r="D5" i="4"/>
  <c r="B5" i="4"/>
  <c r="A5" i="4"/>
  <c r="A12" i="6"/>
  <c r="I6" i="6"/>
  <c r="A64" i="6" s="1"/>
  <c r="I5" i="6"/>
  <c r="B6" i="6"/>
  <c r="A2" i="4" s="1"/>
  <c r="B5" i="6"/>
  <c r="A3" i="6"/>
  <c r="J31" i="17" l="1"/>
  <c r="H31" i="17"/>
  <c r="H25" i="17"/>
  <c r="J25" i="17"/>
  <c r="H29" i="17"/>
  <c r="J29" i="17"/>
  <c r="H33" i="17"/>
  <c r="J33" i="17"/>
  <c r="J23" i="17"/>
  <c r="H23" i="17"/>
  <c r="J27" i="17"/>
  <c r="H27" i="17"/>
  <c r="J35" i="17"/>
  <c r="H35" i="17"/>
  <c r="H20" i="17"/>
  <c r="H17" i="17"/>
  <c r="H15" i="17"/>
  <c r="H11" i="17"/>
  <c r="E4" i="41"/>
  <c r="D4" i="41"/>
  <c r="C4" i="41"/>
  <c r="B4" i="41"/>
  <c r="F4" i="41"/>
  <c r="F5" i="42"/>
  <c r="D5" i="42"/>
  <c r="G5" i="41"/>
  <c r="D5" i="41"/>
  <c r="B5" i="41"/>
  <c r="G5" i="42"/>
  <c r="E5" i="42"/>
  <c r="C5" i="42"/>
  <c r="B5" i="42"/>
  <c r="E5" i="41"/>
  <c r="C5" i="41"/>
  <c r="F5" i="41"/>
  <c r="E4" i="42"/>
  <c r="C4" i="42"/>
  <c r="G8" i="40"/>
  <c r="E8" i="40"/>
  <c r="C8" i="40"/>
  <c r="F4" i="42"/>
  <c r="D4" i="42"/>
  <c r="B4" i="42"/>
  <c r="F8" i="40"/>
  <c r="D8" i="40"/>
  <c r="B8" i="40"/>
  <c r="C36" i="18"/>
  <c r="N46" i="20"/>
  <c r="C38" i="33"/>
  <c r="N42" i="20"/>
  <c r="C34" i="18"/>
  <c r="N44" i="20"/>
  <c r="H18" i="17"/>
  <c r="N24" i="20"/>
  <c r="C16" i="33"/>
  <c r="G16" i="33" s="1"/>
  <c r="H16" i="33" s="1"/>
  <c r="N20" i="20"/>
  <c r="C6" i="18"/>
  <c r="D6" i="18" s="1"/>
  <c r="N16" i="20"/>
  <c r="H16" i="17"/>
  <c r="C38" i="18"/>
  <c r="N48" i="20"/>
  <c r="C40" i="18"/>
  <c r="N50" i="20"/>
  <c r="C32" i="18"/>
  <c r="J12" i="17"/>
  <c r="O12" i="17" s="1"/>
  <c r="H40" i="17"/>
  <c r="C40" i="33"/>
  <c r="G40" i="33" s="1"/>
  <c r="H40" i="33" s="1"/>
  <c r="C46" i="33"/>
  <c r="D40" i="35" s="1"/>
  <c r="C42" i="33"/>
  <c r="D36" i="35" s="1"/>
  <c r="C44" i="33"/>
  <c r="D38" i="35" s="1"/>
  <c r="A12" i="11"/>
  <c r="A11" i="12" s="1"/>
  <c r="G38" i="33"/>
  <c r="H38" i="33" s="1"/>
  <c r="D32" i="35"/>
  <c r="J8" i="17"/>
  <c r="O8" i="17" s="1"/>
  <c r="N13" i="20" s="1"/>
  <c r="A12" i="4"/>
  <c r="A11" i="8" s="1"/>
  <c r="H14" i="17"/>
  <c r="C10" i="18"/>
  <c r="D10" i="18" s="1"/>
  <c r="H10" i="17"/>
  <c r="C12" i="18"/>
  <c r="D12" i="18" s="1"/>
  <c r="C18" i="33"/>
  <c r="J13" i="17"/>
  <c r="O13" i="17" s="1"/>
  <c r="C14" i="33" s="1"/>
  <c r="H13" i="17"/>
  <c r="C14" i="18"/>
  <c r="D14" i="18" s="1"/>
  <c r="C20" i="33"/>
  <c r="J9" i="17"/>
  <c r="O9" i="17" s="1"/>
  <c r="N14" i="20" s="1"/>
  <c r="H9" i="17"/>
  <c r="H19" i="17"/>
  <c r="F12" i="6"/>
  <c r="B12" i="6"/>
  <c r="H12" i="6"/>
  <c r="D12" i="6"/>
  <c r="N19" i="17"/>
  <c r="B20" i="33" s="1"/>
  <c r="N15" i="17"/>
  <c r="B16" i="33" s="1"/>
  <c r="N17" i="17"/>
  <c r="B18" i="33" s="1"/>
  <c r="N11" i="17"/>
  <c r="B12" i="33" s="1"/>
  <c r="C12" i="33"/>
  <c r="O32" i="17"/>
  <c r="N37" i="20" s="1"/>
  <c r="N32" i="17"/>
  <c r="O10" i="17"/>
  <c r="O14" i="17"/>
  <c r="O18" i="17"/>
  <c r="O21" i="17"/>
  <c r="N24" i="17"/>
  <c r="O24" i="17"/>
  <c r="N29" i="20" s="1"/>
  <c r="N28" i="17"/>
  <c r="O28" i="17"/>
  <c r="N33" i="20" s="1"/>
  <c r="N36" i="17"/>
  <c r="O36" i="17"/>
  <c r="N41" i="20" s="1"/>
  <c r="N40" i="17"/>
  <c r="O40" i="17"/>
  <c r="N45" i="20" s="1"/>
  <c r="N44" i="17"/>
  <c r="O44" i="17"/>
  <c r="N49" i="20" s="1"/>
  <c r="O16" i="17"/>
  <c r="O20" i="17"/>
  <c r="N22" i="17"/>
  <c r="O22" i="17"/>
  <c r="N27" i="20" s="1"/>
  <c r="N26" i="17"/>
  <c r="O26" i="17"/>
  <c r="N31" i="20" s="1"/>
  <c r="N30" i="17"/>
  <c r="O30" i="17"/>
  <c r="N35" i="20" s="1"/>
  <c r="N34" i="17"/>
  <c r="O34" i="17"/>
  <c r="N39" i="20" s="1"/>
  <c r="N38" i="17"/>
  <c r="O38" i="17"/>
  <c r="N43" i="20" s="1"/>
  <c r="N42" i="17"/>
  <c r="O42" i="17"/>
  <c r="N47" i="20" s="1"/>
  <c r="N46" i="17"/>
  <c r="O46" i="17"/>
  <c r="N51" i="20" s="1"/>
  <c r="A3" i="18"/>
  <c r="A13" i="15"/>
  <c r="A12" i="16" s="1"/>
  <c r="A14" i="15"/>
  <c r="A13" i="16" s="1"/>
  <c r="A4" i="18"/>
  <c r="A5" i="18"/>
  <c r="A15" i="15"/>
  <c r="A14" i="16" s="1"/>
  <c r="A6" i="18"/>
  <c r="A16" i="15"/>
  <c r="A15" i="16" s="1"/>
  <c r="A7" i="18"/>
  <c r="A17" i="15"/>
  <c r="A16" i="16" s="1"/>
  <c r="A18" i="15"/>
  <c r="A17" i="16" s="1"/>
  <c r="A8" i="18"/>
  <c r="A9" i="18"/>
  <c r="A19" i="15"/>
  <c r="A18" i="16" s="1"/>
  <c r="A10" i="18"/>
  <c r="A20" i="15"/>
  <c r="A19" i="16" s="1"/>
  <c r="A11" i="18"/>
  <c r="A21" i="15"/>
  <c r="A20" i="16" s="1"/>
  <c r="A22" i="15"/>
  <c r="A21" i="16" s="1"/>
  <c r="A12" i="18"/>
  <c r="A13" i="18"/>
  <c r="A23" i="15"/>
  <c r="A22" i="16" s="1"/>
  <c r="A14" i="18"/>
  <c r="A24" i="15"/>
  <c r="A23" i="16" s="1"/>
  <c r="A15" i="18"/>
  <c r="A25" i="15"/>
  <c r="A24" i="16" s="1"/>
  <c r="A26" i="15"/>
  <c r="A25" i="16" s="1"/>
  <c r="A16" i="18"/>
  <c r="A17" i="18"/>
  <c r="A27" i="15"/>
  <c r="A26" i="16" s="1"/>
  <c r="A18" i="18"/>
  <c r="A28" i="15"/>
  <c r="A27" i="16" s="1"/>
  <c r="A19" i="18"/>
  <c r="A29" i="15"/>
  <c r="A28" i="16" s="1"/>
  <c r="A30" i="15"/>
  <c r="A29" i="16" s="1"/>
  <c r="A20" i="18"/>
  <c r="A21" i="18"/>
  <c r="A31" i="15"/>
  <c r="A30" i="16" s="1"/>
  <c r="A22" i="18"/>
  <c r="A32" i="15"/>
  <c r="A31" i="16" s="1"/>
  <c r="A23" i="18"/>
  <c r="A33" i="15"/>
  <c r="A32" i="16" s="1"/>
  <c r="A34" i="15"/>
  <c r="A33" i="16" s="1"/>
  <c r="A24" i="18"/>
  <c r="A25" i="18"/>
  <c r="A35" i="15"/>
  <c r="A34" i="16" s="1"/>
  <c r="A26" i="18"/>
  <c r="A36" i="15"/>
  <c r="A35" i="16" s="1"/>
  <c r="D53" i="12"/>
  <c r="E7" i="17"/>
  <c r="D7" i="17" s="1"/>
  <c r="A64" i="14"/>
  <c r="L4" i="17"/>
  <c r="C13" i="15"/>
  <c r="G12" i="16" s="1"/>
  <c r="C15" i="15"/>
  <c r="G14" i="16" s="1"/>
  <c r="C17" i="15"/>
  <c r="G16" i="16" s="1"/>
  <c r="C19" i="15"/>
  <c r="G18" i="16" s="1"/>
  <c r="C21" i="15"/>
  <c r="G20" i="16" s="1"/>
  <c r="C23" i="15"/>
  <c r="G22" i="16" s="1"/>
  <c r="C25" i="15"/>
  <c r="G24" i="16" s="1"/>
  <c r="C27" i="15"/>
  <c r="G26" i="16" s="1"/>
  <c r="C29" i="15"/>
  <c r="G28" i="16" s="1"/>
  <c r="C31" i="15"/>
  <c r="G30" i="16" s="1"/>
  <c r="C33" i="15"/>
  <c r="G32" i="16" s="1"/>
  <c r="C35" i="15"/>
  <c r="G34" i="16" s="1"/>
  <c r="B2" i="18"/>
  <c r="B3" i="18"/>
  <c r="B4" i="18"/>
  <c r="B5" i="18"/>
  <c r="B6" i="18"/>
  <c r="B7" i="18"/>
  <c r="B8" i="18"/>
  <c r="B9" i="18"/>
  <c r="B10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53" i="12"/>
  <c r="F53" i="12"/>
  <c r="A12" i="15"/>
  <c r="A11" i="16" s="1"/>
  <c r="A2" i="18"/>
  <c r="D20" i="18" l="1"/>
  <c r="O25" i="17"/>
  <c r="N25" i="17"/>
  <c r="B26" i="33" s="1"/>
  <c r="D24" i="18"/>
  <c r="O29" i="17"/>
  <c r="N29" i="17"/>
  <c r="B30" i="33" s="1"/>
  <c r="D28" i="18"/>
  <c r="O33" i="17"/>
  <c r="N33" i="17"/>
  <c r="B34" i="33" s="1"/>
  <c r="D22" i="18"/>
  <c r="O27" i="17"/>
  <c r="N27" i="17"/>
  <c r="B28" i="33" s="1"/>
  <c r="D30" i="18"/>
  <c r="O35" i="17"/>
  <c r="N35" i="17"/>
  <c r="B36" i="33" s="1"/>
  <c r="D18" i="18"/>
  <c r="O23" i="17"/>
  <c r="N23" i="17"/>
  <c r="B24" i="33" s="1"/>
  <c r="D26" i="18"/>
  <c r="O31" i="17"/>
  <c r="N31" i="17"/>
  <c r="B32" i="33" s="1"/>
  <c r="N21" i="17"/>
  <c r="B22" i="33" s="1"/>
  <c r="N26" i="20"/>
  <c r="N20" i="17"/>
  <c r="B21" i="33" s="1"/>
  <c r="N25" i="20"/>
  <c r="N18" i="17"/>
  <c r="B19" i="33" s="1"/>
  <c r="N23" i="20"/>
  <c r="C8" i="18"/>
  <c r="D8" i="18" s="1"/>
  <c r="N18" i="20"/>
  <c r="N12" i="17"/>
  <c r="B13" i="33" s="1"/>
  <c r="N17" i="20"/>
  <c r="C40" i="36"/>
  <c r="C18" i="36"/>
  <c r="N16" i="17"/>
  <c r="B17" i="33" s="1"/>
  <c r="N21" i="20"/>
  <c r="N10" i="17"/>
  <c r="B11" i="33" s="1"/>
  <c r="N15" i="20"/>
  <c r="N14" i="17"/>
  <c r="B15" i="33" s="1"/>
  <c r="N19" i="20"/>
  <c r="G44" i="33"/>
  <c r="H44" i="33" s="1"/>
  <c r="G42" i="33"/>
  <c r="H42" i="33" s="1"/>
  <c r="G46" i="33"/>
  <c r="H46" i="33" s="1"/>
  <c r="D34" i="35"/>
  <c r="C10" i="35"/>
  <c r="C42" i="36"/>
  <c r="C34" i="35"/>
  <c r="M53" i="6"/>
  <c r="C32" i="35"/>
  <c r="G14" i="33"/>
  <c r="G18" i="33"/>
  <c r="H18" i="33" s="1"/>
  <c r="F16" i="33"/>
  <c r="G12" i="33"/>
  <c r="G20" i="33"/>
  <c r="H20" i="33" s="1"/>
  <c r="N13" i="17"/>
  <c r="B14" i="33" s="1"/>
  <c r="N9" i="17"/>
  <c r="B10" i="33" s="1"/>
  <c r="C4" i="18"/>
  <c r="D4" i="18" s="1"/>
  <c r="N8" i="17"/>
  <c r="B9" i="33" s="1"/>
  <c r="C10" i="33"/>
  <c r="L12" i="6"/>
  <c r="E59" i="6" s="1"/>
  <c r="C7" i="17"/>
  <c r="B7" i="17" s="1"/>
  <c r="B39" i="33"/>
  <c r="D33" i="18"/>
  <c r="B31" i="33"/>
  <c r="D25" i="18"/>
  <c r="B23" i="33"/>
  <c r="D17" i="18"/>
  <c r="B41" i="33"/>
  <c r="D35" i="18"/>
  <c r="B33" i="33"/>
  <c r="D27" i="18"/>
  <c r="B25" i="33"/>
  <c r="D19" i="18"/>
  <c r="B47" i="33"/>
  <c r="D41" i="18"/>
  <c r="B43" i="33"/>
  <c r="D37" i="18"/>
  <c r="B35" i="33"/>
  <c r="D29" i="18"/>
  <c r="B27" i="33"/>
  <c r="D21" i="18"/>
  <c r="B45" i="33"/>
  <c r="D39" i="18"/>
  <c r="B37" i="33"/>
  <c r="D31" i="18"/>
  <c r="B29" i="33"/>
  <c r="D23" i="18"/>
  <c r="C36" i="15"/>
  <c r="G35" i="16" s="1"/>
  <c r="C34" i="15"/>
  <c r="G33" i="16" s="1"/>
  <c r="C32" i="15"/>
  <c r="G31" i="16" s="1"/>
  <c r="C30" i="15"/>
  <c r="G29" i="16" s="1"/>
  <c r="C28" i="15"/>
  <c r="G27" i="16" s="1"/>
  <c r="C26" i="15"/>
  <c r="G25" i="16" s="1"/>
  <c r="C24" i="15"/>
  <c r="G23" i="16" s="1"/>
  <c r="C22" i="15"/>
  <c r="G21" i="16" s="1"/>
  <c r="C20" i="15"/>
  <c r="G19" i="16" s="1"/>
  <c r="C18" i="15"/>
  <c r="G17" i="16" s="1"/>
  <c r="C16" i="15"/>
  <c r="G15" i="16" s="1"/>
  <c r="C14" i="15"/>
  <c r="G13" i="16" s="1"/>
  <c r="G7" i="17"/>
  <c r="F7" i="17" s="1"/>
  <c r="C12" i="15"/>
  <c r="G11" i="16" s="1"/>
  <c r="C12" i="11"/>
  <c r="E55" i="10"/>
  <c r="C12" i="4"/>
  <c r="G11" i="8" s="1"/>
  <c r="C22" i="18" l="1"/>
  <c r="C28" i="33"/>
  <c r="N32" i="20"/>
  <c r="C36" i="33"/>
  <c r="C30" i="18"/>
  <c r="N40" i="20"/>
  <c r="C20" i="18"/>
  <c r="C26" i="33"/>
  <c r="N30" i="20"/>
  <c r="C26" i="18"/>
  <c r="C32" i="33"/>
  <c r="N36" i="20"/>
  <c r="C34" i="33"/>
  <c r="C28" i="18"/>
  <c r="N38" i="20"/>
  <c r="C18" i="18"/>
  <c r="N28" i="20"/>
  <c r="C24" i="33"/>
  <c r="C24" i="18"/>
  <c r="N34" i="20"/>
  <c r="C30" i="33"/>
  <c r="G4" i="41"/>
  <c r="G4" i="42"/>
  <c r="F12" i="33"/>
  <c r="B14" i="36" s="1"/>
  <c r="H12" i="33"/>
  <c r="G18" i="36"/>
  <c r="C18" i="37" s="1"/>
  <c r="H18" i="36"/>
  <c r="C8" i="35"/>
  <c r="H14" i="33"/>
  <c r="G42" i="36"/>
  <c r="F42" i="36" s="1"/>
  <c r="B42" i="37" s="1"/>
  <c r="H42" i="36"/>
  <c r="G40" i="36"/>
  <c r="H40" i="36"/>
  <c r="C16" i="36"/>
  <c r="C36" i="35"/>
  <c r="C46" i="36"/>
  <c r="C14" i="36"/>
  <c r="C12" i="35"/>
  <c r="C40" i="35"/>
  <c r="C38" i="35"/>
  <c r="C44" i="36"/>
  <c r="C48" i="36"/>
  <c r="C14" i="35"/>
  <c r="C42" i="37"/>
  <c r="C6" i="35"/>
  <c r="G10" i="33"/>
  <c r="F20" i="33"/>
  <c r="C22" i="36"/>
  <c r="D6" i="35"/>
  <c r="F14" i="33"/>
  <c r="B18" i="36"/>
  <c r="D10" i="35"/>
  <c r="F18" i="33"/>
  <c r="C20" i="36"/>
  <c r="E55" i="6"/>
  <c r="I7" i="17"/>
  <c r="H7" i="17" s="1"/>
  <c r="C29" i="33"/>
  <c r="C23" i="18"/>
  <c r="C45" i="33"/>
  <c r="C39" i="18"/>
  <c r="C21" i="33"/>
  <c r="C15" i="18"/>
  <c r="D15" i="18" s="1"/>
  <c r="C27" i="33"/>
  <c r="C21" i="18"/>
  <c r="C43" i="33"/>
  <c r="C37" i="18"/>
  <c r="C11" i="33"/>
  <c r="C5" i="18"/>
  <c r="D5" i="18" s="1"/>
  <c r="C33" i="33"/>
  <c r="C27" i="18"/>
  <c r="C31" i="33"/>
  <c r="C25" i="18"/>
  <c r="C15" i="33"/>
  <c r="C9" i="18"/>
  <c r="D9" i="18" s="1"/>
  <c r="C22" i="33"/>
  <c r="G22" i="33" s="1"/>
  <c r="H22" i="33" s="1"/>
  <c r="C16" i="18"/>
  <c r="D16" i="18" s="1"/>
  <c r="C37" i="33"/>
  <c r="C31" i="18"/>
  <c r="C13" i="33"/>
  <c r="C7" i="18"/>
  <c r="D7" i="18" s="1"/>
  <c r="C35" i="33"/>
  <c r="C29" i="18"/>
  <c r="C47" i="33"/>
  <c r="C41" i="18"/>
  <c r="C19" i="33"/>
  <c r="C13" i="18"/>
  <c r="D13" i="18" s="1"/>
  <c r="C25" i="33"/>
  <c r="C19" i="18"/>
  <c r="C41" i="33"/>
  <c r="C35" i="18"/>
  <c r="C9" i="33"/>
  <c r="C3" i="18"/>
  <c r="D3" i="18" s="1"/>
  <c r="C17" i="33"/>
  <c r="C11" i="18"/>
  <c r="D11" i="18" s="1"/>
  <c r="C23" i="33"/>
  <c r="C17" i="18"/>
  <c r="C39" i="33"/>
  <c r="C33" i="18"/>
  <c r="E55" i="14"/>
  <c r="E56" i="6"/>
  <c r="E59" i="14"/>
  <c r="E56" i="14"/>
  <c r="E58" i="14"/>
  <c r="E57" i="14"/>
  <c r="F6" i="15"/>
  <c r="E59" i="10"/>
  <c r="E58" i="10"/>
  <c r="E57" i="10"/>
  <c r="E56" i="10"/>
  <c r="G11" i="12"/>
  <c r="F6" i="11"/>
  <c r="F6" i="4"/>
  <c r="E57" i="6"/>
  <c r="E58" i="6"/>
  <c r="G36" i="33" l="1"/>
  <c r="D30" i="35"/>
  <c r="D26" i="35"/>
  <c r="G32" i="33"/>
  <c r="G26" i="33"/>
  <c r="D20" i="35"/>
  <c r="D18" i="35"/>
  <c r="G24" i="33"/>
  <c r="G28" i="33"/>
  <c r="D22" i="35"/>
  <c r="G30" i="33"/>
  <c r="D24" i="35"/>
  <c r="D28" i="35"/>
  <c r="G34" i="33"/>
  <c r="F18" i="36"/>
  <c r="B18" i="37" s="1"/>
  <c r="G48" i="36"/>
  <c r="H48" i="36"/>
  <c r="G44" i="36"/>
  <c r="F44" i="36" s="1"/>
  <c r="B44" i="37" s="1"/>
  <c r="H44" i="36"/>
  <c r="G46" i="36"/>
  <c r="F46" i="36" s="1"/>
  <c r="B46" i="37" s="1"/>
  <c r="H46" i="36"/>
  <c r="G20" i="36"/>
  <c r="C20" i="37" s="1"/>
  <c r="H20" i="36"/>
  <c r="G22" i="36"/>
  <c r="C22" i="37" s="1"/>
  <c r="H22" i="36"/>
  <c r="F10" i="33"/>
  <c r="B12" i="36" s="1"/>
  <c r="H10" i="33"/>
  <c r="G14" i="36"/>
  <c r="C14" i="37" s="1"/>
  <c r="G14" i="37" s="1"/>
  <c r="H14" i="37" s="1"/>
  <c r="H14" i="36"/>
  <c r="G18" i="37"/>
  <c r="F18" i="37" s="1"/>
  <c r="H18" i="37"/>
  <c r="F40" i="36"/>
  <c r="B40" i="37" s="1"/>
  <c r="C40" i="37"/>
  <c r="G16" i="36"/>
  <c r="F16" i="36" s="1"/>
  <c r="B16" i="37" s="1"/>
  <c r="H16" i="36"/>
  <c r="G42" i="37"/>
  <c r="F42" i="37" s="1"/>
  <c r="H42" i="37"/>
  <c r="C46" i="37"/>
  <c r="F48" i="36"/>
  <c r="B48" i="37" s="1"/>
  <c r="C48" i="37"/>
  <c r="C4" i="35"/>
  <c r="D4" i="35" s="1"/>
  <c r="G17" i="33"/>
  <c r="H17" i="33" s="1"/>
  <c r="G9" i="33"/>
  <c r="H9" i="33" s="1"/>
  <c r="G19" i="33"/>
  <c r="H19" i="33" s="1"/>
  <c r="G13" i="33"/>
  <c r="H13" i="33" s="1"/>
  <c r="G15" i="33"/>
  <c r="H15" i="33" s="1"/>
  <c r="G21" i="33"/>
  <c r="H21" i="33" s="1"/>
  <c r="B20" i="36"/>
  <c r="D12" i="35"/>
  <c r="B22" i="36"/>
  <c r="D14" i="35"/>
  <c r="B16" i="36"/>
  <c r="D8" i="35"/>
  <c r="C12" i="36"/>
  <c r="G12" i="36" s="1"/>
  <c r="H12" i="36" s="1"/>
  <c r="G11" i="33"/>
  <c r="H11" i="33" s="1"/>
  <c r="G39" i="33"/>
  <c r="H39" i="33" s="1"/>
  <c r="D33" i="35"/>
  <c r="G23" i="33"/>
  <c r="H23" i="33" s="1"/>
  <c r="D17" i="35"/>
  <c r="G41" i="33"/>
  <c r="H41" i="33" s="1"/>
  <c r="D35" i="35"/>
  <c r="G25" i="33"/>
  <c r="H25" i="33" s="1"/>
  <c r="D19" i="35"/>
  <c r="G47" i="33"/>
  <c r="H47" i="33" s="1"/>
  <c r="D41" i="35"/>
  <c r="G35" i="33"/>
  <c r="H35" i="33" s="1"/>
  <c r="D29" i="35"/>
  <c r="G37" i="33"/>
  <c r="H37" i="33" s="1"/>
  <c r="D31" i="35"/>
  <c r="G31" i="33"/>
  <c r="H31" i="33" s="1"/>
  <c r="D25" i="35"/>
  <c r="G33" i="33"/>
  <c r="H33" i="33" s="1"/>
  <c r="D27" i="35"/>
  <c r="G43" i="33"/>
  <c r="H43" i="33" s="1"/>
  <c r="D37" i="35"/>
  <c r="G27" i="33"/>
  <c r="H27" i="33" s="1"/>
  <c r="D21" i="35"/>
  <c r="G45" i="33"/>
  <c r="H45" i="33" s="1"/>
  <c r="D39" i="35"/>
  <c r="G29" i="33"/>
  <c r="H29" i="33" s="1"/>
  <c r="D23" i="35"/>
  <c r="J7" i="17"/>
  <c r="O7" i="17" s="1"/>
  <c r="C58" i="14"/>
  <c r="C57" i="14"/>
  <c r="C56" i="14"/>
  <c r="C55" i="14"/>
  <c r="C59" i="14"/>
  <c r="C55" i="10"/>
  <c r="C57" i="10"/>
  <c r="C59" i="10"/>
  <c r="C56" i="10"/>
  <c r="C58" i="10"/>
  <c r="C59" i="6"/>
  <c r="C55" i="6"/>
  <c r="C58" i="6"/>
  <c r="C57" i="6"/>
  <c r="C56" i="6"/>
  <c r="F22" i="36" l="1"/>
  <c r="B22" i="37" s="1"/>
  <c r="H24" i="33"/>
  <c r="C18" i="35"/>
  <c r="C26" i="36"/>
  <c r="H32" i="33"/>
  <c r="C34" i="36"/>
  <c r="C26" i="35"/>
  <c r="C44" i="37"/>
  <c r="H30" i="33"/>
  <c r="C24" i="35"/>
  <c r="C32" i="36"/>
  <c r="H34" i="33"/>
  <c r="C28" i="35"/>
  <c r="C36" i="36"/>
  <c r="H28" i="33"/>
  <c r="C30" i="36"/>
  <c r="C22" i="35"/>
  <c r="H26" i="33"/>
  <c r="C20" i="35"/>
  <c r="C28" i="36"/>
  <c r="H36" i="33"/>
  <c r="C38" i="36"/>
  <c r="C30" i="35"/>
  <c r="F20" i="36"/>
  <c r="B20" i="37" s="1"/>
  <c r="F14" i="36"/>
  <c r="B14" i="37" s="1"/>
  <c r="C16" i="37"/>
  <c r="G16" i="37" s="1"/>
  <c r="F16" i="37" s="1"/>
  <c r="G22" i="37"/>
  <c r="F22" i="37" s="1"/>
  <c r="H22" i="37"/>
  <c r="G20" i="37"/>
  <c r="F20" i="37" s="1"/>
  <c r="H20" i="37"/>
  <c r="H40" i="37"/>
  <c r="G40" i="37"/>
  <c r="F40" i="37" s="1"/>
  <c r="G48" i="37"/>
  <c r="H48" i="37"/>
  <c r="G44" i="37"/>
  <c r="H44" i="37"/>
  <c r="G46" i="37"/>
  <c r="F46" i="37" s="1"/>
  <c r="H46" i="37"/>
  <c r="F14" i="37"/>
  <c r="N12" i="20"/>
  <c r="O48" i="17"/>
  <c r="B4" i="48" s="1"/>
  <c r="B6" i="48" s="1"/>
  <c r="C31" i="36"/>
  <c r="C47" i="36"/>
  <c r="C29" i="36"/>
  <c r="C45" i="36"/>
  <c r="C35" i="36"/>
  <c r="C33" i="36"/>
  <c r="C39" i="36"/>
  <c r="C37" i="36"/>
  <c r="C49" i="36"/>
  <c r="C27" i="36"/>
  <c r="C43" i="36"/>
  <c r="C25" i="36"/>
  <c r="C41" i="36"/>
  <c r="C15" i="35"/>
  <c r="C15" i="36"/>
  <c r="C11" i="36"/>
  <c r="C13" i="36"/>
  <c r="C17" i="36"/>
  <c r="C19" i="36"/>
  <c r="C35" i="35"/>
  <c r="C5" i="35"/>
  <c r="C17" i="35"/>
  <c r="C25" i="35"/>
  <c r="C41" i="35"/>
  <c r="C21" i="35"/>
  <c r="C19" i="35"/>
  <c r="C9" i="35"/>
  <c r="C7" i="35"/>
  <c r="C3" i="35"/>
  <c r="C23" i="35"/>
  <c r="C39" i="35"/>
  <c r="C37" i="35"/>
  <c r="C27" i="35"/>
  <c r="C16" i="35"/>
  <c r="C31" i="35"/>
  <c r="C29" i="35"/>
  <c r="C13" i="35"/>
  <c r="C11" i="35"/>
  <c r="C33" i="35"/>
  <c r="F12" i="36"/>
  <c r="B12" i="37" s="1"/>
  <c r="C12" i="37"/>
  <c r="G12" i="37" s="1"/>
  <c r="H12" i="37" s="1"/>
  <c r="F21" i="33"/>
  <c r="C23" i="36"/>
  <c r="F19" i="33"/>
  <c r="C21" i="36"/>
  <c r="F13" i="33"/>
  <c r="F17" i="33"/>
  <c r="F22" i="33"/>
  <c r="C24" i="36"/>
  <c r="F15" i="33"/>
  <c r="F9" i="33"/>
  <c r="F11" i="33"/>
  <c r="N7" i="17"/>
  <c r="E50" i="17" s="1"/>
  <c r="C2" i="18"/>
  <c r="D2" i="18" s="1"/>
  <c r="C8" i="33"/>
  <c r="H28" i="36" l="1"/>
  <c r="G28" i="36"/>
  <c r="H30" i="36"/>
  <c r="G30" i="36"/>
  <c r="G26" i="36"/>
  <c r="H26" i="36"/>
  <c r="G32" i="36"/>
  <c r="H32" i="36"/>
  <c r="H38" i="36"/>
  <c r="G38" i="36"/>
  <c r="H36" i="36"/>
  <c r="G36" i="36"/>
  <c r="H34" i="36"/>
  <c r="G34" i="36"/>
  <c r="B4" i="43"/>
  <c r="C4" i="43" s="1"/>
  <c r="D4" i="43" s="1"/>
  <c r="E4" i="43" s="1"/>
  <c r="F4" i="43" s="1"/>
  <c r="G4" i="43" s="1"/>
  <c r="F4" i="45"/>
  <c r="B4" i="45"/>
  <c r="E4" i="45"/>
  <c r="D4" i="45"/>
  <c r="G4" i="45"/>
  <c r="C4" i="45"/>
  <c r="H16" i="37"/>
  <c r="G4" i="46"/>
  <c r="E4" i="46"/>
  <c r="C4" i="46"/>
  <c r="F4" i="46"/>
  <c r="D4" i="46"/>
  <c r="B4" i="46"/>
  <c r="G45" i="36"/>
  <c r="F45" i="36" s="1"/>
  <c r="B45" i="37" s="1"/>
  <c r="H45" i="36"/>
  <c r="G47" i="36"/>
  <c r="H47" i="36"/>
  <c r="G49" i="36"/>
  <c r="F49" i="36" s="1"/>
  <c r="B49" i="37" s="1"/>
  <c r="H49" i="36"/>
  <c r="G43" i="36"/>
  <c r="F43" i="36" s="1"/>
  <c r="B43" i="37" s="1"/>
  <c r="H43" i="36"/>
  <c r="H17" i="36"/>
  <c r="G17" i="36"/>
  <c r="G11" i="36"/>
  <c r="H11" i="36"/>
  <c r="G25" i="36"/>
  <c r="C25" i="37" s="1"/>
  <c r="H25" i="37" s="1"/>
  <c r="H25" i="36"/>
  <c r="G27" i="36"/>
  <c r="F27" i="36" s="1"/>
  <c r="B27" i="37" s="1"/>
  <c r="H27" i="36"/>
  <c r="G37" i="36"/>
  <c r="H37" i="36"/>
  <c r="G33" i="36"/>
  <c r="H33" i="36"/>
  <c r="G24" i="36"/>
  <c r="C24" i="37" s="1"/>
  <c r="H24" i="36"/>
  <c r="H21" i="36"/>
  <c r="G21" i="36"/>
  <c r="G23" i="36"/>
  <c r="H23" i="36"/>
  <c r="G19" i="36"/>
  <c r="H19" i="36"/>
  <c r="H13" i="36"/>
  <c r="G13" i="36"/>
  <c r="G15" i="36"/>
  <c r="H15" i="36"/>
  <c r="G41" i="36"/>
  <c r="H41" i="36"/>
  <c r="G39" i="36"/>
  <c r="F39" i="36" s="1"/>
  <c r="B39" i="37" s="1"/>
  <c r="H39" i="36"/>
  <c r="G35" i="36"/>
  <c r="F35" i="36" s="1"/>
  <c r="B35" i="37" s="1"/>
  <c r="H35" i="36"/>
  <c r="G29" i="36"/>
  <c r="F29" i="36" s="1"/>
  <c r="B29" i="37" s="1"/>
  <c r="H29" i="36"/>
  <c r="G31" i="36"/>
  <c r="F31" i="36" s="1"/>
  <c r="B31" i="37" s="1"/>
  <c r="H31" i="36"/>
  <c r="C31" i="37"/>
  <c r="G31" i="37" s="1"/>
  <c r="F48" i="37"/>
  <c r="F44" i="37"/>
  <c r="C45" i="37"/>
  <c r="B24" i="36"/>
  <c r="D16" i="35"/>
  <c r="B13" i="36"/>
  <c r="D5" i="35"/>
  <c r="N53" i="20"/>
  <c r="B17" i="36"/>
  <c r="D9" i="35"/>
  <c r="B8" i="33"/>
  <c r="G8" i="33"/>
  <c r="H8" i="33" s="1"/>
  <c r="B11" i="36"/>
  <c r="D3" i="35"/>
  <c r="B15" i="36"/>
  <c r="D7" i="35"/>
  <c r="B21" i="36"/>
  <c r="D13" i="35"/>
  <c r="B23" i="36"/>
  <c r="D15" i="35"/>
  <c r="B19" i="36"/>
  <c r="D11" i="35"/>
  <c r="F12" i="37"/>
  <c r="E54" i="17"/>
  <c r="E53" i="17"/>
  <c r="E52" i="17"/>
  <c r="E51" i="17"/>
  <c r="G25" i="37" l="1"/>
  <c r="F25" i="37" s="1"/>
  <c r="F36" i="36"/>
  <c r="B36" i="37" s="1"/>
  <c r="C36" i="37"/>
  <c r="F30" i="36"/>
  <c r="B30" i="37" s="1"/>
  <c r="C30" i="37"/>
  <c r="F32" i="36"/>
  <c r="B32" i="37" s="1"/>
  <c r="C32" i="37"/>
  <c r="F34" i="36"/>
  <c r="B34" i="37" s="1"/>
  <c r="C34" i="37"/>
  <c r="F38" i="36"/>
  <c r="B38" i="37" s="1"/>
  <c r="C38" i="37"/>
  <c r="F28" i="36"/>
  <c r="B28" i="37" s="1"/>
  <c r="C28" i="37"/>
  <c r="C26" i="37"/>
  <c r="F26" i="36"/>
  <c r="B26" i="37" s="1"/>
  <c r="C39" i="37"/>
  <c r="F24" i="36"/>
  <c r="B24" i="37" s="1"/>
  <c r="C43" i="37"/>
  <c r="F25" i="36"/>
  <c r="B25" i="37" s="1"/>
  <c r="C49" i="37"/>
  <c r="C27" i="37"/>
  <c r="H27" i="37" s="1"/>
  <c r="F47" i="36"/>
  <c r="B47" i="37" s="1"/>
  <c r="C47" i="37"/>
  <c r="C29" i="37"/>
  <c r="H29" i="37" s="1"/>
  <c r="C35" i="37"/>
  <c r="H35" i="37" s="1"/>
  <c r="F41" i="36"/>
  <c r="B41" i="37" s="1"/>
  <c r="C41" i="37"/>
  <c r="F15" i="36"/>
  <c r="B15" i="37" s="1"/>
  <c r="C15" i="37"/>
  <c r="G15" i="37" s="1"/>
  <c r="F19" i="36"/>
  <c r="B19" i="37" s="1"/>
  <c r="C19" i="37"/>
  <c r="F23" i="36"/>
  <c r="B23" i="37" s="1"/>
  <c r="C23" i="37"/>
  <c r="F33" i="36"/>
  <c r="B33" i="37" s="1"/>
  <c r="C33" i="37"/>
  <c r="F37" i="36"/>
  <c r="B37" i="37" s="1"/>
  <c r="C37" i="37"/>
  <c r="F11" i="36"/>
  <c r="B11" i="37" s="1"/>
  <c r="C11" i="37"/>
  <c r="G24" i="37"/>
  <c r="F24" i="37" s="1"/>
  <c r="H24" i="37"/>
  <c r="F13" i="36"/>
  <c r="B13" i="37" s="1"/>
  <c r="C13" i="37"/>
  <c r="F21" i="36"/>
  <c r="B21" i="37" s="1"/>
  <c r="C21" i="37"/>
  <c r="F17" i="36"/>
  <c r="B17" i="37" s="1"/>
  <c r="C17" i="37"/>
  <c r="H31" i="37"/>
  <c r="F31" i="37"/>
  <c r="G49" i="37"/>
  <c r="H49" i="37"/>
  <c r="G45" i="37"/>
  <c r="H45" i="37"/>
  <c r="G39" i="37"/>
  <c r="F39" i="37" s="1"/>
  <c r="H39" i="37"/>
  <c r="G43" i="37"/>
  <c r="F43" i="37" s="1"/>
  <c r="H43" i="37"/>
  <c r="F8" i="33"/>
  <c r="B10" i="36" s="1"/>
  <c r="C2" i="35"/>
  <c r="C10" i="36"/>
  <c r="D50" i="33"/>
  <c r="C51" i="17"/>
  <c r="C52" i="17"/>
  <c r="C53" i="17"/>
  <c r="C50" i="17"/>
  <c r="C54" i="17"/>
  <c r="G28" i="37" l="1"/>
  <c r="F28" i="37" s="1"/>
  <c r="H28" i="37"/>
  <c r="G34" i="37"/>
  <c r="F34" i="37" s="1"/>
  <c r="H34" i="37"/>
  <c r="H30" i="37"/>
  <c r="G30" i="37"/>
  <c r="F30" i="37" s="1"/>
  <c r="H38" i="37"/>
  <c r="G38" i="37"/>
  <c r="F38" i="37" s="1"/>
  <c r="H32" i="37"/>
  <c r="G32" i="37"/>
  <c r="F32" i="37" s="1"/>
  <c r="H36" i="37"/>
  <c r="G36" i="37"/>
  <c r="F36" i="37" s="1"/>
  <c r="H26" i="37"/>
  <c r="G26" i="37"/>
  <c r="F26" i="37" s="1"/>
  <c r="G35" i="37"/>
  <c r="F35" i="37" s="1"/>
  <c r="G29" i="37"/>
  <c r="F29" i="37" s="1"/>
  <c r="G27" i="37"/>
  <c r="F27" i="37" s="1"/>
  <c r="D2" i="35"/>
  <c r="H47" i="37"/>
  <c r="G47" i="37"/>
  <c r="F47" i="37" s="1"/>
  <c r="G10" i="36"/>
  <c r="C10" i="37" s="1"/>
  <c r="G10" i="37" s="1"/>
  <c r="H10" i="37" s="1"/>
  <c r="H10" i="36"/>
  <c r="H17" i="37"/>
  <c r="G17" i="37"/>
  <c r="F17" i="37" s="1"/>
  <c r="G21" i="37"/>
  <c r="F21" i="37" s="1"/>
  <c r="H21" i="37"/>
  <c r="G13" i="37"/>
  <c r="F13" i="37" s="1"/>
  <c r="H13" i="37"/>
  <c r="G11" i="37"/>
  <c r="F11" i="37" s="1"/>
  <c r="H11" i="37"/>
  <c r="H37" i="37"/>
  <c r="G37" i="37"/>
  <c r="F37" i="37" s="1"/>
  <c r="H33" i="37"/>
  <c r="G33" i="37"/>
  <c r="F33" i="37" s="1"/>
  <c r="G23" i="37"/>
  <c r="F23" i="37" s="1"/>
  <c r="H23" i="37"/>
  <c r="G19" i="37"/>
  <c r="F19" i="37" s="1"/>
  <c r="H19" i="37"/>
  <c r="H15" i="37"/>
  <c r="F15" i="37"/>
  <c r="G41" i="37"/>
  <c r="F41" i="37" s="1"/>
  <c r="H41" i="37"/>
  <c r="F45" i="37"/>
  <c r="F49" i="37"/>
  <c r="D51" i="33"/>
  <c r="D52" i="33"/>
  <c r="D53" i="33"/>
  <c r="F10" i="36" l="1"/>
  <c r="B10" i="37" s="1"/>
  <c r="C51" i="33"/>
  <c r="C52" i="33"/>
  <c r="C53" i="33"/>
  <c r="C50" i="33"/>
  <c r="F10" i="37"/>
  <c r="E64" i="14" l="1"/>
  <c r="K64" i="14"/>
</calcChain>
</file>

<file path=xl/sharedStrings.xml><?xml version="1.0" encoding="utf-8"?>
<sst xmlns="http://schemas.openxmlformats.org/spreadsheetml/2006/main" count="929" uniqueCount="197">
  <si>
    <t>1. DATOS INFORMATIVOS:</t>
  </si>
  <si>
    <t>DOCENTE:</t>
  </si>
  <si>
    <t>ÁREA/ASIGNATURA:</t>
  </si>
  <si>
    <t>BLOQUE / MÓDULO</t>
  </si>
  <si>
    <t>AÑO / CURSO:</t>
  </si>
  <si>
    <t>PARALELO:</t>
  </si>
  <si>
    <t>NÚMERO DE ESTUDIANTES:</t>
  </si>
  <si>
    <t>2.   ANÁLISIS DE DIFICULTADES DE APRENDIZAJE</t>
  </si>
  <si>
    <t>PROMEDIO DEL AÑO / CURSO:</t>
  </si>
  <si>
    <r>
      <t xml:space="preserve">NÚMERO DE DESTREZAS PLANIFICADAS </t>
    </r>
    <r>
      <rPr>
        <sz val="11"/>
        <color theme="1"/>
        <rFont val="Cambria"/>
        <family val="1"/>
        <scheme val="major"/>
      </rPr>
      <t xml:space="preserve">     Ingresar el número</t>
    </r>
  </si>
  <si>
    <t>PORCENTAJE DE DESTREZAS LOGRADAS</t>
  </si>
  <si>
    <t>FACTORES QUE NO PERMITIERON EL 100% DE DESARROLLO DE DESTREZAS</t>
  </si>
  <si>
    <t>NÓMINA DE ESTUDIANTES</t>
  </si>
  <si>
    <t>DIFICULTAD EN EL APRENDIZAJE</t>
  </si>
  <si>
    <t>CAUSA</t>
  </si>
  <si>
    <t>MEDIDAS ADOPTADAS POR EL DOCENTE</t>
  </si>
  <si>
    <t>3. CONCLUSIONES</t>
  </si>
  <si>
    <t>4. RECOMENDACIONES</t>
  </si>
  <si>
    <t>ELABORADO</t>
  </si>
  <si>
    <t>RECIBIDO</t>
  </si>
  <si>
    <t xml:space="preserve">DOCENTE: </t>
  </si>
  <si>
    <t xml:space="preserve">Nombre: </t>
  </si>
  <si>
    <t>Firma:</t>
  </si>
  <si>
    <t>Fecha:</t>
  </si>
  <si>
    <t>DATOS INFORMATIVOS</t>
  </si>
  <si>
    <t>CURSO:</t>
  </si>
  <si>
    <t>JORNADA:</t>
  </si>
  <si>
    <t>ASIGNATURA:</t>
  </si>
  <si>
    <t>JEFE DE ÁREA:</t>
  </si>
  <si>
    <t>TUTOR:</t>
  </si>
  <si>
    <t>PRIMER PARCIAL - PRIMER QUIMESTRE</t>
  </si>
  <si>
    <t>TAREAS</t>
  </si>
  <si>
    <t>ACTIVIDADES INDIVIDUALES</t>
  </si>
  <si>
    <t>ACTIVIDADES GRUPALES</t>
  </si>
  <si>
    <t>LECCIONES</t>
  </si>
  <si>
    <t>PRUEBA SUMATIVA</t>
  </si>
  <si>
    <t>UNIDAD EDUCATIVA DELFOS</t>
  </si>
  <si>
    <t>MATERIA:</t>
  </si>
  <si>
    <t>PROFESOR:</t>
  </si>
  <si>
    <t>EVALUACIÓN FORMATIVA</t>
  </si>
  <si>
    <t>EVALUACIÓN  SUMATIVA</t>
  </si>
  <si>
    <t>PROMEDIO BLOQUE (NOTA PARCIAL)</t>
  </si>
  <si>
    <t>PROMEDIO TAREAS</t>
  </si>
  <si>
    <t>PROMEDIO ACT. IND.</t>
  </si>
  <si>
    <t xml:space="preserve">PROMEDIO ACT. GRUPO </t>
  </si>
  <si>
    <t>PROMEDIOS LECCIONES</t>
  </si>
  <si>
    <t>EXAMEN DEL BLOQUE</t>
  </si>
  <si>
    <t>C</t>
  </si>
  <si>
    <t>N</t>
  </si>
  <si>
    <t>RENDIMIENTO</t>
  </si>
  <si>
    <t>%</t>
  </si>
  <si>
    <t>#</t>
  </si>
  <si>
    <t>DAR</t>
  </si>
  <si>
    <t>AAR</t>
  </si>
  <si>
    <t>PAAR</t>
  </si>
  <si>
    <t>NAAR</t>
  </si>
  <si>
    <t>DOCENTE</t>
  </si>
  <si>
    <t>JEFE DE ÁREA</t>
  </si>
  <si>
    <t>VICE-RECTORADO</t>
  </si>
  <si>
    <t>Sin nota parcial</t>
  </si>
  <si>
    <t>SNP</t>
  </si>
  <si>
    <t xml:space="preserve">Domina Aprendizajes Requeridos </t>
  </si>
  <si>
    <t xml:space="preserve">Alcanza Aprendizajes Requeridos </t>
  </si>
  <si>
    <t xml:space="preserve">Próximo a Alcanzar Aprendizajes Requeridos </t>
  </si>
  <si>
    <t xml:space="preserve">No Alcanza Aprendizajes Requeridos </t>
  </si>
  <si>
    <r>
      <t>NÚMERO DE DESTREZAS LOGRADAS</t>
    </r>
    <r>
      <rPr>
        <sz val="11"/>
        <color theme="1"/>
        <rFont val="Cambria"/>
        <family val="1"/>
        <scheme val="major"/>
      </rPr>
      <t xml:space="preserve">    
Ingresar el número</t>
    </r>
  </si>
  <si>
    <t>1. DATOS INFORMATIVOS</t>
  </si>
  <si>
    <t>AÑO EGB/BGU:</t>
  </si>
  <si>
    <t>BLOQUE / MÓDULO:</t>
  </si>
  <si>
    <t xml:space="preserve">NOMBRE DOCENTE: </t>
  </si>
  <si>
    <t>FECHA DE INICIO:</t>
  </si>
  <si>
    <t>FECHA DE TÉRMINO:</t>
  </si>
  <si>
    <t>2. PROGRAMACIÓN</t>
  </si>
  <si>
    <t>NOMINA ESTUDIANTES</t>
  </si>
  <si>
    <t>DIFICULTAD DETECTADA</t>
  </si>
  <si>
    <t>DESTREZA POR ALCANZAR</t>
  </si>
  <si>
    <r>
      <t xml:space="preserve">ESTRATEGIA                                                                                     </t>
    </r>
    <r>
      <rPr>
        <sz val="8"/>
        <rFont val="Cambria"/>
        <family val="1"/>
        <scheme val="major"/>
      </rPr>
      <t xml:space="preserve"> Tipo de refuerzo académico</t>
    </r>
  </si>
  <si>
    <r>
      <t xml:space="preserve">RESPONSABLE                              </t>
    </r>
    <r>
      <rPr>
        <b/>
        <sz val="8"/>
        <color theme="1"/>
        <rFont val="Cambria"/>
        <family val="1"/>
        <scheme val="major"/>
      </rPr>
      <t xml:space="preserve"> </t>
    </r>
    <r>
      <rPr>
        <sz val="8"/>
        <color theme="1"/>
        <rFont val="Cambria"/>
        <family val="1"/>
        <scheme val="major"/>
      </rPr>
      <t>Docente de la asignatura,  Otro docente de la misma asignatura,
Psicólogo educativo, Experto, Familiar de apoyo</t>
    </r>
    <r>
      <rPr>
        <b/>
        <sz val="10"/>
        <color theme="1"/>
        <rFont val="Cambria"/>
        <family val="1"/>
        <scheme val="major"/>
      </rPr>
      <t xml:space="preserve">
</t>
    </r>
  </si>
  <si>
    <t>OBSERVACIÓN</t>
  </si>
  <si>
    <t>REVISADO</t>
  </si>
  <si>
    <t>APROBADO</t>
  </si>
  <si>
    <t>NOMBRE:</t>
  </si>
  <si>
    <t>NOTA</t>
  </si>
  <si>
    <t>FECHA DEL ÚLTIMO DÍA DE PRUEBA PARCIAL</t>
  </si>
  <si>
    <t>SEGUNDO PARCIAL - PRIMER QUIMESTRE</t>
  </si>
  <si>
    <t>VICERRECTOR:</t>
  </si>
  <si>
    <t>TERCER PARCIAL - PRIMER QUIMESTRE</t>
  </si>
  <si>
    <t xml:space="preserve">PROMEDIOS DEL PRIMER QUIMESTRE </t>
  </si>
  <si>
    <t xml:space="preserve">PROMEDIO PRIMER PARCIAL </t>
  </si>
  <si>
    <t>PROMEDIO SEGUNDO PARCIAL</t>
  </si>
  <si>
    <t>PROMEDIO TERCER PARCIAL</t>
  </si>
  <si>
    <t>PROMEDIO PARCIAL QUIMESTRE</t>
  </si>
  <si>
    <t>PORCENTAJE PROMEDIO PARCIAL QUIMESTRE</t>
  </si>
  <si>
    <t>NOTA EXAMEN QUIMESTRAL</t>
  </si>
  <si>
    <t>PORCENTAJE</t>
  </si>
  <si>
    <t>NOTA QUIMESTRAL</t>
  </si>
  <si>
    <t>N
(PROM, X 0,80)</t>
  </si>
  <si>
    <t>N
(NOTA x 0,20)</t>
  </si>
  <si>
    <t>Sin nota quimestral</t>
  </si>
  <si>
    <t>NOMBRE</t>
  </si>
  <si>
    <t xml:space="preserve">MATERIA </t>
  </si>
  <si>
    <t>PROMEDIO</t>
  </si>
  <si>
    <t>ESTADO</t>
  </si>
  <si>
    <t>NÓMINA</t>
  </si>
  <si>
    <t>PRIMER PARCIAL - SEGUNDO QUIMESTRE</t>
  </si>
  <si>
    <t>SEGUNDO PARCIAL - SEGUNDO QUIMESTRE</t>
  </si>
  <si>
    <t>TERCER PARCIAL - SEGUNDO QUIMESTRE</t>
  </si>
  <si>
    <t>PROMEDIO DE PRIMER Y SEGUNDO QUIMESTRE</t>
  </si>
  <si>
    <t>ES PROMOVIDO/A?</t>
  </si>
  <si>
    <t>PRIMER 
QUIMESTRE</t>
  </si>
  <si>
    <t>SEGUNDO QUIMESTRE</t>
  </si>
  <si>
    <t>NOTA 
ANUAL</t>
  </si>
  <si>
    <t>ESTUDIANTES SUPLETORIOS</t>
  </si>
  <si>
    <t>PROMEDIO ANUAL</t>
  </si>
  <si>
    <t>NOTA SUPLETORIO</t>
  </si>
  <si>
    <t>PROMEDIO FINAL</t>
  </si>
  <si>
    <t>ESTUDIANTES REMEDIAL</t>
  </si>
  <si>
    <t>LCDA. DAYSI PUNGUIL</t>
  </si>
  <si>
    <t>CASTAÑEDA ZAMBRANO RICARDO</t>
  </si>
  <si>
    <t>TAREAS (DEBERES)</t>
  </si>
  <si>
    <t>ACT. INDIVIDUALES EN CLASE</t>
  </si>
  <si>
    <t>ACT. GRUPALES EN CLASE</t>
  </si>
  <si>
    <t>LECCIONES ESC. U ORALES</t>
  </si>
  <si>
    <t>AÑO LECTIVO 2016 - 2017</t>
  </si>
  <si>
    <t>AÑO LECTIVO
2016 - 2017</t>
  </si>
  <si>
    <t>AÑO LECTIVO 
2016 - 2017</t>
  </si>
  <si>
    <t>ACT. IND.</t>
  </si>
  <si>
    <t xml:space="preserve">ACT. GRUPO </t>
  </si>
  <si>
    <t>PRUE. SUM.</t>
  </si>
  <si>
    <t>PRIMER PARCIAL - 1Q</t>
  </si>
  <si>
    <t>SEGUNDO  PARCIAL - 1Q</t>
  </si>
  <si>
    <t>TERCER  PARCIAL - 1Q</t>
  </si>
  <si>
    <t>PROMEDIO PARCIAL</t>
  </si>
  <si>
    <t>EXAMEN QUIMESTRAL</t>
  </si>
  <si>
    <t>PROMEDIO 1ER QUIMESTRE</t>
  </si>
  <si>
    <t>PRIMER  PARCIAL - 2Q</t>
  </si>
  <si>
    <t>SEGUNDO  PARCIAL - 2Q</t>
  </si>
  <si>
    <t>TERCER  PARCIAL - 2Q</t>
  </si>
  <si>
    <t>PROMEDIO 2DO QUIMESTRE</t>
  </si>
  <si>
    <t>PS</t>
  </si>
  <si>
    <t>NÓMINA DE ESTUDIANTES
PARCIAL _____  QUIMESTRE ____</t>
  </si>
  <si>
    <t>PROMEDIO DEL CURSO</t>
  </si>
  <si>
    <t xml:space="preserve">PROMEDIOS DEL SEGUNDO QUIMESTRE </t>
  </si>
  <si>
    <t xml:space="preserve">FALTA RENDIR EXAMEN </t>
  </si>
  <si>
    <t>APRUEBAN EL AÑO</t>
  </si>
  <si>
    <t>SUPLETORIO</t>
  </si>
  <si>
    <t>F.E.</t>
  </si>
  <si>
    <t>SUP</t>
  </si>
  <si>
    <t>REM</t>
  </si>
  <si>
    <t>REMEDIAL</t>
  </si>
  <si>
    <t>A.A.</t>
  </si>
  <si>
    <t>OBSERVACIONES</t>
  </si>
  <si>
    <t>CODALUM</t>
  </si>
  <si>
    <t>ALUMNOS</t>
  </si>
  <si>
    <t>TAR (737)</t>
  </si>
  <si>
    <t>LEC (738)</t>
  </si>
  <si>
    <t>TEG (739)</t>
  </si>
  <si>
    <t>TIN (740)</t>
  </si>
  <si>
    <t>EVA (741)</t>
  </si>
  <si>
    <t>lorena</t>
  </si>
  <si>
    <t>ALVAREZ MUÑIZ ANGIE GABRIELA</t>
  </si>
  <si>
    <t>CABRERA NICOLA LEONARDO JAVIER</t>
  </si>
  <si>
    <t>CARDENAS HIDALGO KENNY JOEL</t>
  </si>
  <si>
    <t>CARRASCO GRAÑA SAMUEL JOSE</t>
  </si>
  <si>
    <t>CARRILLO GARCIA DANIEL ALEJANDRO</t>
  </si>
  <si>
    <t>CHOEZ MORAN DARIAN MARCELA</t>
  </si>
  <si>
    <t>CONTRERAS VARGAS CECIBEL ALEJANDRA</t>
  </si>
  <si>
    <t>CORDOVA MENDOZA GIOVANNY ALBERTO</t>
  </si>
  <si>
    <t>CORONEL LANDIVAR JUAN DIEGO</t>
  </si>
  <si>
    <t>CUBA VERA ABRAHAM</t>
  </si>
  <si>
    <t>CUENCA LOZA DANIELLA NICOLLE</t>
  </si>
  <si>
    <t>GARCIA ABRIL FELIX ALBERTO</t>
  </si>
  <si>
    <t>GOMEZ MESTANZA ALBERTO JOSHUA</t>
  </si>
  <si>
    <t>LANDIRES COLOMA ROMINA MARTJE</t>
  </si>
  <si>
    <t>LOOR ALVAREZ JHONNY FREDERICK</t>
  </si>
  <si>
    <t>LOPEZ LEON MIRNA JOSTYNE</t>
  </si>
  <si>
    <t>MALDONADO PALMA CHRISTOPHER XAVIER</t>
  </si>
  <si>
    <t>MORALES AVILA DAYANA PRISCILA</t>
  </si>
  <si>
    <t>MUÑOZ RIVERA NICOLE ALEXANDRA</t>
  </si>
  <si>
    <t>MURILLO VELASTEGUI RICARDO ARTURO</t>
  </si>
  <si>
    <t>OTERO SANCHEZ JORGE ALEJANDRO</t>
  </si>
  <si>
    <t>PASTOR SALGADO MARIELLA DOMENICA</t>
  </si>
  <si>
    <t>PLAZA DELGADO JOSE LUIS</t>
  </si>
  <si>
    <t>ROMAN FLORES DANIEL ERNESTO</t>
  </si>
  <si>
    <t>TAIBOT AVEGNO BRYAN ANTENOR</t>
  </si>
  <si>
    <t>TORO ALMEA JORDAN ANDRES</t>
  </si>
  <si>
    <t>VALENCIA CAICEDO ANGIE ISABELLA</t>
  </si>
  <si>
    <t>VALIENTE GUTIERREZ NAYIB EDUARDO</t>
  </si>
  <si>
    <t>VEGA VERA ANGGIE VALERIA</t>
  </si>
  <si>
    <t>Poca participacion durante la hora clase, no se cumple actividades</t>
  </si>
  <si>
    <t>No presentan tareas ademas no se preparan para las evaluaciones</t>
  </si>
  <si>
    <t>Se procedio a informar al tutor y al departamente del DECE y al representante</t>
  </si>
  <si>
    <t>A los estudiantes se les dieron las oportunidades que solicitaron para presentar sus actividades lo que no ocurrio, se procedio a informar a los Representantes sin obtener respuestas y finalmente al DECE</t>
  </si>
  <si>
    <t>Miss. Nancy Poveda Velez</t>
  </si>
  <si>
    <t>Lcda. Daysi Punguil</t>
  </si>
  <si>
    <t>07/jul. 2016</t>
  </si>
  <si>
    <t>Mayor preocupacion en lo individual a los estudiantes, asistencia regular de los representantes para verificar avances academicos, mantener dialogo permanente con autoridades y Departamento del DECE.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</si>
</sst>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* #,##0.0_);_(* \(#,##0.0\);_(* &quot;-&quot;??_);_(@_)"/>
    <numFmt numFmtId="166" formatCode="[$-F800]dddd\,\ mmmm\ dd\,\ yyyy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sz val="14"/>
      <color theme="1"/>
      <name val="Cambria"/>
      <family val="1"/>
      <scheme val="major"/>
    </font>
    <font>
      <b/>
      <sz val="9"/>
      <color theme="1"/>
      <name val="Cambria"/>
      <family val="1"/>
      <scheme val="maj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0"/>
      <name val="Calibri"/>
      <family val="2"/>
      <scheme val="minor"/>
    </font>
    <font>
      <b/>
      <sz val="24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1"/>
      <name val="Cambria"/>
      <family val="1"/>
      <scheme val="major"/>
    </font>
    <font>
      <sz val="11"/>
      <name val="Cambria"/>
      <family val="1"/>
      <scheme val="major"/>
    </font>
    <font>
      <sz val="9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0"/>
      <name val="Cambria"/>
      <family val="1"/>
      <scheme val="major"/>
    </font>
    <font>
      <sz val="8"/>
      <name val="Cambria"/>
      <family val="1"/>
      <scheme val="major"/>
    </font>
    <font>
      <b/>
      <sz val="8"/>
      <color theme="1"/>
      <name val="Cambria"/>
      <family val="1"/>
      <scheme val="major"/>
    </font>
    <font>
      <sz val="8"/>
      <color theme="1"/>
      <name val="Cambria"/>
      <family val="1"/>
      <scheme val="major"/>
    </font>
    <font>
      <sz val="10"/>
      <name val="Cambria"/>
      <family val="1"/>
      <scheme val="maj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9"/>
      <color theme="1"/>
      <name val="Wingdings"/>
      <charset val="2"/>
    </font>
    <font>
      <sz val="11"/>
      <color theme="1"/>
      <name val="Wingdings"/>
      <charset val="2"/>
    </font>
    <font>
      <b/>
      <sz val="9"/>
      <color theme="1"/>
      <name val="Wingdings"/>
      <charset val="2"/>
    </font>
    <font>
      <sz val="10"/>
      <color theme="1"/>
      <name val="Wingdings"/>
      <charset val="2"/>
    </font>
    <font>
      <sz val="11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33333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6495ED"/>
        <bgColor rgb="FF000000"/>
      </patternFill>
    </fill>
    <fill>
      <patternFill patternType="solid">
        <fgColor rgb="FFFFFFFF"/>
        <bgColor indexed="64"/>
      </patternFill>
    </fill>
  </fills>
  <borders count="32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58">
    <xf numFmtId="0" fontId="0" fillId="0" borderId="0" xfId="0"/>
    <xf numFmtId="0" fontId="2" fillId="0" borderId="0" xfId="0" applyFont="1"/>
    <xf numFmtId="0" fontId="2" fillId="0" borderId="0" xfId="0" applyFont="1" applyFill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2" fillId="0" borderId="0" xfId="0" applyFont="1" applyAlignment="1">
      <alignment horizontal="right"/>
    </xf>
    <xf numFmtId="164" fontId="12" fillId="0" borderId="0" xfId="1" applyFont="1" applyBorder="1" applyAlignment="1">
      <alignment vertical="center" wrapText="1"/>
    </xf>
    <xf numFmtId="164" fontId="1" fillId="0" borderId="0" xfId="1" applyFont="1" applyBorder="1" applyAlignment="1">
      <alignment horizontal="left" vertical="center"/>
    </xf>
    <xf numFmtId="2" fontId="1" fillId="0" borderId="0" xfId="1" applyNumberFormat="1" applyFont="1" applyBorder="1" applyAlignment="1">
      <alignment horizontal="center" vertical="center" wrapText="1"/>
    </xf>
    <xf numFmtId="164" fontId="1" fillId="0" borderId="0" xfId="1" applyFont="1" applyBorder="1" applyAlignment="1">
      <alignment vertical="center" wrapText="1"/>
    </xf>
    <xf numFmtId="2" fontId="1" fillId="0" borderId="0" xfId="1" applyNumberFormat="1" applyFont="1" applyBorder="1" applyAlignment="1">
      <alignment horizontal="left" vertical="center"/>
    </xf>
    <xf numFmtId="2" fontId="1" fillId="0" borderId="6" xfId="1" applyNumberFormat="1" applyFont="1" applyBorder="1" applyAlignment="1">
      <alignment horizontal="center" vertical="center" wrapText="1"/>
    </xf>
    <xf numFmtId="164" fontId="1" fillId="0" borderId="6" xfId="1" applyFont="1" applyBorder="1" applyAlignment="1">
      <alignment vertical="center" wrapText="1"/>
    </xf>
    <xf numFmtId="164" fontId="2" fillId="0" borderId="6" xfId="1" applyFont="1" applyBorder="1" applyAlignment="1">
      <alignment horizontal="right" vertical="center" wrapText="1"/>
    </xf>
    <xf numFmtId="164" fontId="15" fillId="0" borderId="0" xfId="1" applyFont="1" applyBorder="1" applyAlignment="1">
      <alignment vertical="center" wrapText="1"/>
    </xf>
    <xf numFmtId="2" fontId="15" fillId="0" borderId="3" xfId="1" applyNumberFormat="1" applyFont="1" applyBorder="1" applyAlignment="1">
      <alignment horizontal="center" vertical="center" wrapText="1"/>
    </xf>
    <xf numFmtId="164" fontId="12" fillId="0" borderId="3" xfId="1" applyFont="1" applyBorder="1" applyAlignment="1">
      <alignment horizontal="left" vertical="center" wrapText="1"/>
    </xf>
    <xf numFmtId="2" fontId="10" fillId="0" borderId="3" xfId="1" applyNumberFormat="1" applyFont="1" applyBorder="1" applyAlignment="1">
      <alignment horizontal="center" vertical="center" wrapText="1"/>
    </xf>
    <xf numFmtId="164" fontId="12" fillId="0" borderId="0" xfId="1" applyFont="1" applyBorder="1" applyAlignment="1">
      <alignment horizontal="left" vertical="center" wrapText="1"/>
    </xf>
    <xf numFmtId="2" fontId="12" fillId="0" borderId="0" xfId="1" applyNumberFormat="1" applyFont="1" applyBorder="1" applyAlignment="1">
      <alignment horizontal="center" vertical="center" wrapText="1"/>
    </xf>
    <xf numFmtId="2" fontId="16" fillId="0" borderId="0" xfId="1" applyNumberFormat="1" applyFont="1" applyFill="1" applyBorder="1" applyAlignment="1">
      <alignment horizontal="center" vertical="center"/>
    </xf>
    <xf numFmtId="2" fontId="10" fillId="0" borderId="0" xfId="1" applyNumberFormat="1" applyFont="1" applyBorder="1" applyAlignment="1">
      <alignment horizontal="center" vertical="center" wrapText="1"/>
    </xf>
    <xf numFmtId="165" fontId="12" fillId="0" borderId="7" xfId="1" applyNumberFormat="1" applyFont="1" applyBorder="1" applyAlignment="1">
      <alignment vertical="center" wrapText="1"/>
    </xf>
    <xf numFmtId="165" fontId="15" fillId="0" borderId="0" xfId="1" applyNumberFormat="1" applyFont="1" applyBorder="1" applyAlignment="1">
      <alignment vertical="center" wrapText="1"/>
    </xf>
    <xf numFmtId="165" fontId="12" fillId="0" borderId="0" xfId="1" applyNumberFormat="1" applyFont="1" applyBorder="1" applyAlignment="1">
      <alignment vertical="center" wrapText="1"/>
    </xf>
    <xf numFmtId="165" fontId="18" fillId="0" borderId="14" xfId="1" applyNumberFormat="1" applyFont="1" applyBorder="1" applyAlignment="1">
      <alignment horizontal="center" vertical="center" wrapText="1"/>
    </xf>
    <xf numFmtId="165" fontId="18" fillId="0" borderId="14" xfId="1" applyNumberFormat="1" applyFont="1" applyBorder="1" applyAlignment="1">
      <alignment vertical="center" wrapText="1"/>
    </xf>
    <xf numFmtId="49" fontId="18" fillId="0" borderId="14" xfId="1" applyNumberFormat="1" applyFont="1" applyBorder="1" applyAlignment="1">
      <alignment vertical="center" wrapText="1"/>
    </xf>
    <xf numFmtId="0" fontId="20" fillId="0" borderId="3" xfId="0" applyFont="1" applyBorder="1" applyAlignment="1" applyProtection="1">
      <alignment horizontal="center" vertical="center" wrapText="1"/>
      <protection hidden="1"/>
    </xf>
    <xf numFmtId="0" fontId="8" fillId="0" borderId="3" xfId="0" applyFont="1" applyBorder="1" applyAlignment="1" applyProtection="1">
      <alignment horizontal="center" vertical="center" wrapText="1"/>
      <protection hidden="1"/>
    </xf>
    <xf numFmtId="9" fontId="6" fillId="0" borderId="3" xfId="2" applyFont="1" applyBorder="1" applyAlignment="1" applyProtection="1">
      <alignment horizontal="center" vertical="center" wrapText="1"/>
      <protection hidden="1"/>
    </xf>
    <xf numFmtId="0" fontId="9" fillId="3" borderId="3" xfId="0" applyFont="1" applyFill="1" applyBorder="1" applyAlignment="1" applyProtection="1">
      <alignment horizontal="center" vertical="center" wrapText="1"/>
      <protection hidden="1"/>
    </xf>
    <xf numFmtId="0" fontId="4" fillId="0" borderId="3" xfId="0" applyFont="1" applyBorder="1" applyAlignment="1" applyProtection="1">
      <alignment horizontal="center" vertical="center" wrapText="1"/>
      <protection hidden="1"/>
    </xf>
    <xf numFmtId="0" fontId="3" fillId="0" borderId="3" xfId="0" applyFont="1" applyBorder="1" applyAlignment="1" applyProtection="1">
      <alignment horizontal="center" vertical="center" wrapText="1"/>
      <protection hidden="1"/>
    </xf>
    <xf numFmtId="0" fontId="9" fillId="0" borderId="10" xfId="0" applyFont="1" applyBorder="1" applyAlignment="1" applyProtection="1">
      <alignment horizontal="center" vertical="center" wrapText="1"/>
      <protection hidden="1"/>
    </xf>
    <xf numFmtId="0" fontId="5" fillId="0" borderId="13" xfId="0" applyFont="1" applyBorder="1" applyAlignment="1" applyProtection="1">
      <alignment horizontal="center" vertical="center" wrapText="1"/>
      <protection hidden="1"/>
    </xf>
    <xf numFmtId="0" fontId="5" fillId="0" borderId="11" xfId="0" applyFont="1" applyBorder="1" applyAlignment="1" applyProtection="1">
      <alignment horizontal="center" vertical="center" wrapText="1"/>
      <protection hidden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0" borderId="3" xfId="0" applyNumberFormat="1" applyBorder="1" applyAlignment="1">
      <alignment horizontal="center" vertical="center" wrapText="1"/>
    </xf>
    <xf numFmtId="164" fontId="1" fillId="0" borderId="0" xfId="1" applyFont="1" applyBorder="1" applyAlignment="1">
      <alignment vertical="center"/>
    </xf>
    <xf numFmtId="2" fontId="5" fillId="4" borderId="3" xfId="0" applyNumberFormat="1" applyFont="1" applyFill="1" applyBorder="1" applyAlignment="1" applyProtection="1">
      <alignment horizontal="center" vertical="center" wrapText="1"/>
      <protection hidden="1"/>
    </xf>
    <xf numFmtId="0" fontId="9" fillId="0" borderId="0" xfId="0" applyFont="1" applyFill="1" applyBorder="1" applyAlignment="1">
      <alignment horizontal="center" vertical="center" wrapText="1"/>
    </xf>
    <xf numFmtId="0" fontId="24" fillId="3" borderId="3" xfId="0" applyFont="1" applyFill="1" applyBorder="1" applyAlignment="1">
      <alignment horizontal="center" vertical="center" wrapText="1"/>
    </xf>
    <xf numFmtId="0" fontId="25" fillId="3" borderId="3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9" fillId="0" borderId="3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0" fontId="5" fillId="4" borderId="7" xfId="0" applyFont="1" applyFill="1" applyBorder="1" applyAlignment="1">
      <alignment horizontal="right" vertical="center"/>
    </xf>
    <xf numFmtId="0" fontId="23" fillId="4" borderId="2" xfId="0" applyFont="1" applyFill="1" applyBorder="1" applyAlignment="1">
      <alignment vertical="center"/>
    </xf>
    <xf numFmtId="0" fontId="5" fillId="0" borderId="7" xfId="0" applyFont="1" applyBorder="1" applyAlignment="1">
      <alignment horizontal="right" vertical="center"/>
    </xf>
    <xf numFmtId="0" fontId="5" fillId="0" borderId="2" xfId="0" applyFont="1" applyBorder="1" applyAlignment="1">
      <alignment vertical="center"/>
    </xf>
    <xf numFmtId="0" fontId="9" fillId="3" borderId="2" xfId="0" applyFont="1" applyFill="1" applyBorder="1" applyAlignment="1" applyProtection="1">
      <alignment horizontal="center" vertical="center" wrapText="1"/>
      <protection hidden="1"/>
    </xf>
    <xf numFmtId="164" fontId="0" fillId="0" borderId="0" xfId="3" applyFont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164" fontId="2" fillId="0" borderId="0" xfId="1" applyFont="1" applyBorder="1" applyAlignment="1">
      <alignment horizontal="right" vertical="center" wrapText="1"/>
    </xf>
    <xf numFmtId="164" fontId="15" fillId="0" borderId="3" xfId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5" fillId="3" borderId="3" xfId="0" applyFont="1" applyFill="1" applyBorder="1" applyAlignment="1" applyProtection="1">
      <alignment horizontal="center" vertical="center" wrapText="1"/>
      <protection hidden="1"/>
    </xf>
    <xf numFmtId="0" fontId="24" fillId="3" borderId="3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5" fillId="3" borderId="3" xfId="0" applyFont="1" applyFill="1" applyBorder="1" applyAlignment="1">
      <alignment horizontal="center" vertical="center" wrapText="1"/>
    </xf>
    <xf numFmtId="2" fontId="1" fillId="0" borderId="6" xfId="1" applyNumberFormat="1" applyFont="1" applyBorder="1" applyAlignment="1">
      <alignment horizontal="left" vertical="center" wrapText="1"/>
    </xf>
    <xf numFmtId="164" fontId="16" fillId="0" borderId="0" xfId="1" applyFont="1" applyFill="1" applyBorder="1" applyAlignment="1">
      <alignment horizontal="center" vertical="center" wrapText="1"/>
    </xf>
    <xf numFmtId="164" fontId="16" fillId="0" borderId="0" xfId="1" applyFont="1" applyFill="1" applyBorder="1" applyAlignment="1">
      <alignment vertical="center" wrapText="1"/>
    </xf>
    <xf numFmtId="2" fontId="16" fillId="0" borderId="0" xfId="1" applyNumberFormat="1" applyFont="1" applyFill="1" applyBorder="1" applyAlignment="1">
      <alignment horizontal="center" vertical="center" wrapText="1"/>
    </xf>
    <xf numFmtId="164" fontId="17" fillId="0" borderId="0" xfId="0" applyNumberFormat="1" applyFont="1" applyFill="1" applyAlignment="1">
      <alignment horizontal="center" vertical="center" wrapText="1"/>
    </xf>
    <xf numFmtId="164" fontId="16" fillId="0" borderId="0" xfId="1" applyFont="1" applyBorder="1" applyAlignment="1">
      <alignment vertical="center" wrapText="1"/>
    </xf>
    <xf numFmtId="0" fontId="17" fillId="0" borderId="0" xfId="0" applyFont="1" applyFill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164" fontId="15" fillId="0" borderId="3" xfId="1" applyFont="1" applyBorder="1" applyAlignment="1">
      <alignment horizontal="center" vertical="center" wrapText="1"/>
    </xf>
    <xf numFmtId="164" fontId="2" fillId="0" borderId="0" xfId="1" applyFont="1" applyBorder="1" applyAlignment="1">
      <alignment horizontal="right" vertical="center" wrapText="1"/>
    </xf>
    <xf numFmtId="0" fontId="0" fillId="0" borderId="3" xfId="0" applyBorder="1" applyAlignment="1">
      <alignment horizontal="center" vertical="center" wrapText="1"/>
    </xf>
    <xf numFmtId="0" fontId="5" fillId="3" borderId="3" xfId="0" applyFont="1" applyFill="1" applyBorder="1" applyAlignment="1" applyProtection="1">
      <alignment horizontal="center" vertical="center" wrapText="1"/>
      <protection hidden="1"/>
    </xf>
    <xf numFmtId="0" fontId="24" fillId="3" borderId="3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5" fillId="3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" fontId="0" fillId="0" borderId="0" xfId="0" applyNumberFormat="1"/>
    <xf numFmtId="0" fontId="0" fillId="0" borderId="3" xfId="0" applyBorder="1" applyAlignment="1">
      <alignment horizontal="center" vertical="center" wrapText="1"/>
    </xf>
    <xf numFmtId="0" fontId="23" fillId="0" borderId="2" xfId="0" applyFont="1" applyFill="1" applyBorder="1" applyAlignment="1">
      <alignment vertical="center"/>
    </xf>
    <xf numFmtId="0" fontId="2" fillId="0" borderId="0" xfId="0" applyFont="1" applyAlignment="1">
      <alignment horizontal="center"/>
    </xf>
    <xf numFmtId="0" fontId="31" fillId="0" borderId="0" xfId="0" applyFont="1"/>
    <xf numFmtId="0" fontId="33" fillId="0" borderId="8" xfId="0" applyFont="1" applyBorder="1" applyAlignment="1">
      <alignment horizontal="right" wrapText="1"/>
    </xf>
    <xf numFmtId="164" fontId="31" fillId="0" borderId="14" xfId="0" applyNumberFormat="1" applyFont="1" applyBorder="1" applyAlignment="1"/>
    <xf numFmtId="0" fontId="31" fillId="0" borderId="14" xfId="0" applyFont="1" applyBorder="1" applyAlignment="1">
      <alignment wrapText="1"/>
    </xf>
    <xf numFmtId="0" fontId="33" fillId="0" borderId="14" xfId="0" applyFont="1" applyBorder="1" applyAlignment="1">
      <alignment wrapText="1"/>
    </xf>
    <xf numFmtId="164" fontId="33" fillId="0" borderId="14" xfId="0" applyNumberFormat="1" applyFont="1" applyBorder="1" applyAlignment="1"/>
    <xf numFmtId="164" fontId="33" fillId="0" borderId="2" xfId="0" applyNumberFormat="1" applyFont="1" applyBorder="1" applyAlignment="1"/>
    <xf numFmtId="0" fontId="33" fillId="0" borderId="4" xfId="0" applyFont="1" applyBorder="1" applyAlignment="1">
      <alignment horizontal="center" vertical="center" wrapText="1"/>
    </xf>
    <xf numFmtId="2" fontId="34" fillId="0" borderId="3" xfId="0" applyNumberFormat="1" applyFont="1" applyBorder="1" applyAlignment="1">
      <alignment horizontal="center" vertical="center" wrapText="1"/>
    </xf>
    <xf numFmtId="164" fontId="33" fillId="0" borderId="5" xfId="0" applyNumberFormat="1" applyFont="1" applyBorder="1" applyAlignment="1">
      <alignment horizontal="center" vertical="center" wrapText="1"/>
    </xf>
    <xf numFmtId="2" fontId="34" fillId="0" borderId="2" xfId="0" applyNumberFormat="1" applyFont="1" applyBorder="1" applyAlignment="1">
      <alignment horizontal="center" vertical="center" wrapText="1"/>
    </xf>
    <xf numFmtId="0" fontId="31" fillId="0" borderId="0" xfId="0" applyFont="1" applyAlignment="1">
      <alignment vertical="center"/>
    </xf>
    <xf numFmtId="164" fontId="35" fillId="0" borderId="5" xfId="0" applyNumberFormat="1" applyFont="1" applyBorder="1"/>
    <xf numFmtId="2" fontId="36" fillId="0" borderId="3" xfId="0" applyNumberFormat="1" applyFont="1" applyBorder="1" applyAlignment="1">
      <alignment horizontal="center" vertical="center" wrapText="1"/>
    </xf>
    <xf numFmtId="2" fontId="37" fillId="0" borderId="3" xfId="1" applyNumberFormat="1" applyFont="1" applyBorder="1" applyAlignment="1">
      <alignment horizontal="center" vertical="center" wrapText="1"/>
    </xf>
    <xf numFmtId="2" fontId="36" fillId="0" borderId="3" xfId="0" applyNumberFormat="1" applyFont="1" applyBorder="1" applyAlignment="1">
      <alignment horizontal="center" wrapText="1"/>
    </xf>
    <xf numFmtId="2" fontId="31" fillId="0" borderId="0" xfId="0" applyNumberFormat="1" applyFont="1"/>
    <xf numFmtId="2" fontId="31" fillId="0" borderId="0" xfId="0" applyNumberFormat="1" applyFont="1" applyAlignment="1">
      <alignment horizontal="center" vertical="center"/>
    </xf>
    <xf numFmtId="2" fontId="3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64" fontId="0" fillId="0" borderId="0" xfId="0" applyNumberFormat="1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164" fontId="15" fillId="0" borderId="3" xfId="1" applyFont="1" applyBorder="1" applyAlignment="1">
      <alignment horizontal="center" vertical="center" wrapText="1"/>
    </xf>
    <xf numFmtId="164" fontId="2" fillId="0" borderId="0" xfId="1" applyFont="1" applyBorder="1" applyAlignment="1">
      <alignment horizontal="right" vertical="center" wrapText="1"/>
    </xf>
    <xf numFmtId="165" fontId="12" fillId="0" borderId="3" xfId="1" applyNumberFormat="1" applyFont="1" applyBorder="1" applyAlignment="1">
      <alignment horizontal="center" vertical="center" wrapText="1"/>
    </xf>
    <xf numFmtId="9" fontId="12" fillId="0" borderId="3" xfId="2" applyFont="1" applyBorder="1" applyAlignment="1">
      <alignment horizontal="center" vertical="center" wrapText="1"/>
    </xf>
    <xf numFmtId="1" fontId="12" fillId="0" borderId="3" xfId="1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5" fillId="3" borderId="3" xfId="0" applyFont="1" applyFill="1" applyBorder="1" applyAlignment="1" applyProtection="1">
      <alignment horizontal="center" vertical="center" wrapText="1"/>
      <protection hidden="1"/>
    </xf>
    <xf numFmtId="0" fontId="24" fillId="3" borderId="3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5" fillId="3" borderId="3" xfId="0" applyFont="1" applyFill="1" applyBorder="1" applyAlignment="1">
      <alignment horizontal="center" vertical="center" wrapText="1"/>
    </xf>
    <xf numFmtId="2" fontId="34" fillId="0" borderId="3" xfId="0" applyNumberFormat="1" applyFont="1" applyBorder="1" applyAlignment="1">
      <alignment horizontal="center" wrapText="1"/>
    </xf>
    <xf numFmtId="0" fontId="2" fillId="0" borderId="0" xfId="0" applyFont="1" applyAlignment="1">
      <alignment horizontal="left"/>
    </xf>
    <xf numFmtId="164" fontId="2" fillId="0" borderId="3" xfId="1" applyFont="1" applyBorder="1" applyAlignment="1">
      <alignment horizontal="center" vertical="center" wrapText="1"/>
    </xf>
    <xf numFmtId="2" fontId="2" fillId="0" borderId="3" xfId="1" applyNumberFormat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left" vertical="center" wrapText="1"/>
    </xf>
    <xf numFmtId="2" fontId="36" fillId="0" borderId="3" xfId="1" applyNumberFormat="1" applyFont="1" applyBorder="1" applyAlignment="1">
      <alignment horizontal="center" vertical="center" wrapText="1"/>
    </xf>
    <xf numFmtId="2" fontId="0" fillId="0" borderId="3" xfId="1" applyNumberFormat="1" applyFont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164" fontId="0" fillId="0" borderId="0" xfId="1" applyFont="1" applyAlignment="1">
      <alignment horizontal="center" vertical="center"/>
    </xf>
    <xf numFmtId="164" fontId="0" fillId="0" borderId="0" xfId="1" applyFont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164" fontId="37" fillId="0" borderId="0" xfId="1" applyFont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164" fontId="0" fillId="0" borderId="3" xfId="0" applyNumberFormat="1" applyBorder="1"/>
    <xf numFmtId="2" fontId="0" fillId="0" borderId="3" xfId="0" applyNumberFormat="1" applyBorder="1"/>
    <xf numFmtId="2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4" fontId="2" fillId="0" borderId="3" xfId="1" applyFont="1" applyBorder="1" applyAlignment="1">
      <alignment horizontal="center" vertical="center" wrapText="1"/>
    </xf>
    <xf numFmtId="0" fontId="0" fillId="0" borderId="3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18" xfId="0" applyFill="1" applyBorder="1" applyAlignment="1">
      <alignment vertical="center" wrapText="1"/>
    </xf>
    <xf numFmtId="2" fontId="40" fillId="0" borderId="7" xfId="1" applyNumberFormat="1" applyFont="1" applyBorder="1" applyAlignment="1">
      <alignment horizontal="center" vertical="center" wrapText="1"/>
    </xf>
    <xf numFmtId="164" fontId="12" fillId="0" borderId="3" xfId="1" applyFont="1" applyFill="1" applyBorder="1" applyAlignment="1">
      <alignment horizontal="center" vertical="center" wrapText="1"/>
    </xf>
    <xf numFmtId="0" fontId="0" fillId="0" borderId="0" xfId="0" applyFill="1"/>
    <xf numFmtId="164" fontId="42" fillId="7" borderId="3" xfId="1" applyFont="1" applyFill="1" applyBorder="1" applyAlignment="1">
      <alignment horizontal="center" vertical="center" wrapText="1"/>
    </xf>
    <xf numFmtId="164" fontId="44" fillId="7" borderId="3" xfId="1" applyFont="1" applyFill="1" applyBorder="1" applyAlignment="1">
      <alignment horizontal="center" vertical="center" wrapText="1"/>
    </xf>
    <xf numFmtId="0" fontId="42" fillId="0" borderId="0" xfId="0" applyFont="1"/>
    <xf numFmtId="164" fontId="44" fillId="0" borderId="0" xfId="0" applyNumberFormat="1" applyFont="1"/>
    <xf numFmtId="0" fontId="44" fillId="0" borderId="0" xfId="0" applyFont="1"/>
    <xf numFmtId="164" fontId="42" fillId="6" borderId="3" xfId="1" applyFont="1" applyFill="1" applyBorder="1" applyAlignment="1">
      <alignment horizontal="center" vertical="center" wrapText="1"/>
    </xf>
    <xf numFmtId="2" fontId="40" fillId="0" borderId="3" xfId="1" applyNumberFormat="1" applyFont="1" applyBorder="1" applyAlignment="1">
      <alignment horizontal="center" vertical="center" wrapText="1"/>
    </xf>
    <xf numFmtId="164" fontId="12" fillId="0" borderId="10" xfId="1" applyFont="1" applyFill="1" applyBorder="1" applyAlignment="1">
      <alignment horizontal="center" vertical="center" wrapText="1"/>
    </xf>
    <xf numFmtId="2" fontId="40" fillId="0" borderId="10" xfId="1" applyNumberFormat="1" applyFont="1" applyFill="1" applyBorder="1" applyAlignment="1">
      <alignment horizontal="center" vertical="center" wrapText="1"/>
    </xf>
    <xf numFmtId="2" fontId="41" fillId="0" borderId="10" xfId="1" applyNumberFormat="1" applyFont="1" applyFill="1" applyBorder="1" applyAlignment="1">
      <alignment horizontal="center" vertical="center" wrapText="1"/>
    </xf>
    <xf numFmtId="164" fontId="42" fillId="6" borderId="4" xfId="1" applyFont="1" applyFill="1" applyBorder="1" applyAlignment="1">
      <alignment horizontal="center" vertical="center" wrapText="1"/>
    </xf>
    <xf numFmtId="2" fontId="43" fillId="6" borderId="8" xfId="1" applyNumberFormat="1" applyFont="1" applyFill="1" applyBorder="1" applyAlignment="1">
      <alignment horizontal="center" vertical="center" wrapText="1"/>
    </xf>
    <xf numFmtId="2" fontId="43" fillId="7" borderId="3" xfId="1" applyNumberFormat="1" applyFont="1" applyFill="1" applyBorder="1" applyAlignment="1">
      <alignment horizontal="center" vertical="center" wrapText="1"/>
    </xf>
    <xf numFmtId="2" fontId="46" fillId="7" borderId="3" xfId="1" applyNumberFormat="1" applyFont="1" applyFill="1" applyBorder="1" applyAlignment="1">
      <alignment horizontal="center" vertical="center" wrapText="1"/>
    </xf>
    <xf numFmtId="0" fontId="0" fillId="0" borderId="25" xfId="0" applyBorder="1" applyAlignment="1">
      <alignment horizontal="left" vertical="top" wrapText="1"/>
    </xf>
    <xf numFmtId="0" fontId="15" fillId="0" borderId="2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2" fillId="0" borderId="3" xfId="1" applyFont="1" applyBorder="1" applyAlignment="1" applyProtection="1">
      <alignment horizontal="center" vertical="center" wrapText="1"/>
      <protection locked="0"/>
    </xf>
    <xf numFmtId="164" fontId="0" fillId="0" borderId="0" xfId="0" applyNumberFormat="1" applyProtection="1"/>
    <xf numFmtId="0" fontId="0" fillId="0" borderId="0" xfId="0" applyProtection="1"/>
    <xf numFmtId="164" fontId="12" fillId="0" borderId="0" xfId="1" applyFont="1" applyBorder="1" applyAlignment="1" applyProtection="1">
      <alignment vertical="center" wrapText="1"/>
    </xf>
    <xf numFmtId="2" fontId="12" fillId="0" borderId="0" xfId="1" applyNumberFormat="1" applyFont="1" applyBorder="1" applyAlignment="1" applyProtection="1">
      <alignment horizontal="center" vertical="center" wrapText="1"/>
    </xf>
    <xf numFmtId="164" fontId="2" fillId="0" borderId="0" xfId="1" applyFont="1" applyBorder="1" applyAlignment="1" applyProtection="1">
      <alignment horizontal="right" vertical="center" wrapText="1"/>
    </xf>
    <xf numFmtId="164" fontId="1" fillId="0" borderId="0" xfId="1" applyFont="1" applyBorder="1" applyAlignment="1" applyProtection="1">
      <alignment vertical="center" wrapText="1"/>
    </xf>
    <xf numFmtId="2" fontId="1" fillId="0" borderId="0" xfId="1" applyNumberFormat="1" applyFont="1" applyBorder="1" applyAlignment="1" applyProtection="1">
      <alignment horizontal="center" vertical="center" wrapText="1"/>
    </xf>
    <xf numFmtId="0" fontId="0" fillId="0" borderId="0" xfId="0" applyBorder="1" applyProtection="1"/>
    <xf numFmtId="164" fontId="12" fillId="5" borderId="3" xfId="1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horizontal="left"/>
      <protection locked="0"/>
    </xf>
    <xf numFmtId="0" fontId="0" fillId="0" borderId="18" xfId="0" applyFill="1" applyBorder="1" applyAlignment="1" applyProtection="1">
      <alignment vertical="center" wrapText="1"/>
      <protection locked="0"/>
    </xf>
    <xf numFmtId="0" fontId="0" fillId="0" borderId="18" xfId="0" applyBorder="1" applyAlignment="1" applyProtection="1">
      <alignment horizontal="left" vertical="top" wrapText="1"/>
      <protection locked="0"/>
    </xf>
    <xf numFmtId="0" fontId="0" fillId="0" borderId="3" xfId="0" applyBorder="1" applyAlignment="1" applyProtection="1">
      <alignment horizontal="left" vertical="top" wrapText="1"/>
      <protection locked="0"/>
    </xf>
    <xf numFmtId="0" fontId="0" fillId="0" borderId="19" xfId="0" applyBorder="1" applyAlignment="1" applyProtection="1">
      <alignment horizontal="left" vertical="top" wrapText="1"/>
      <protection locked="0"/>
    </xf>
    <xf numFmtId="0" fontId="0" fillId="0" borderId="2" xfId="0" applyBorder="1" applyAlignment="1" applyProtection="1">
      <alignment horizontal="left" vertical="top" wrapText="1"/>
      <protection locked="0"/>
    </xf>
    <xf numFmtId="0" fontId="0" fillId="0" borderId="7" xfId="0" applyBorder="1" applyAlignment="1" applyProtection="1">
      <alignment horizontal="left" vertical="top" wrapText="1"/>
      <protection locked="0"/>
    </xf>
    <xf numFmtId="0" fontId="0" fillId="0" borderId="25" xfId="0" applyBorder="1" applyAlignment="1" applyProtection="1">
      <alignment horizontal="left" vertical="top" wrapText="1"/>
      <protection locked="0"/>
    </xf>
    <xf numFmtId="16" fontId="2" fillId="0" borderId="3" xfId="0" applyNumberFormat="1" applyFont="1" applyFill="1" applyBorder="1" applyAlignment="1" applyProtection="1">
      <alignment vertical="center" textRotation="90" wrapText="1"/>
      <protection locked="0"/>
    </xf>
    <xf numFmtId="16" fontId="2" fillId="5" borderId="3" xfId="0" applyNumberFormat="1" applyFont="1" applyFill="1" applyBorder="1" applyAlignment="1" applyProtection="1">
      <alignment vertical="center" textRotation="90" wrapText="1"/>
      <protection locked="0"/>
    </xf>
    <xf numFmtId="164" fontId="10" fillId="0" borderId="3" xfId="1" applyFont="1" applyFill="1" applyBorder="1" applyAlignment="1" applyProtection="1">
      <alignment vertical="center" wrapText="1"/>
      <protection locked="0"/>
    </xf>
    <xf numFmtId="0" fontId="0" fillId="0" borderId="0" xfId="0" applyFill="1" applyAlignment="1" applyProtection="1">
      <alignment vertical="center" wrapText="1"/>
      <protection locked="0"/>
    </xf>
    <xf numFmtId="2" fontId="10" fillId="0" borderId="3" xfId="1" applyNumberFormat="1" applyFont="1" applyBorder="1" applyAlignment="1" applyProtection="1">
      <alignment horizontal="center" vertical="center" wrapText="1"/>
      <protection locked="0"/>
    </xf>
    <xf numFmtId="164" fontId="1" fillId="0" borderId="0" xfId="1" applyFont="1" applyBorder="1" applyAlignment="1" applyProtection="1">
      <alignment horizontal="left" vertical="center"/>
    </xf>
    <xf numFmtId="2" fontId="1" fillId="0" borderId="0" xfId="1" applyNumberFormat="1" applyFont="1" applyBorder="1" applyAlignment="1" applyProtection="1">
      <alignment horizontal="left" vertical="center"/>
    </xf>
    <xf numFmtId="164" fontId="1" fillId="0" borderId="0" xfId="1" applyFont="1" applyBorder="1" applyAlignment="1" applyProtection="1">
      <alignment vertical="center"/>
    </xf>
    <xf numFmtId="164" fontId="1" fillId="0" borderId="6" xfId="1" applyFont="1" applyBorder="1" applyAlignment="1" applyProtection="1">
      <alignment vertical="center" wrapText="1"/>
    </xf>
    <xf numFmtId="2" fontId="1" fillId="0" borderId="6" xfId="1" applyNumberFormat="1" applyFont="1" applyBorder="1" applyAlignment="1" applyProtection="1">
      <alignment horizontal="center" vertical="center" wrapText="1"/>
    </xf>
    <xf numFmtId="164" fontId="2" fillId="0" borderId="6" xfId="1" applyFont="1" applyBorder="1" applyAlignment="1" applyProtection="1">
      <alignment horizontal="right" vertical="center" wrapText="1"/>
    </xf>
    <xf numFmtId="2" fontId="1" fillId="0" borderId="6" xfId="1" applyNumberFormat="1" applyFont="1" applyBorder="1" applyAlignment="1" applyProtection="1">
      <alignment horizontal="left" vertical="center" wrapText="1"/>
    </xf>
    <xf numFmtId="2" fontId="15" fillId="0" borderId="3" xfId="1" applyNumberFormat="1" applyFont="1" applyBorder="1" applyAlignment="1" applyProtection="1">
      <alignment horizontal="center" vertical="center" wrapText="1"/>
    </xf>
    <xf numFmtId="164" fontId="12" fillId="0" borderId="3" xfId="1" applyFont="1" applyBorder="1" applyAlignment="1" applyProtection="1">
      <alignment horizontal="left" vertical="center" wrapText="1"/>
    </xf>
    <xf numFmtId="164" fontId="15" fillId="0" borderId="0" xfId="1" applyFont="1" applyBorder="1" applyAlignment="1" applyProtection="1">
      <alignment vertical="center" wrapText="1"/>
    </xf>
    <xf numFmtId="2" fontId="10" fillId="0" borderId="3" xfId="1" applyNumberFormat="1" applyFont="1" applyBorder="1" applyAlignment="1" applyProtection="1">
      <alignment horizontal="center" vertical="center" wrapText="1"/>
    </xf>
    <xf numFmtId="164" fontId="12" fillId="0" borderId="0" xfId="1" applyFont="1" applyBorder="1" applyAlignment="1" applyProtection="1">
      <alignment horizontal="left" vertical="center" wrapText="1"/>
    </xf>
    <xf numFmtId="2" fontId="10" fillId="0" borderId="0" xfId="1" applyNumberFormat="1" applyFont="1" applyBorder="1" applyAlignment="1" applyProtection="1">
      <alignment horizontal="center" vertical="center" wrapText="1"/>
    </xf>
    <xf numFmtId="165" fontId="12" fillId="0" borderId="7" xfId="1" applyNumberFormat="1" applyFont="1" applyBorder="1" applyAlignment="1" applyProtection="1">
      <alignment vertical="center" wrapText="1"/>
    </xf>
    <xf numFmtId="165" fontId="18" fillId="0" borderId="14" xfId="1" applyNumberFormat="1" applyFont="1" applyBorder="1" applyAlignment="1" applyProtection="1">
      <alignment horizontal="center" vertical="center" wrapText="1"/>
    </xf>
    <xf numFmtId="165" fontId="15" fillId="0" borderId="0" xfId="1" applyNumberFormat="1" applyFont="1" applyBorder="1" applyAlignment="1" applyProtection="1">
      <alignment vertical="center" wrapText="1"/>
    </xf>
    <xf numFmtId="165" fontId="18" fillId="0" borderId="14" xfId="1" applyNumberFormat="1" applyFont="1" applyBorder="1" applyAlignment="1" applyProtection="1">
      <alignment vertical="center" wrapText="1"/>
    </xf>
    <xf numFmtId="165" fontId="12" fillId="0" borderId="0" xfId="1" applyNumberFormat="1" applyFont="1" applyBorder="1" applyAlignment="1" applyProtection="1">
      <alignment vertical="center" wrapText="1"/>
    </xf>
    <xf numFmtId="49" fontId="18" fillId="0" borderId="14" xfId="1" applyNumberFormat="1" applyFont="1" applyBorder="1" applyAlignment="1" applyProtection="1">
      <alignment vertical="center" wrapText="1"/>
    </xf>
    <xf numFmtId="164" fontId="16" fillId="0" borderId="0" xfId="1" applyFont="1" applyFill="1" applyBorder="1" applyAlignment="1" applyProtection="1">
      <alignment horizontal="center" vertical="center" wrapText="1"/>
    </xf>
    <xf numFmtId="164" fontId="16" fillId="0" borderId="0" xfId="1" applyFont="1" applyFill="1" applyBorder="1" applyAlignment="1" applyProtection="1">
      <alignment vertical="center" wrapText="1"/>
    </xf>
    <xf numFmtId="2" fontId="16" fillId="0" borderId="0" xfId="1" applyNumberFormat="1" applyFont="1" applyFill="1" applyBorder="1" applyAlignment="1" applyProtection="1">
      <alignment horizontal="center" vertical="center" wrapText="1"/>
    </xf>
    <xf numFmtId="164" fontId="17" fillId="0" borderId="0" xfId="0" applyNumberFormat="1" applyFont="1" applyFill="1" applyAlignment="1" applyProtection="1">
      <alignment horizontal="center" vertical="center" wrapText="1"/>
    </xf>
    <xf numFmtId="2" fontId="16" fillId="0" borderId="0" xfId="1" applyNumberFormat="1" applyFont="1" applyFill="1" applyBorder="1" applyAlignment="1" applyProtection="1">
      <alignment horizontal="center" vertical="center"/>
    </xf>
    <xf numFmtId="164" fontId="16" fillId="0" borderId="0" xfId="1" applyFont="1" applyBorder="1" applyAlignment="1" applyProtection="1">
      <alignment vertical="center" wrapText="1"/>
    </xf>
    <xf numFmtId="0" fontId="17" fillId="0" borderId="0" xfId="0" applyFont="1" applyFill="1" applyAlignment="1" applyProtection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164" fontId="48" fillId="0" borderId="0" xfId="1" applyFont="1" applyBorder="1" applyAlignment="1">
      <alignment horizontal="left" vertical="center" wrapText="1"/>
    </xf>
    <xf numFmtId="164" fontId="49" fillId="0" borderId="0" xfId="1" applyFont="1" applyBorder="1" applyAlignment="1">
      <alignment horizontal="left" vertical="center" wrapText="1"/>
    </xf>
    <xf numFmtId="164" fontId="50" fillId="0" borderId="0" xfId="1" applyFont="1" applyBorder="1" applyAlignment="1">
      <alignment horizontal="left" vertical="center" wrapText="1"/>
    </xf>
    <xf numFmtId="164" fontId="51" fillId="0" borderId="0" xfId="1" applyFont="1" applyBorder="1" applyAlignment="1">
      <alignment horizontal="left" vertical="center" wrapText="1"/>
    </xf>
    <xf numFmtId="164" fontId="2" fillId="0" borderId="0" xfId="1" applyFont="1" applyBorder="1" applyAlignment="1" applyProtection="1">
      <alignment horizontal="right" vertical="center" wrapText="1"/>
    </xf>
    <xf numFmtId="164" fontId="15" fillId="0" borderId="3" xfId="1" applyFont="1" applyBorder="1" applyAlignment="1" applyProtection="1">
      <alignment horizontal="center" vertical="center" wrapText="1"/>
    </xf>
    <xf numFmtId="164" fontId="2" fillId="0" borderId="3" xfId="1" applyFont="1" applyBorder="1" applyAlignment="1">
      <alignment horizontal="center" vertical="center" wrapText="1"/>
    </xf>
    <xf numFmtId="0" fontId="2" fillId="0" borderId="3" xfId="0" applyFont="1" applyFill="1" applyBorder="1" applyAlignment="1" applyProtection="1">
      <alignment horizontal="center" vertical="center" wrapText="1"/>
    </xf>
    <xf numFmtId="0" fontId="0" fillId="0" borderId="3" xfId="0" applyFill="1" applyBorder="1" applyAlignment="1" applyProtection="1">
      <alignment vertical="center" wrapText="1"/>
    </xf>
    <xf numFmtId="164" fontId="18" fillId="0" borderId="0" xfId="1" applyFont="1" applyBorder="1" applyAlignment="1" applyProtection="1">
      <alignment horizontal="left" vertical="center" wrapText="1"/>
    </xf>
    <xf numFmtId="164" fontId="18" fillId="0" borderId="0" xfId="1" applyFont="1" applyBorder="1" applyAlignment="1" applyProtection="1">
      <alignment vertical="center" wrapText="1"/>
    </xf>
    <xf numFmtId="2" fontId="18" fillId="0" borderId="0" xfId="1" applyNumberFormat="1" applyFont="1" applyBorder="1" applyAlignment="1" applyProtection="1">
      <alignment horizontal="center" vertical="center" wrapText="1"/>
    </xf>
    <xf numFmtId="0" fontId="3" fillId="0" borderId="3" xfId="0" applyFont="1" applyBorder="1" applyAlignment="1" applyProtection="1">
      <alignment horizontal="center" vertical="center" wrapText="1"/>
    </xf>
    <xf numFmtId="0" fontId="20" fillId="0" borderId="3" xfId="0" applyFon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</xf>
    <xf numFmtId="0" fontId="5" fillId="3" borderId="3" xfId="0" applyFont="1" applyFill="1" applyBorder="1" applyAlignment="1" applyProtection="1">
      <alignment horizontal="center" vertical="center" wrapText="1"/>
    </xf>
    <xf numFmtId="0" fontId="4" fillId="0" borderId="3" xfId="0" applyFont="1" applyBorder="1" applyAlignment="1" applyProtection="1">
      <alignment horizontal="center" vertical="center" wrapText="1"/>
    </xf>
    <xf numFmtId="2" fontId="5" fillId="4" borderId="3" xfId="0" applyNumberFormat="1" applyFont="1" applyFill="1" applyBorder="1" applyAlignment="1" applyProtection="1">
      <alignment horizontal="center" vertical="center" wrapText="1"/>
    </xf>
    <xf numFmtId="0" fontId="8" fillId="0" borderId="3" xfId="0" applyFont="1" applyBorder="1" applyAlignment="1" applyProtection="1">
      <alignment horizontal="center" vertical="center" wrapText="1"/>
    </xf>
    <xf numFmtId="9" fontId="6" fillId="0" borderId="3" xfId="2" applyFont="1" applyBorder="1" applyAlignment="1" applyProtection="1">
      <alignment horizontal="center" vertical="center" wrapText="1"/>
    </xf>
    <xf numFmtId="0" fontId="9" fillId="3" borderId="2" xfId="0" applyFont="1" applyFill="1" applyBorder="1" applyAlignment="1" applyProtection="1">
      <alignment horizontal="center" vertical="center" wrapText="1"/>
    </xf>
    <xf numFmtId="0" fontId="9" fillId="3" borderId="3" xfId="0" applyFont="1" applyFill="1" applyBorder="1" applyAlignment="1" applyProtection="1">
      <alignment horizontal="center" vertical="center" wrapText="1"/>
    </xf>
    <xf numFmtId="2" fontId="0" fillId="0" borderId="3" xfId="0" applyNumberFormat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 wrapText="1"/>
    </xf>
    <xf numFmtId="0" fontId="9" fillId="0" borderId="10" xfId="0" applyFont="1" applyBorder="1" applyAlignment="1" applyProtection="1">
      <alignment horizontal="center" vertical="center" wrapText="1"/>
    </xf>
    <xf numFmtId="0" fontId="5" fillId="0" borderId="13" xfId="0" applyFont="1" applyBorder="1" applyAlignment="1" applyProtection="1">
      <alignment horizontal="center" vertical="center" wrapText="1"/>
    </xf>
    <xf numFmtId="0" fontId="5" fillId="0" borderId="11" xfId="0" applyFont="1" applyBorder="1" applyAlignment="1" applyProtection="1">
      <alignment horizontal="center" vertical="center" wrapText="1"/>
    </xf>
    <xf numFmtId="164" fontId="18" fillId="0" borderId="0" xfId="1" applyFont="1" applyFill="1" applyBorder="1" applyAlignment="1" applyProtection="1">
      <alignment horizontal="left" vertical="center" wrapText="1"/>
    </xf>
    <xf numFmtId="164" fontId="18" fillId="0" borderId="0" xfId="1" applyFont="1" applyFill="1" applyBorder="1" applyAlignment="1" applyProtection="1">
      <alignment vertical="center" wrapText="1"/>
    </xf>
    <xf numFmtId="2" fontId="18" fillId="0" borderId="0" xfId="1" applyNumberFormat="1" applyFont="1" applyFill="1" applyBorder="1" applyAlignment="1" applyProtection="1">
      <alignment horizontal="center" vertical="center" wrapText="1"/>
    </xf>
    <xf numFmtId="164" fontId="2" fillId="0" borderId="0" xfId="1" applyFont="1" applyBorder="1" applyAlignment="1" applyProtection="1">
      <alignment horizontal="right" vertical="center" wrapText="1"/>
    </xf>
    <xf numFmtId="164" fontId="15" fillId="0" borderId="3" xfId="1" applyFont="1" applyBorder="1" applyAlignment="1" applyProtection="1">
      <alignment horizontal="center" vertical="center" wrapText="1"/>
    </xf>
    <xf numFmtId="2" fontId="34" fillId="0" borderId="3" xfId="0" applyNumberFormat="1" applyFont="1" applyBorder="1" applyAlignment="1">
      <alignment horizontal="center" wrapText="1"/>
    </xf>
    <xf numFmtId="2" fontId="52" fillId="0" borderId="0" xfId="0" applyNumberFormat="1" applyFont="1" applyAlignment="1">
      <alignment horizontal="center" vertical="center"/>
    </xf>
    <xf numFmtId="2" fontId="36" fillId="0" borderId="3" xfId="0" applyNumberFormat="1" applyFont="1" applyBorder="1" applyAlignment="1" applyProtection="1">
      <alignment horizontal="center" vertical="center" wrapText="1"/>
      <protection locked="0"/>
    </xf>
    <xf numFmtId="164" fontId="48" fillId="0" borderId="0" xfId="1" applyFont="1" applyBorder="1" applyAlignment="1" applyProtection="1">
      <alignment horizontal="left" vertical="center" wrapText="1"/>
    </xf>
    <xf numFmtId="2" fontId="18" fillId="0" borderId="0" xfId="1" applyNumberFormat="1" applyFont="1" applyBorder="1" applyAlignment="1">
      <alignment horizontal="center" vertical="center" wrapText="1"/>
    </xf>
    <xf numFmtId="2" fontId="53" fillId="0" borderId="0" xfId="1" applyNumberFormat="1" applyFont="1" applyBorder="1" applyAlignment="1" applyProtection="1">
      <alignment horizontal="center" vertical="center" wrapText="1"/>
    </xf>
    <xf numFmtId="2" fontId="53" fillId="0" borderId="0" xfId="1" applyNumberFormat="1" applyFont="1" applyBorder="1" applyAlignment="1">
      <alignment horizontal="center" vertical="center" wrapText="1"/>
    </xf>
    <xf numFmtId="164" fontId="11" fillId="5" borderId="3" xfId="1" applyFont="1" applyFill="1" applyBorder="1" applyAlignment="1">
      <alignment horizontal="center" vertical="center" wrapText="1"/>
    </xf>
    <xf numFmtId="2" fontId="46" fillId="5" borderId="3" xfId="1" applyNumberFormat="1" applyFont="1" applyFill="1" applyBorder="1" applyAlignment="1">
      <alignment horizontal="center" vertical="center" wrapText="1"/>
    </xf>
    <xf numFmtId="2" fontId="52" fillId="0" borderId="0" xfId="0" applyNumberFormat="1" applyFont="1"/>
    <xf numFmtId="164" fontId="18" fillId="0" borderId="0" xfId="1" applyFont="1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/>
    </xf>
    <xf numFmtId="165" fontId="52" fillId="0" borderId="14" xfId="1" applyNumberFormat="1" applyFont="1" applyBorder="1" applyAlignment="1">
      <alignment horizontal="center" vertical="center" wrapText="1"/>
    </xf>
    <xf numFmtId="165" fontId="52" fillId="0" borderId="14" xfId="1" applyNumberFormat="1" applyFont="1" applyBorder="1" applyAlignment="1">
      <alignment vertical="center" wrapText="1"/>
    </xf>
    <xf numFmtId="49" fontId="52" fillId="0" borderId="14" xfId="1" applyNumberFormat="1" applyFont="1" applyBorder="1" applyAlignment="1">
      <alignment vertical="center" wrapText="1"/>
    </xf>
    <xf numFmtId="2" fontId="2" fillId="0" borderId="3" xfId="1" applyNumberFormat="1" applyFont="1" applyBorder="1" applyAlignment="1" applyProtection="1">
      <alignment horizontal="center" vertical="center" wrapText="1"/>
      <protection locked="0"/>
    </xf>
    <xf numFmtId="2" fontId="0" fillId="0" borderId="0" xfId="0" applyNumberFormat="1" applyBorder="1" applyAlignment="1" applyProtection="1">
      <alignment horizontal="center" vertical="center"/>
      <protection locked="0"/>
    </xf>
    <xf numFmtId="2" fontId="0" fillId="0" borderId="3" xfId="0" applyNumberFormat="1" applyBorder="1" applyAlignment="1" applyProtection="1">
      <alignment horizontal="center" vertical="center"/>
      <protection locked="0"/>
    </xf>
    <xf numFmtId="2" fontId="0" fillId="0" borderId="0" xfId="0" applyNumberFormat="1" applyAlignment="1" applyProtection="1">
      <alignment horizontal="center" vertical="center"/>
      <protection locked="0"/>
    </xf>
    <xf numFmtId="0" fontId="52" fillId="0" borderId="0" xfId="0" applyFont="1" applyAlignment="1" applyProtection="1">
      <alignment horizontal="left"/>
    </xf>
    <xf numFmtId="0" fontId="0" fillId="0" borderId="0" xfId="0" applyAlignment="1" applyProtection="1">
      <alignment horizontal="left"/>
    </xf>
    <xf numFmtId="164" fontId="15" fillId="0" borderId="3" xfId="1" applyFont="1" applyBorder="1" applyAlignment="1" applyProtection="1">
      <alignment horizontal="center" vertical="center" wrapText="1"/>
    </xf>
    <xf numFmtId="2" fontId="40" fillId="5" borderId="3" xfId="1" applyNumberFormat="1" applyFont="1" applyFill="1" applyBorder="1" applyAlignment="1" applyProtection="1">
      <alignment horizontal="center" vertical="center" wrapText="1"/>
    </xf>
    <xf numFmtId="2" fontId="40" fillId="5" borderId="7" xfId="1" applyNumberFormat="1" applyFont="1" applyFill="1" applyBorder="1" applyAlignment="1" applyProtection="1">
      <alignment horizontal="center" vertical="center" wrapText="1"/>
    </xf>
    <xf numFmtId="2" fontId="0" fillId="0" borderId="0" xfId="0" applyNumberFormat="1" applyAlignment="1">
      <alignment horizontal="left"/>
    </xf>
    <xf numFmtId="0" fontId="0" fillId="0" borderId="0" xfId="0" applyProtection="1">
      <protection locked="0"/>
    </xf>
    <xf numFmtId="0" fontId="54" fillId="8" borderId="31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0" fontId="54" fillId="8" borderId="31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54" fillId="8" borderId="31" xfId="0" applyFont="1" applyFill="1" applyBorder="1" applyAlignment="1">
      <alignment horizontal="center" vertical="center"/>
    </xf>
    <xf numFmtId="164" fontId="2" fillId="0" borderId="3" xfId="1" applyFont="1" applyBorder="1" applyAlignment="1">
      <alignment horizontal="center" vertical="center" wrapText="1"/>
    </xf>
    <xf numFmtId="2" fontId="43" fillId="6" borderId="7" xfId="1" applyNumberFormat="1" applyFont="1" applyFill="1" applyBorder="1" applyAlignment="1">
      <alignment horizontal="center" vertical="center" wrapText="1"/>
    </xf>
    <xf numFmtId="2" fontId="46" fillId="6" borderId="3" xfId="1" applyNumberFormat="1" applyFont="1" applyFill="1" applyBorder="1" applyAlignment="1">
      <alignment horizontal="center" vertical="center" wrapText="1"/>
    </xf>
    <xf numFmtId="2" fontId="40" fillId="0" borderId="7" xfId="1" applyNumberFormat="1" applyFont="1" applyBorder="1" applyAlignment="1">
      <alignment horizontal="center" wrapText="1"/>
    </xf>
    <xf numFmtId="2" fontId="41" fillId="0" borderId="3" xfId="1" applyNumberFormat="1" applyFont="1" applyBorder="1" applyAlignment="1">
      <alignment horizontal="center" wrapText="1"/>
    </xf>
    <xf numFmtId="2" fontId="40" fillId="0" borderId="7" xfId="1" applyNumberFormat="1" applyFont="1" applyFill="1" applyBorder="1" applyAlignment="1">
      <alignment horizontal="center" wrapText="1"/>
    </xf>
    <xf numFmtId="2" fontId="41" fillId="0" borderId="3" xfId="1" applyNumberFormat="1" applyFont="1" applyFill="1" applyBorder="1" applyAlignment="1">
      <alignment horizontal="center" wrapText="1"/>
    </xf>
    <xf numFmtId="2" fontId="45" fillId="7" borderId="7" xfId="1" applyNumberFormat="1" applyFont="1" applyFill="1" applyBorder="1" applyAlignment="1">
      <alignment horizontal="center" wrapText="1"/>
    </xf>
    <xf numFmtId="2" fontId="47" fillId="7" borderId="3" xfId="1" applyNumberFormat="1" applyFont="1" applyFill="1" applyBorder="1" applyAlignment="1">
      <alignment horizontal="center" wrapText="1"/>
    </xf>
    <xf numFmtId="0" fontId="55" fillId="0" borderId="0" xfId="0" applyFont="1"/>
    <xf numFmtId="0" fontId="55" fillId="9" borderId="0" xfId="0" applyFont="1" applyFill="1" applyAlignment="1">
      <alignment horizontal="left" vertical="top" wrapText="1" indent="1"/>
    </xf>
    <xf numFmtId="0" fontId="39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4" fillId="0" borderId="0" xfId="0" applyFont="1" applyBorder="1" applyAlignment="1">
      <alignment horizontal="center" wrapText="1"/>
    </xf>
    <xf numFmtId="0" fontId="15" fillId="0" borderId="15" xfId="0" applyFont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5" fillId="0" borderId="20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5" borderId="3" xfId="0" applyFont="1" applyFill="1" applyBorder="1" applyAlignment="1" applyProtection="1">
      <alignment horizontal="center" vertical="center" wrapText="1"/>
      <protection locked="0"/>
    </xf>
    <xf numFmtId="0" fontId="2" fillId="0" borderId="3" xfId="0" applyFont="1" applyFill="1" applyBorder="1" applyAlignment="1" applyProtection="1">
      <alignment horizontal="center" vertical="center" wrapText="1"/>
      <protection locked="0"/>
    </xf>
    <xf numFmtId="0" fontId="2" fillId="5" borderId="4" xfId="0" applyFont="1" applyFill="1" applyBorder="1" applyAlignment="1" applyProtection="1">
      <alignment horizontal="center" vertical="center" textRotation="90" wrapText="1"/>
      <protection locked="0"/>
    </xf>
    <xf numFmtId="0" fontId="2" fillId="5" borderId="5" xfId="0" applyFont="1" applyFill="1" applyBorder="1" applyAlignment="1" applyProtection="1">
      <alignment horizontal="center" vertical="center" textRotation="90" wrapText="1"/>
      <protection locked="0"/>
    </xf>
    <xf numFmtId="165" fontId="12" fillId="0" borderId="3" xfId="1" applyNumberFormat="1" applyFont="1" applyBorder="1" applyAlignment="1" applyProtection="1">
      <alignment horizontal="center" vertical="center" wrapText="1"/>
    </xf>
    <xf numFmtId="165" fontId="15" fillId="0" borderId="7" xfId="1" applyNumberFormat="1" applyFont="1" applyBorder="1" applyAlignment="1" applyProtection="1">
      <alignment horizontal="center" vertical="center" wrapText="1"/>
    </xf>
    <xf numFmtId="165" fontId="15" fillId="0" borderId="2" xfId="1" applyNumberFormat="1" applyFont="1" applyBorder="1" applyAlignment="1" applyProtection="1">
      <alignment horizontal="center" vertical="center" wrapText="1"/>
    </xf>
    <xf numFmtId="9" fontId="12" fillId="0" borderId="3" xfId="2" applyFont="1" applyBorder="1" applyAlignment="1" applyProtection="1">
      <alignment horizontal="center" vertical="center" wrapText="1"/>
    </xf>
    <xf numFmtId="1" fontId="12" fillId="0" borderId="3" xfId="1" applyNumberFormat="1" applyFont="1" applyBorder="1" applyAlignment="1" applyProtection="1">
      <alignment horizontal="center" vertical="center" wrapText="1"/>
    </xf>
    <xf numFmtId="164" fontId="11" fillId="0" borderId="0" xfId="1" applyFont="1" applyBorder="1" applyAlignment="1" applyProtection="1">
      <alignment horizontal="center" vertical="center" wrapText="1"/>
    </xf>
    <xf numFmtId="164" fontId="13" fillId="0" borderId="0" xfId="1" applyFont="1" applyBorder="1" applyAlignment="1" applyProtection="1">
      <alignment horizontal="center" vertical="center" wrapText="1"/>
    </xf>
    <xf numFmtId="164" fontId="14" fillId="0" borderId="0" xfId="1" applyFont="1" applyBorder="1" applyAlignment="1" applyProtection="1">
      <alignment horizontal="center" vertical="center" wrapText="1"/>
    </xf>
    <xf numFmtId="164" fontId="2" fillId="0" borderId="0" xfId="1" applyFont="1" applyBorder="1" applyAlignment="1" applyProtection="1">
      <alignment horizontal="right" vertical="center" wrapText="1"/>
    </xf>
    <xf numFmtId="164" fontId="15" fillId="0" borderId="3" xfId="1" applyFont="1" applyBorder="1" applyAlignment="1" applyProtection="1">
      <alignment horizontal="center" vertical="center" wrapText="1"/>
    </xf>
    <xf numFmtId="164" fontId="15" fillId="0" borderId="7" xfId="1" applyFont="1" applyBorder="1" applyAlignment="1" applyProtection="1">
      <alignment horizontal="center" vertical="center" wrapText="1"/>
    </xf>
    <xf numFmtId="164" fontId="15" fillId="0" borderId="8" xfId="1" applyFont="1" applyBorder="1" applyAlignment="1" applyProtection="1">
      <alignment horizontal="center" vertical="center" wrapText="1"/>
    </xf>
    <xf numFmtId="164" fontId="15" fillId="0" borderId="9" xfId="1" applyFont="1" applyBorder="1" applyAlignment="1" applyProtection="1">
      <alignment horizontal="center" vertical="center" wrapText="1"/>
    </xf>
    <xf numFmtId="164" fontId="15" fillId="0" borderId="11" xfId="1" applyFont="1" applyBorder="1" applyAlignment="1" applyProtection="1">
      <alignment horizontal="center" vertical="center" wrapText="1"/>
    </xf>
    <xf numFmtId="164" fontId="15" fillId="0" borderId="1" xfId="1" applyFont="1" applyBorder="1" applyAlignment="1" applyProtection="1">
      <alignment horizontal="center" vertical="center" wrapText="1"/>
    </xf>
    <xf numFmtId="164" fontId="15" fillId="0" borderId="10" xfId="1" applyFont="1" applyBorder="1" applyAlignment="1" applyProtection="1">
      <alignment horizontal="center" vertical="center" wrapText="1"/>
    </xf>
    <xf numFmtId="164" fontId="15" fillId="0" borderId="0" xfId="1" applyFont="1" applyBorder="1" applyAlignment="1" applyProtection="1">
      <alignment horizontal="center" vertical="center" wrapText="1"/>
    </xf>
    <xf numFmtId="164" fontId="15" fillId="0" borderId="12" xfId="1" applyFont="1" applyBorder="1" applyAlignment="1" applyProtection="1">
      <alignment horizontal="center" vertical="center" wrapText="1"/>
    </xf>
    <xf numFmtId="164" fontId="15" fillId="0" borderId="13" xfId="1" applyFont="1" applyBorder="1" applyAlignment="1" applyProtection="1">
      <alignment horizontal="center" vertical="center" wrapText="1"/>
    </xf>
    <xf numFmtId="164" fontId="15" fillId="0" borderId="2" xfId="1" applyFont="1" applyBorder="1" applyAlignment="1" applyProtection="1">
      <alignment horizontal="center" vertical="center" wrapText="1"/>
    </xf>
    <xf numFmtId="164" fontId="15" fillId="0" borderId="5" xfId="1" applyFont="1" applyBorder="1" applyAlignment="1" applyProtection="1">
      <alignment horizontal="center" vertical="center" wrapText="1"/>
    </xf>
    <xf numFmtId="164" fontId="0" fillId="0" borderId="7" xfId="0" applyNumberForma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 applyProtection="1">
      <alignment horizontal="center" vertical="center" wrapText="1"/>
    </xf>
    <xf numFmtId="0" fontId="19" fillId="0" borderId="3" xfId="0" applyFont="1" applyBorder="1" applyAlignment="1" applyProtection="1">
      <alignment horizontal="center" vertical="center" wrapText="1"/>
    </xf>
    <xf numFmtId="0" fontId="6" fillId="2" borderId="3" xfId="0" applyFont="1" applyFill="1" applyBorder="1" applyAlignment="1" applyProtection="1">
      <alignment horizontal="center" vertical="center" wrapText="1"/>
    </xf>
    <xf numFmtId="0" fontId="3" fillId="2" borderId="3" xfId="0" applyFont="1" applyFill="1" applyBorder="1" applyAlignment="1" applyProtection="1">
      <alignment horizontal="center" vertical="center" wrapText="1"/>
    </xf>
    <xf numFmtId="0" fontId="5" fillId="3" borderId="3" xfId="0" applyFont="1" applyFill="1" applyBorder="1" applyAlignment="1" applyProtection="1">
      <alignment horizontal="center" vertical="center" wrapText="1"/>
    </xf>
    <xf numFmtId="164" fontId="0" fillId="0" borderId="7" xfId="0" applyNumberFormat="1" applyBorder="1" applyAlignment="1" applyProtection="1">
      <alignment horizontal="left" vertical="center" wrapText="1"/>
    </xf>
    <xf numFmtId="0" fontId="0" fillId="0" borderId="2" xfId="0" applyBorder="1" applyAlignment="1" applyProtection="1">
      <alignment horizontal="left" vertical="center" wrapText="1"/>
    </xf>
    <xf numFmtId="0" fontId="9" fillId="3" borderId="7" xfId="0" applyFont="1" applyFill="1" applyBorder="1" applyAlignment="1" applyProtection="1">
      <alignment horizontal="center" vertical="center" wrapText="1"/>
    </xf>
    <xf numFmtId="0" fontId="9" fillId="3" borderId="14" xfId="0" applyFont="1" applyFill="1" applyBorder="1" applyAlignment="1" applyProtection="1">
      <alignment horizontal="center" vertical="center" wrapText="1"/>
    </xf>
    <xf numFmtId="0" fontId="5" fillId="3" borderId="7" xfId="0" applyFont="1" applyFill="1" applyBorder="1" applyAlignment="1" applyProtection="1">
      <alignment horizontal="center" vertical="center" wrapText="1"/>
    </xf>
    <xf numFmtId="0" fontId="5" fillId="3" borderId="14" xfId="0" applyFont="1" applyFill="1" applyBorder="1" applyAlignment="1" applyProtection="1">
      <alignment horizontal="center" vertical="center" wrapText="1"/>
    </xf>
    <xf numFmtId="0" fontId="5" fillId="3" borderId="2" xfId="0" applyFont="1" applyFill="1" applyBorder="1" applyAlignment="1" applyProtection="1">
      <alignment horizontal="center" vertical="center" wrapText="1"/>
    </xf>
    <xf numFmtId="0" fontId="7" fillId="4" borderId="3" xfId="0" applyFont="1" applyFill="1" applyBorder="1" applyAlignment="1" applyProtection="1">
      <alignment horizontal="center" vertical="center" wrapText="1"/>
    </xf>
    <xf numFmtId="0" fontId="3" fillId="4" borderId="3" xfId="0" applyFont="1" applyFill="1" applyBorder="1" applyAlignment="1" applyProtection="1">
      <alignment horizontal="center" vertical="center" wrapText="1"/>
    </xf>
    <xf numFmtId="0" fontId="4" fillId="0" borderId="0" xfId="0" applyFont="1" applyBorder="1" applyAlignment="1" applyProtection="1">
      <alignment horizontal="center" vertical="center" wrapText="1"/>
    </xf>
    <xf numFmtId="0" fontId="4" fillId="0" borderId="12" xfId="0" applyFont="1" applyBorder="1" applyAlignment="1" applyProtection="1">
      <alignment horizontal="center" vertical="center" wrapText="1"/>
    </xf>
    <xf numFmtId="0" fontId="22" fillId="0" borderId="0" xfId="0" applyFont="1" applyBorder="1" applyAlignment="1" applyProtection="1">
      <alignment horizontal="center" vertical="center" wrapText="1"/>
    </xf>
    <xf numFmtId="0" fontId="22" fillId="0" borderId="12" xfId="0" applyFont="1" applyBorder="1" applyAlignment="1" applyProtection="1">
      <alignment horizontal="center" vertical="center" wrapText="1"/>
    </xf>
    <xf numFmtId="0" fontId="5" fillId="0" borderId="0" xfId="0" applyFont="1" applyBorder="1" applyAlignment="1" applyProtection="1">
      <alignment horizontal="center" vertical="center" wrapText="1"/>
    </xf>
    <xf numFmtId="0" fontId="5" fillId="0" borderId="12" xfId="0" applyFont="1" applyBorder="1" applyAlignment="1" applyProtection="1">
      <alignment horizontal="center" vertical="center" wrapText="1"/>
    </xf>
    <xf numFmtId="0" fontId="21" fillId="0" borderId="0" xfId="0" applyFont="1" applyBorder="1" applyAlignment="1" applyProtection="1">
      <alignment horizontal="center" vertical="center" wrapText="1"/>
    </xf>
    <xf numFmtId="0" fontId="21" fillId="0" borderId="12" xfId="0" applyFont="1" applyBorder="1" applyAlignment="1" applyProtection="1">
      <alignment horizontal="center" vertical="center" wrapText="1"/>
    </xf>
    <xf numFmtId="0" fontId="5" fillId="0" borderId="6" xfId="0" applyFont="1" applyBorder="1" applyAlignment="1" applyProtection="1">
      <alignment horizontal="center" vertical="center" wrapText="1"/>
    </xf>
    <xf numFmtId="0" fontId="5" fillId="0" borderId="1" xfId="0" applyFont="1" applyBorder="1" applyAlignment="1" applyProtection="1">
      <alignment horizontal="center" vertical="center" wrapText="1"/>
    </xf>
    <xf numFmtId="0" fontId="21" fillId="0" borderId="6" xfId="0" applyFont="1" applyBorder="1" applyAlignment="1" applyProtection="1">
      <alignment horizontal="center" vertical="center" wrapText="1"/>
    </xf>
    <xf numFmtId="0" fontId="21" fillId="0" borderId="1" xfId="0" applyFont="1" applyBorder="1" applyAlignment="1" applyProtection="1">
      <alignment horizontal="center" vertical="center" wrapText="1"/>
    </xf>
    <xf numFmtId="0" fontId="19" fillId="0" borderId="3" xfId="0" applyFont="1" applyBorder="1" applyAlignment="1" applyProtection="1">
      <alignment horizontal="center" vertical="center" wrapText="1"/>
      <protection hidden="1"/>
    </xf>
    <xf numFmtId="0" fontId="24" fillId="3" borderId="3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5" fillId="3" borderId="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166" fontId="7" fillId="0" borderId="3" xfId="0" applyNumberFormat="1" applyFont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166" fontId="7" fillId="4" borderId="3" xfId="0" applyNumberFormat="1" applyFont="1" applyFill="1" applyBorder="1" applyAlignment="1">
      <alignment horizontal="center" vertical="center" wrapText="1"/>
    </xf>
    <xf numFmtId="0" fontId="2" fillId="5" borderId="7" xfId="0" applyFont="1" applyFill="1" applyBorder="1" applyAlignment="1" applyProtection="1">
      <alignment horizontal="center" vertical="center" wrapText="1"/>
      <protection locked="0"/>
    </xf>
    <xf numFmtId="0" fontId="2" fillId="5" borderId="14" xfId="0" applyFont="1" applyFill="1" applyBorder="1" applyAlignment="1" applyProtection="1">
      <alignment horizontal="center" vertical="center" wrapText="1"/>
      <protection locked="0"/>
    </xf>
    <xf numFmtId="0" fontId="2" fillId="5" borderId="2" xfId="0" applyFont="1" applyFill="1" applyBorder="1" applyAlignment="1" applyProtection="1">
      <alignment horizontal="center" vertical="center" wrapText="1"/>
      <protection locked="0"/>
    </xf>
    <xf numFmtId="0" fontId="2" fillId="0" borderId="7" xfId="0" applyFont="1" applyFill="1" applyBorder="1" applyAlignment="1" applyProtection="1">
      <alignment horizontal="center" vertical="center" wrapText="1"/>
      <protection locked="0"/>
    </xf>
    <xf numFmtId="0" fontId="2" fillId="0" borderId="14" xfId="0" applyFont="1" applyFill="1" applyBorder="1" applyAlignment="1" applyProtection="1">
      <alignment horizontal="center" vertical="center" wrapText="1"/>
      <protection locked="0"/>
    </xf>
    <xf numFmtId="0" fontId="2" fillId="0" borderId="2" xfId="0" applyFont="1" applyFill="1" applyBorder="1" applyAlignment="1" applyProtection="1">
      <alignment horizontal="center" vertical="center" wrapText="1"/>
      <protection locked="0"/>
    </xf>
    <xf numFmtId="9" fontId="12" fillId="0" borderId="3" xfId="2" applyFont="1" applyBorder="1" applyAlignment="1">
      <alignment horizontal="center" vertical="center" wrapText="1"/>
    </xf>
    <xf numFmtId="1" fontId="12" fillId="0" borderId="3" xfId="1" applyNumberFormat="1" applyFont="1" applyBorder="1" applyAlignment="1">
      <alignment horizontal="center" vertical="center" wrapText="1"/>
    </xf>
    <xf numFmtId="165" fontId="15" fillId="0" borderId="7" xfId="1" applyNumberFormat="1" applyFont="1" applyBorder="1" applyAlignment="1">
      <alignment horizontal="center" vertical="center" wrapText="1"/>
    </xf>
    <xf numFmtId="165" fontId="15" fillId="0" borderId="2" xfId="1" applyNumberFormat="1" applyFont="1" applyBorder="1" applyAlignment="1">
      <alignment horizontal="center" vertical="center" wrapText="1"/>
    </xf>
    <xf numFmtId="165" fontId="12" fillId="0" borderId="3" xfId="1" applyNumberFormat="1" applyFont="1" applyBorder="1" applyAlignment="1">
      <alignment horizontal="center" vertical="center" wrapText="1"/>
    </xf>
    <xf numFmtId="164" fontId="15" fillId="0" borderId="3" xfId="1" applyFont="1" applyBorder="1" applyAlignment="1">
      <alignment horizontal="center" vertical="center" wrapText="1"/>
    </xf>
    <xf numFmtId="164" fontId="15" fillId="0" borderId="7" xfId="1" applyFont="1" applyBorder="1" applyAlignment="1">
      <alignment horizontal="center" vertical="center" wrapText="1"/>
    </xf>
    <xf numFmtId="164" fontId="15" fillId="0" borderId="10" xfId="1" applyFont="1" applyBorder="1" applyAlignment="1">
      <alignment horizontal="center" vertical="center" wrapText="1"/>
    </xf>
    <xf numFmtId="164" fontId="15" fillId="0" borderId="9" xfId="1" applyFont="1" applyBorder="1" applyAlignment="1">
      <alignment horizontal="center" vertical="center" wrapText="1"/>
    </xf>
    <xf numFmtId="164" fontId="15" fillId="0" borderId="0" xfId="1" applyFont="1" applyBorder="1" applyAlignment="1">
      <alignment horizontal="center" vertical="center" wrapText="1"/>
    </xf>
    <xf numFmtId="164" fontId="15" fillId="0" borderId="12" xfId="1" applyFont="1" applyBorder="1" applyAlignment="1">
      <alignment horizontal="center" vertical="center" wrapText="1"/>
    </xf>
    <xf numFmtId="164" fontId="15" fillId="0" borderId="13" xfId="1" applyFont="1" applyBorder="1" applyAlignment="1">
      <alignment horizontal="center" vertical="center" wrapText="1"/>
    </xf>
    <xf numFmtId="164" fontId="15" fillId="0" borderId="8" xfId="1" applyFont="1" applyBorder="1" applyAlignment="1">
      <alignment horizontal="center" vertical="center" wrapText="1"/>
    </xf>
    <xf numFmtId="164" fontId="11" fillId="0" borderId="0" xfId="1" applyFont="1" applyBorder="1" applyAlignment="1">
      <alignment horizontal="center" vertical="center" wrapText="1"/>
    </xf>
    <xf numFmtId="164" fontId="13" fillId="0" borderId="0" xfId="1" applyFont="1" applyBorder="1" applyAlignment="1">
      <alignment horizontal="center" vertical="center" wrapText="1"/>
    </xf>
    <xf numFmtId="164" fontId="14" fillId="0" borderId="0" xfId="1" applyFont="1" applyBorder="1" applyAlignment="1">
      <alignment horizontal="center" vertical="center" wrapText="1"/>
    </xf>
    <xf numFmtId="164" fontId="2" fillId="0" borderId="0" xfId="1" applyFont="1" applyBorder="1" applyAlignment="1">
      <alignment horizontal="right" vertical="center" wrapText="1"/>
    </xf>
    <xf numFmtId="164" fontId="15" fillId="0" borderId="2" xfId="1" applyFont="1" applyBorder="1" applyAlignment="1">
      <alignment horizontal="center" vertical="center" wrapText="1"/>
    </xf>
    <xf numFmtId="164" fontId="15" fillId="0" borderId="5" xfId="1" applyFont="1" applyBorder="1" applyAlignment="1">
      <alignment horizontal="center" vertical="center" wrapText="1"/>
    </xf>
    <xf numFmtId="164" fontId="15" fillId="0" borderId="11" xfId="1" applyFont="1" applyBorder="1" applyAlignment="1">
      <alignment horizontal="center" vertical="center" wrapText="1"/>
    </xf>
    <xf numFmtId="164" fontId="15" fillId="0" borderId="1" xfId="1" applyFont="1" applyBorder="1" applyAlignment="1">
      <alignment horizontal="center" vertical="center" wrapText="1"/>
    </xf>
    <xf numFmtId="0" fontId="4" fillId="0" borderId="0" xfId="0" applyFont="1" applyBorder="1" applyAlignment="1" applyProtection="1">
      <alignment horizontal="center" vertical="center" wrapText="1"/>
      <protection hidden="1"/>
    </xf>
    <xf numFmtId="0" fontId="4" fillId="0" borderId="12" xfId="0" applyFont="1" applyBorder="1" applyAlignment="1" applyProtection="1">
      <alignment horizontal="center" vertical="center" wrapText="1"/>
      <protection hidden="1"/>
    </xf>
    <xf numFmtId="0" fontId="22" fillId="0" borderId="0" xfId="0" applyFont="1" applyBorder="1" applyAlignment="1" applyProtection="1">
      <alignment horizontal="center" vertical="center" wrapText="1"/>
      <protection hidden="1"/>
    </xf>
    <xf numFmtId="0" fontId="22" fillId="0" borderId="12" xfId="0" applyFont="1" applyBorder="1" applyAlignment="1" applyProtection="1">
      <alignment horizontal="center" vertical="center" wrapText="1"/>
      <protection hidden="1"/>
    </xf>
    <xf numFmtId="0" fontId="5" fillId="0" borderId="0" xfId="0" applyFont="1" applyBorder="1" applyAlignment="1" applyProtection="1">
      <alignment horizontal="center" vertical="center" wrapText="1"/>
      <protection hidden="1"/>
    </xf>
    <xf numFmtId="0" fontId="5" fillId="0" borderId="12" xfId="0" applyFont="1" applyBorder="1" applyAlignment="1" applyProtection="1">
      <alignment horizontal="center" vertical="center" wrapText="1"/>
      <protection hidden="1"/>
    </xf>
    <xf numFmtId="0" fontId="21" fillId="0" borderId="0" xfId="0" applyFont="1" applyBorder="1" applyAlignment="1" applyProtection="1">
      <alignment horizontal="center" vertical="center" wrapText="1"/>
      <protection hidden="1"/>
    </xf>
    <xf numFmtId="0" fontId="21" fillId="0" borderId="12" xfId="0" applyFont="1" applyBorder="1" applyAlignment="1" applyProtection="1">
      <alignment horizontal="center" vertical="center" wrapText="1"/>
      <protection hidden="1"/>
    </xf>
    <xf numFmtId="0" fontId="5" fillId="0" borderId="6" xfId="0" applyFont="1" applyBorder="1" applyAlignment="1" applyProtection="1">
      <alignment horizontal="center" vertical="center" wrapText="1"/>
      <protection hidden="1"/>
    </xf>
    <xf numFmtId="0" fontId="5" fillId="0" borderId="1" xfId="0" applyFont="1" applyBorder="1" applyAlignment="1" applyProtection="1">
      <alignment horizontal="center" vertical="center" wrapText="1"/>
      <protection hidden="1"/>
    </xf>
    <xf numFmtId="0" fontId="21" fillId="0" borderId="6" xfId="0" applyFont="1" applyBorder="1" applyAlignment="1" applyProtection="1">
      <alignment horizontal="center" vertical="center" wrapText="1"/>
      <protection hidden="1"/>
    </xf>
    <xf numFmtId="0" fontId="21" fillId="0" borderId="1" xfId="0" applyFont="1" applyBorder="1" applyAlignment="1" applyProtection="1">
      <alignment horizontal="center" vertical="center" wrapText="1"/>
      <protection hidden="1"/>
    </xf>
    <xf numFmtId="0" fontId="5" fillId="3" borderId="7" xfId="0" applyFont="1" applyFill="1" applyBorder="1" applyAlignment="1" applyProtection="1">
      <alignment horizontal="center" vertical="center" wrapText="1"/>
      <protection hidden="1"/>
    </xf>
    <xf numFmtId="0" fontId="5" fillId="3" borderId="14" xfId="0" applyFont="1" applyFill="1" applyBorder="1" applyAlignment="1" applyProtection="1">
      <alignment horizontal="center" vertical="center" wrapText="1"/>
      <protection hidden="1"/>
    </xf>
    <xf numFmtId="0" fontId="5" fillId="3" borderId="2" xfId="0" applyFont="1" applyFill="1" applyBorder="1" applyAlignment="1" applyProtection="1">
      <alignment horizontal="center" vertical="center" wrapText="1"/>
      <protection hidden="1"/>
    </xf>
    <xf numFmtId="0" fontId="3" fillId="2" borderId="3" xfId="0" applyFont="1" applyFill="1" applyBorder="1" applyAlignment="1" applyProtection="1">
      <alignment horizontal="center" vertical="center" wrapText="1"/>
      <protection hidden="1"/>
    </xf>
    <xf numFmtId="0" fontId="0" fillId="0" borderId="3" xfId="0" applyBorder="1" applyAlignment="1">
      <alignment horizontal="center" vertical="center" wrapText="1"/>
    </xf>
    <xf numFmtId="0" fontId="3" fillId="4" borderId="3" xfId="0" applyFont="1" applyFill="1" applyBorder="1" applyAlignment="1" applyProtection="1">
      <alignment horizontal="center" vertical="center" wrapText="1"/>
      <protection hidden="1"/>
    </xf>
    <xf numFmtId="0" fontId="6" fillId="2" borderId="3" xfId="0" applyFont="1" applyFill="1" applyBorder="1" applyAlignment="1" applyProtection="1">
      <alignment horizontal="center" vertical="center" wrapText="1"/>
      <protection hidden="1"/>
    </xf>
    <xf numFmtId="0" fontId="5" fillId="3" borderId="3" xfId="0" applyFont="1" applyFill="1" applyBorder="1" applyAlignment="1" applyProtection="1">
      <alignment horizontal="center" vertical="center" wrapText="1"/>
      <protection hidden="1"/>
    </xf>
    <xf numFmtId="0" fontId="9" fillId="3" borderId="7" xfId="0" applyFont="1" applyFill="1" applyBorder="1" applyAlignment="1" applyProtection="1">
      <alignment horizontal="center" vertical="center" wrapText="1"/>
      <protection hidden="1"/>
    </xf>
    <xf numFmtId="0" fontId="9" fillId="3" borderId="14" xfId="0" applyFont="1" applyFill="1" applyBorder="1" applyAlignment="1" applyProtection="1">
      <alignment horizontal="center" vertical="center" wrapText="1"/>
      <protection hidden="1"/>
    </xf>
    <xf numFmtId="0" fontId="30" fillId="0" borderId="0" xfId="0" applyFont="1" applyBorder="1" applyAlignment="1">
      <alignment horizontal="center"/>
    </xf>
    <xf numFmtId="0" fontId="32" fillId="0" borderId="0" xfId="0" applyFont="1" applyBorder="1" applyAlignment="1">
      <alignment horizontal="center"/>
    </xf>
    <xf numFmtId="0" fontId="30" fillId="0" borderId="6" xfId="0" applyFont="1" applyBorder="1" applyAlignment="1">
      <alignment horizontal="center"/>
    </xf>
    <xf numFmtId="0" fontId="33" fillId="0" borderId="14" xfId="0" applyFont="1" applyBorder="1" applyAlignment="1">
      <alignment horizontal="center" wrapText="1"/>
    </xf>
    <xf numFmtId="2" fontId="34" fillId="0" borderId="2" xfId="0" applyNumberFormat="1" applyFont="1" applyBorder="1" applyAlignment="1">
      <alignment horizontal="center" wrapText="1"/>
    </xf>
    <xf numFmtId="2" fontId="34" fillId="0" borderId="3" xfId="0" applyNumberFormat="1" applyFont="1" applyBorder="1" applyAlignment="1">
      <alignment horizontal="center" wrapText="1"/>
    </xf>
    <xf numFmtId="164" fontId="32" fillId="0" borderId="0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39" fillId="0" borderId="4" xfId="0" applyFont="1" applyBorder="1" applyAlignment="1">
      <alignment horizontal="center" vertical="center" wrapText="1"/>
    </xf>
    <xf numFmtId="0" fontId="39" fillId="0" borderId="30" xfId="0" applyFont="1" applyBorder="1" applyAlignment="1">
      <alignment horizontal="center" vertical="center" wrapText="1"/>
    </xf>
    <xf numFmtId="0" fontId="39" fillId="0" borderId="5" xfId="0" applyFont="1" applyBorder="1" applyAlignment="1">
      <alignment horizontal="center" vertical="center" wrapText="1"/>
    </xf>
    <xf numFmtId="164" fontId="1" fillId="0" borderId="11" xfId="1" applyFont="1" applyBorder="1" applyAlignment="1">
      <alignment horizontal="center" vertical="center"/>
    </xf>
    <xf numFmtId="164" fontId="1" fillId="0" borderId="6" xfId="1" applyFont="1" applyBorder="1" applyAlignment="1">
      <alignment horizontal="center" vertical="center"/>
    </xf>
    <xf numFmtId="164" fontId="1" fillId="0" borderId="1" xfId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64" fontId="2" fillId="0" borderId="3" xfId="1" applyFont="1" applyBorder="1" applyAlignment="1">
      <alignment horizontal="center" vertical="center" wrapText="1"/>
    </xf>
    <xf numFmtId="164" fontId="2" fillId="0" borderId="7" xfId="1" applyFont="1" applyBorder="1" applyAlignment="1">
      <alignment horizontal="center" vertical="center" wrapText="1"/>
    </xf>
    <xf numFmtId="164" fontId="2" fillId="0" borderId="2" xfId="1" applyFont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4" fillId="0" borderId="4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38" fillId="0" borderId="4" xfId="0" applyFont="1" applyBorder="1" applyAlignment="1">
      <alignment horizontal="center" vertical="center" wrapText="1"/>
    </xf>
    <xf numFmtId="0" fontId="38" fillId="0" borderId="30" xfId="0" applyFont="1" applyBorder="1" applyAlignment="1">
      <alignment horizontal="center" vertical="center" wrapText="1"/>
    </xf>
    <xf numFmtId="0" fontId="38" fillId="0" borderId="5" xfId="0" applyFont="1" applyBorder="1" applyAlignment="1">
      <alignment horizontal="center" vertical="center" wrapText="1"/>
    </xf>
  </cellXfs>
  <cellStyles count="4">
    <cellStyle name="Millares" xfId="3" builtinId="3"/>
    <cellStyle name="Millares 2" xfId="1"/>
    <cellStyle name="Normal" xfId="0" builtinId="0"/>
    <cellStyle name="Porcentaje" xfId="2" builtinId="5"/>
  </cellStyles>
  <dxfs count="20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ndense val="0"/>
        <extend val="0"/>
        <color rgb="FF006100"/>
      </font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 sz="600"/>
              <a:t>PORCENTAJES RENDIMIENTO ACADÉMICO </a:t>
            </a:r>
            <a:r>
              <a:rPr lang="es-EC" sz="600" baseline="0"/>
              <a:t> 1ER PARCIAL  - 1ER QUIMESTRE</a:t>
            </a:r>
          </a:p>
        </c:rich>
      </c:tx>
      <c:layout>
        <c:manualLayout>
          <c:xMode val="edge"/>
          <c:yMode val="edge"/>
          <c:x val="0.1486206896551724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93593266358949"/>
          <c:y val="0.26941501310963212"/>
          <c:w val="0.49858702144990807"/>
          <c:h val="0.64128903973107165"/>
        </c:manualLayout>
      </c:layout>
      <c:pie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500"/>
                </a:pPr>
                <a:endParaRPr lang="es-EC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'PROM 1.1'!$B$55:$B$59</c:f>
              <c:strCache>
                <c:ptCount val="5"/>
                <c:pt idx="0">
                  <c:v>SNP</c:v>
                </c:pt>
                <c:pt idx="1">
                  <c:v>DAR</c:v>
                </c:pt>
                <c:pt idx="2">
                  <c:v>AAR</c:v>
                </c:pt>
                <c:pt idx="3">
                  <c:v>PAAR</c:v>
                </c:pt>
                <c:pt idx="4">
                  <c:v>NAAR</c:v>
                </c:pt>
              </c:strCache>
            </c:strRef>
          </c:cat>
          <c:val>
            <c:numRef>
              <c:f>'PROM 1.1'!$C$55:$C$59</c:f>
              <c:numCache>
                <c:formatCode>0%</c:formatCode>
                <c:ptCount val="5"/>
                <c:pt idx="0">
                  <c:v>0</c:v>
                </c:pt>
                <c:pt idx="1">
                  <c:v>6.8965517241379309E-2</c:v>
                </c:pt>
                <c:pt idx="2">
                  <c:v>0.86206896551724133</c:v>
                </c:pt>
                <c:pt idx="3">
                  <c:v>6.8965517241379309E-2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'PROM 1.1'!$B$55:$B$59</c:f>
              <c:strCache>
                <c:ptCount val="5"/>
                <c:pt idx="0">
                  <c:v>SNP</c:v>
                </c:pt>
                <c:pt idx="1">
                  <c:v>DAR</c:v>
                </c:pt>
                <c:pt idx="2">
                  <c:v>AAR</c:v>
                </c:pt>
                <c:pt idx="3">
                  <c:v>PAAR</c:v>
                </c:pt>
                <c:pt idx="4">
                  <c:v>NAAR</c:v>
                </c:pt>
              </c:strCache>
            </c:strRef>
          </c:cat>
          <c:val>
            <c:numRef>
              <c:f>'PROM 1.1'!$D$55:$D$59</c:f>
              <c:numCache>
                <c:formatCode>0%</c:formatCode>
                <c:ptCount val="5"/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spPr>
    <a:solidFill>
      <a:schemeClr val="lt1"/>
    </a:solidFill>
    <a:ln w="25400" cap="rnd" cmpd="thickThin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s-EC"/>
    </a:p>
  </c:txPr>
  <c:printSettings>
    <c:headerFooter/>
    <c:pageMargins b="0.75000000000000999" l="0.70000000000000062" r="0.70000000000000062" t="0.75000000000000999" header="0.30000000000000032" footer="0.30000000000000032"/>
    <c:pageSetup paperSize="9"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'IND 2.2'!$A$4</c:f>
              <c:strCache>
                <c:ptCount val="1"/>
                <c:pt idx="0">
                  <c:v>PROMEDIO 1ER QUIMESTRE</c:v>
                </c:pt>
              </c:strCache>
            </c:strRef>
          </c:tx>
          <c:invertIfNegative val="0"/>
          <c:cat>
            <c:strRef>
              <c:f>'IND 2.2'!$B$3:$G$3</c:f>
              <c:strCache>
                <c:ptCount val="6"/>
                <c:pt idx="0">
                  <c:v>TAREAS</c:v>
                </c:pt>
                <c:pt idx="1">
                  <c:v>ACT. IND.</c:v>
                </c:pt>
                <c:pt idx="2">
                  <c:v>ACT. GRUPO </c:v>
                </c:pt>
                <c:pt idx="3">
                  <c:v>LECCIONES</c:v>
                </c:pt>
                <c:pt idx="4">
                  <c:v>PRUE. SUM.</c:v>
                </c:pt>
                <c:pt idx="5">
                  <c:v>PROMEDIO</c:v>
                </c:pt>
              </c:strCache>
            </c:strRef>
          </c:cat>
          <c:val>
            <c:numRef>
              <c:f>'IND 2.2'!$B$4:$G$4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1"/>
          <c:tx>
            <c:strRef>
              <c:f>'IND 2.2'!$A$5</c:f>
              <c:strCache>
                <c:ptCount val="1"/>
                <c:pt idx="0">
                  <c:v>PRIMER  PARCIAL - 2Q</c:v>
                </c:pt>
              </c:strCache>
            </c:strRef>
          </c:tx>
          <c:invertIfNegative val="0"/>
          <c:cat>
            <c:strRef>
              <c:f>'IND 2.2'!$B$3:$G$3</c:f>
              <c:strCache>
                <c:ptCount val="6"/>
                <c:pt idx="0">
                  <c:v>TAREAS</c:v>
                </c:pt>
                <c:pt idx="1">
                  <c:v>ACT. IND.</c:v>
                </c:pt>
                <c:pt idx="2">
                  <c:v>ACT. GRUPO </c:v>
                </c:pt>
                <c:pt idx="3">
                  <c:v>LECCIONES</c:v>
                </c:pt>
                <c:pt idx="4">
                  <c:v>PRUE. SUM.</c:v>
                </c:pt>
                <c:pt idx="5">
                  <c:v>PROMEDIO</c:v>
                </c:pt>
              </c:strCache>
            </c:strRef>
          </c:cat>
          <c:val>
            <c:numRef>
              <c:f>'IND 2.2'!$B$5:$G$5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0"/>
          <c:order val="2"/>
          <c:tx>
            <c:strRef>
              <c:f>'IND 2.2'!$A$6</c:f>
              <c:strCache>
                <c:ptCount val="1"/>
                <c:pt idx="0">
                  <c:v>SEGUNDO  PARCIAL - 2Q</c:v>
                </c:pt>
              </c:strCache>
            </c:strRef>
          </c:tx>
          <c:invertIfNegative val="0"/>
          <c:cat>
            <c:strRef>
              <c:f>'IND 2.2'!$B$3:$G$3</c:f>
              <c:strCache>
                <c:ptCount val="6"/>
                <c:pt idx="0">
                  <c:v>TAREAS</c:v>
                </c:pt>
                <c:pt idx="1">
                  <c:v>ACT. IND.</c:v>
                </c:pt>
                <c:pt idx="2">
                  <c:v>ACT. GRUPO </c:v>
                </c:pt>
                <c:pt idx="3">
                  <c:v>LECCIONES</c:v>
                </c:pt>
                <c:pt idx="4">
                  <c:v>PRUE. SUM.</c:v>
                </c:pt>
                <c:pt idx="5">
                  <c:v>PROMEDIO</c:v>
                </c:pt>
              </c:strCache>
            </c:strRef>
          </c:cat>
          <c:val>
            <c:numRef>
              <c:f>'IND 2.2'!$B$6:$G$6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11963264"/>
        <c:axId val="211977344"/>
      </c:barChart>
      <c:catAx>
        <c:axId val="211963264"/>
        <c:scaling>
          <c:orientation val="minMax"/>
        </c:scaling>
        <c:delete val="0"/>
        <c:axPos val="b"/>
        <c:majorTickMark val="none"/>
        <c:minorTickMark val="none"/>
        <c:tickLblPos val="nextTo"/>
        <c:crossAx val="211977344"/>
        <c:crosses val="autoZero"/>
        <c:auto val="1"/>
        <c:lblAlgn val="ctr"/>
        <c:lblOffset val="100"/>
        <c:noMultiLvlLbl val="0"/>
      </c:catAx>
      <c:valAx>
        <c:axId val="211977344"/>
        <c:scaling>
          <c:orientation val="minMax"/>
          <c:max val="10"/>
        </c:scaling>
        <c:delete val="0"/>
        <c:axPos val="l"/>
        <c:numFmt formatCode="0.00" sourceLinked="1"/>
        <c:majorTickMark val="none"/>
        <c:minorTickMark val="none"/>
        <c:tickLblPos val="nextTo"/>
        <c:crossAx val="211963264"/>
        <c:crossesAt val="1"/>
        <c:crossBetween val="between"/>
        <c:majorUnit val="1"/>
        <c:minorUnit val="0.4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 sz="600"/>
              <a:t>PORCENTAJES RENDIMIENTO ACADÉMICO </a:t>
            </a:r>
            <a:r>
              <a:rPr lang="es-EC" sz="600" baseline="0"/>
              <a:t>  3ER PARCIAL  - 2DO QUIMESTRE</a:t>
            </a:r>
          </a:p>
        </c:rich>
      </c:tx>
      <c:layout>
        <c:manualLayout>
          <c:xMode val="edge"/>
          <c:yMode val="edge"/>
          <c:x val="0.1486206896551724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9359326635894933"/>
          <c:y val="0.26941501310963251"/>
          <c:w val="0.49858702144990852"/>
          <c:h val="0.64128903973107165"/>
        </c:manualLayout>
      </c:layout>
      <c:pie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500"/>
                </a:pPr>
                <a:endParaRPr lang="es-EC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'PROM 3.2'!$B$55:$B$59</c:f>
              <c:strCache>
                <c:ptCount val="5"/>
                <c:pt idx="0">
                  <c:v>SNP</c:v>
                </c:pt>
                <c:pt idx="1">
                  <c:v>DAR</c:v>
                </c:pt>
                <c:pt idx="2">
                  <c:v>AAR</c:v>
                </c:pt>
                <c:pt idx="3">
                  <c:v>PAAR</c:v>
                </c:pt>
                <c:pt idx="4">
                  <c:v>NAAR</c:v>
                </c:pt>
              </c:strCache>
            </c:strRef>
          </c:cat>
          <c:val>
            <c:numRef>
              <c:f>'PROM 3.2'!$C$55:$C$59</c:f>
              <c:numCache>
                <c:formatCode>0%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'PROM 3.2'!$B$55:$B$59</c:f>
              <c:strCache>
                <c:ptCount val="5"/>
                <c:pt idx="0">
                  <c:v>SNP</c:v>
                </c:pt>
                <c:pt idx="1">
                  <c:v>DAR</c:v>
                </c:pt>
                <c:pt idx="2">
                  <c:v>AAR</c:v>
                </c:pt>
                <c:pt idx="3">
                  <c:v>PAAR</c:v>
                </c:pt>
                <c:pt idx="4">
                  <c:v>NAAR</c:v>
                </c:pt>
              </c:strCache>
            </c:strRef>
          </c:cat>
          <c:val>
            <c:numRef>
              <c:f>'PROM 3.2'!$D$55:$D$59</c:f>
              <c:numCache>
                <c:formatCode>0%</c:formatCode>
                <c:ptCount val="5"/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spPr>
    <a:solidFill>
      <a:schemeClr val="lt1"/>
    </a:solidFill>
    <a:ln w="25400" cap="rnd" cmpd="thickThin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s-EC"/>
    </a:p>
  </c:txPr>
  <c:printSettings>
    <c:headerFooter/>
    <c:pageMargins b="0.75000000000001066" l="0.70000000000000062" r="0.70000000000000062" t="0.75000000000001066" header="0.30000000000000032" footer="0.30000000000000032"/>
    <c:pageSetup paperSize="9" orientation="landscape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'IND 3.2'!$A$4</c:f>
              <c:strCache>
                <c:ptCount val="1"/>
                <c:pt idx="0">
                  <c:v>PROMEDIO 1ER QUIMESTRE</c:v>
                </c:pt>
              </c:strCache>
            </c:strRef>
          </c:tx>
          <c:invertIfNegative val="0"/>
          <c:cat>
            <c:strRef>
              <c:f>'IND 3.2'!$B$3:$G$3</c:f>
              <c:strCache>
                <c:ptCount val="6"/>
                <c:pt idx="0">
                  <c:v>TAREAS</c:v>
                </c:pt>
                <c:pt idx="1">
                  <c:v>ACT. IND.</c:v>
                </c:pt>
                <c:pt idx="2">
                  <c:v>ACT. GRUPO </c:v>
                </c:pt>
                <c:pt idx="3">
                  <c:v>LECCIONES</c:v>
                </c:pt>
                <c:pt idx="4">
                  <c:v>PRUE. SUM.</c:v>
                </c:pt>
                <c:pt idx="5">
                  <c:v>PROMEDIO</c:v>
                </c:pt>
              </c:strCache>
            </c:strRef>
          </c:cat>
          <c:val>
            <c:numRef>
              <c:f>'IND 3.2'!$B$4:$G$4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1"/>
          <c:tx>
            <c:strRef>
              <c:f>'IND 3.2'!$A$5</c:f>
              <c:strCache>
                <c:ptCount val="1"/>
                <c:pt idx="0">
                  <c:v>PRIMER  PARCIAL - 2Q</c:v>
                </c:pt>
              </c:strCache>
            </c:strRef>
          </c:tx>
          <c:invertIfNegative val="0"/>
          <c:cat>
            <c:strRef>
              <c:f>'IND 3.2'!$B$3:$G$3</c:f>
              <c:strCache>
                <c:ptCount val="6"/>
                <c:pt idx="0">
                  <c:v>TAREAS</c:v>
                </c:pt>
                <c:pt idx="1">
                  <c:v>ACT. IND.</c:v>
                </c:pt>
                <c:pt idx="2">
                  <c:v>ACT. GRUPO </c:v>
                </c:pt>
                <c:pt idx="3">
                  <c:v>LECCIONES</c:v>
                </c:pt>
                <c:pt idx="4">
                  <c:v>PRUE. SUM.</c:v>
                </c:pt>
                <c:pt idx="5">
                  <c:v>PROMEDIO</c:v>
                </c:pt>
              </c:strCache>
            </c:strRef>
          </c:cat>
          <c:val>
            <c:numRef>
              <c:f>'IND 3.2'!$B$5:$G$5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0"/>
          <c:order val="2"/>
          <c:tx>
            <c:strRef>
              <c:f>'IND 3.2'!$A$6</c:f>
              <c:strCache>
                <c:ptCount val="1"/>
                <c:pt idx="0">
                  <c:v>SEGUNDO  PARCIAL - 2Q</c:v>
                </c:pt>
              </c:strCache>
            </c:strRef>
          </c:tx>
          <c:invertIfNegative val="0"/>
          <c:cat>
            <c:strRef>
              <c:f>'IND 3.2'!$B$3:$G$3</c:f>
              <c:strCache>
                <c:ptCount val="6"/>
                <c:pt idx="0">
                  <c:v>TAREAS</c:v>
                </c:pt>
                <c:pt idx="1">
                  <c:v>ACT. IND.</c:v>
                </c:pt>
                <c:pt idx="2">
                  <c:v>ACT. GRUPO </c:v>
                </c:pt>
                <c:pt idx="3">
                  <c:v>LECCIONES</c:v>
                </c:pt>
                <c:pt idx="4">
                  <c:v>PRUE. SUM.</c:v>
                </c:pt>
                <c:pt idx="5">
                  <c:v>PROMEDIO</c:v>
                </c:pt>
              </c:strCache>
            </c:strRef>
          </c:cat>
          <c:val>
            <c:numRef>
              <c:f>'IND 3.2'!$B$6:$G$6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'IND 3.2'!$A$7</c:f>
              <c:strCache>
                <c:ptCount val="1"/>
                <c:pt idx="0">
                  <c:v>TERCER  PARCIAL - 2Q</c:v>
                </c:pt>
              </c:strCache>
            </c:strRef>
          </c:tx>
          <c:spPr>
            <a:solidFill>
              <a:srgbClr val="FFFF00"/>
            </a:solidFill>
            <a:ln cmpd="thickThin">
              <a:solidFill>
                <a:srgbClr val="FFFF00"/>
              </a:solidFill>
            </a:ln>
          </c:spPr>
          <c:invertIfNegative val="0"/>
          <c:cat>
            <c:strRef>
              <c:f>'IND 3.2'!$B$3:$G$3</c:f>
              <c:strCache>
                <c:ptCount val="6"/>
                <c:pt idx="0">
                  <c:v>TAREAS</c:v>
                </c:pt>
                <c:pt idx="1">
                  <c:v>ACT. IND.</c:v>
                </c:pt>
                <c:pt idx="2">
                  <c:v>ACT. GRUPO </c:v>
                </c:pt>
                <c:pt idx="3">
                  <c:v>LECCIONES</c:v>
                </c:pt>
                <c:pt idx="4">
                  <c:v>PRUE. SUM.</c:v>
                </c:pt>
                <c:pt idx="5">
                  <c:v>PROMEDIO</c:v>
                </c:pt>
              </c:strCache>
            </c:strRef>
          </c:cat>
          <c:val>
            <c:numRef>
              <c:f>'IND 3.2'!$B$7:$G$7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14462848"/>
        <c:axId val="214464384"/>
      </c:barChart>
      <c:catAx>
        <c:axId val="214462848"/>
        <c:scaling>
          <c:orientation val="minMax"/>
        </c:scaling>
        <c:delete val="0"/>
        <c:axPos val="b"/>
        <c:majorTickMark val="none"/>
        <c:minorTickMark val="none"/>
        <c:tickLblPos val="nextTo"/>
        <c:crossAx val="214464384"/>
        <c:crosses val="autoZero"/>
        <c:auto val="1"/>
        <c:lblAlgn val="ctr"/>
        <c:lblOffset val="100"/>
        <c:noMultiLvlLbl val="0"/>
      </c:catAx>
      <c:valAx>
        <c:axId val="214464384"/>
        <c:scaling>
          <c:orientation val="minMax"/>
          <c:max val="10"/>
        </c:scaling>
        <c:delete val="0"/>
        <c:axPos val="l"/>
        <c:numFmt formatCode="0.00" sourceLinked="1"/>
        <c:majorTickMark val="none"/>
        <c:minorTickMark val="none"/>
        <c:tickLblPos val="nextTo"/>
        <c:crossAx val="214462848"/>
        <c:crossesAt val="1"/>
        <c:crossBetween val="between"/>
        <c:majorUnit val="1"/>
        <c:minorUnit val="0.4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 sz="600"/>
              <a:t>PORCENTAJES RENDIMIENTO ACADÉMICO </a:t>
            </a:r>
            <a:r>
              <a:rPr lang="es-EC" sz="600" baseline="0"/>
              <a:t>  2DO QUIMESTRE</a:t>
            </a:r>
          </a:p>
        </c:rich>
      </c:tx>
      <c:layout>
        <c:manualLayout>
          <c:xMode val="edge"/>
          <c:yMode val="edge"/>
          <c:x val="0.1486206896551724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9359326635894945"/>
          <c:y val="0.26941501310963262"/>
          <c:w val="0.49858702144990863"/>
          <c:h val="0.64128903973107165"/>
        </c:manualLayout>
      </c:layout>
      <c:pie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500"/>
                </a:pPr>
                <a:endParaRPr lang="es-EC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'PROM 3.2'!$B$55:$B$59</c:f>
              <c:strCache>
                <c:ptCount val="5"/>
                <c:pt idx="0">
                  <c:v>SNP</c:v>
                </c:pt>
                <c:pt idx="1">
                  <c:v>DAR</c:v>
                </c:pt>
                <c:pt idx="2">
                  <c:v>AAR</c:v>
                </c:pt>
                <c:pt idx="3">
                  <c:v>PAAR</c:v>
                </c:pt>
                <c:pt idx="4">
                  <c:v>NAAR</c:v>
                </c:pt>
              </c:strCache>
            </c:strRef>
          </c:cat>
          <c:val>
            <c:numRef>
              <c:f>'PROM 3.2'!$C$55:$C$59</c:f>
              <c:numCache>
                <c:formatCode>0%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'PROM 3.2'!$B$55:$B$59</c:f>
              <c:strCache>
                <c:ptCount val="5"/>
                <c:pt idx="0">
                  <c:v>SNP</c:v>
                </c:pt>
                <c:pt idx="1">
                  <c:v>DAR</c:v>
                </c:pt>
                <c:pt idx="2">
                  <c:v>AAR</c:v>
                </c:pt>
                <c:pt idx="3">
                  <c:v>PAAR</c:v>
                </c:pt>
                <c:pt idx="4">
                  <c:v>NAAR</c:v>
                </c:pt>
              </c:strCache>
            </c:strRef>
          </c:cat>
          <c:val>
            <c:numRef>
              <c:f>'PROM 3.2'!$D$55:$D$59</c:f>
              <c:numCache>
                <c:formatCode>0%</c:formatCode>
                <c:ptCount val="5"/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spPr>
    <a:solidFill>
      <a:schemeClr val="lt1"/>
    </a:solidFill>
    <a:ln w="25400" cap="rnd" cmpd="thickThin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s-EC"/>
    </a:p>
  </c:txPr>
  <c:printSettings>
    <c:headerFooter/>
    <c:pageMargins b="0.75000000000001088" l="0.70000000000000062" r="0.70000000000000062" t="0.75000000000001088" header="0.30000000000000032" footer="0.30000000000000032"/>
    <c:pageSetup paperSize="9" orientation="landscape" vertic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'IND 2Q'!$A$4</c:f>
              <c:strCache>
                <c:ptCount val="1"/>
                <c:pt idx="0">
                  <c:v>PROMEDIO PARCIAL</c:v>
                </c:pt>
              </c:strCache>
            </c:strRef>
          </c:tx>
          <c:invertIfNegative val="0"/>
          <c:val>
            <c:numRef>
              <c:f>'IND 2Q'!$B$4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'IND 2Q'!$A$5</c:f>
              <c:strCache>
                <c:ptCount val="1"/>
                <c:pt idx="0">
                  <c:v>EXAMEN QUIMESTRAL</c:v>
                </c:pt>
              </c:strCache>
            </c:strRef>
          </c:tx>
          <c:invertIfNegative val="0"/>
          <c:val>
            <c:numRef>
              <c:f>'IND 2Q'!$B$5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'IND 2Q'!$A$6</c:f>
              <c:strCache>
                <c:ptCount val="1"/>
                <c:pt idx="0">
                  <c:v>PROMEDIO 2DO QUIMESTRE</c:v>
                </c:pt>
              </c:strCache>
            </c:strRef>
          </c:tx>
          <c:invertIfNegative val="0"/>
          <c:val>
            <c:numRef>
              <c:f>'IND 2Q'!$B$6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212981632"/>
        <c:axId val="212983168"/>
      </c:barChart>
      <c:catAx>
        <c:axId val="212981632"/>
        <c:scaling>
          <c:orientation val="minMax"/>
        </c:scaling>
        <c:delete val="1"/>
        <c:axPos val="b"/>
        <c:majorTickMark val="none"/>
        <c:minorTickMark val="none"/>
        <c:tickLblPos val="none"/>
        <c:crossAx val="212983168"/>
        <c:crosses val="autoZero"/>
        <c:auto val="1"/>
        <c:lblAlgn val="ctr"/>
        <c:lblOffset val="100"/>
        <c:noMultiLvlLbl val="0"/>
      </c:catAx>
      <c:valAx>
        <c:axId val="212983168"/>
        <c:scaling>
          <c:orientation val="minMax"/>
          <c:max val="10"/>
        </c:scaling>
        <c:delete val="0"/>
        <c:axPos val="l"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212981632"/>
        <c:crosses val="autoZero"/>
        <c:crossBetween val="between"/>
        <c:majorUnit val="1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/>
            </a:pPr>
            <a:r>
              <a:rPr lang="es-EC" sz="700"/>
              <a:t>PORCENTAJES RENDIMIENTO ACADÉMIICO</a:t>
            </a:r>
            <a:r>
              <a:rPr lang="es-EC" sz="700" baseline="0"/>
              <a:t> ANUAL</a:t>
            </a:r>
          </a:p>
        </c:rich>
      </c:tx>
      <c:layout>
        <c:manualLayout>
          <c:xMode val="edge"/>
          <c:yMode val="edge"/>
          <c:x val="0.1486206896551724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9125749004009757"/>
          <c:y val="0.13134035259383123"/>
          <c:w val="0.51423670779350339"/>
          <c:h val="0.8686596474061723"/>
        </c:manualLayout>
      </c:layout>
      <c:pieChart>
        <c:varyColors val="1"/>
        <c:ser>
          <c:idx val="0"/>
          <c:order val="0"/>
          <c:dLbls>
            <c:dLbl>
              <c:idx val="0"/>
              <c:spPr/>
              <c:txPr>
                <a:bodyPr rot="0"/>
                <a:lstStyle/>
                <a:p>
                  <a:pPr>
                    <a:defRPr sz="800"/>
                  </a:pPr>
                  <a:endParaRPr lang="es-EC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800"/>
                </a:pPr>
                <a:endParaRPr lang="es-EC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FINAL!$B$50:$B$53</c:f>
              <c:strCache>
                <c:ptCount val="4"/>
                <c:pt idx="0">
                  <c:v>F.E.</c:v>
                </c:pt>
                <c:pt idx="1">
                  <c:v>A.A.</c:v>
                </c:pt>
                <c:pt idx="2">
                  <c:v>SUP</c:v>
                </c:pt>
                <c:pt idx="3">
                  <c:v>REM</c:v>
                </c:pt>
              </c:strCache>
            </c:strRef>
          </c:cat>
          <c:val>
            <c:numRef>
              <c:f>FINAL!$C$50:$C$53</c:f>
              <c:numCache>
                <c:formatCode>0%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202"/>
      </c:pieChart>
    </c:plotArea>
    <c:plotVisOnly val="1"/>
    <c:dispBlanksAs val="zero"/>
    <c:showDLblsOverMax val="0"/>
  </c:chart>
  <c:spPr>
    <a:solidFill>
      <a:schemeClr val="lt1"/>
    </a:solidFill>
    <a:ln w="25400" cap="rnd" cmpd="thickThin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s-EC"/>
    </a:p>
  </c:txPr>
  <c:printSettings>
    <c:headerFooter/>
    <c:pageMargins b="0.7500000000000111" l="0.70000000000000062" r="0.70000000000000062" t="0.7500000000000111" header="0.30000000000000032" footer="0.30000000000000032"/>
    <c:pageSetup paperSize="9" orientation="landscape" vertic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34748967112491"/>
          <c:y val="6.0610299037568427E-2"/>
          <c:w val="0.84398843506128574"/>
          <c:h val="0.785878844236682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'IND FINAL'!$A$4</c:f>
              <c:strCache>
                <c:ptCount val="1"/>
                <c:pt idx="0">
                  <c:v>PROMEDIO 1ER QUIMESTRE</c:v>
                </c:pt>
              </c:strCache>
            </c:strRef>
          </c:tx>
          <c:invertIfNegative val="0"/>
          <c:val>
            <c:numRef>
              <c:f>'IND FINAL'!$B$4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'IND FINAL'!$A$5</c:f>
              <c:strCache>
                <c:ptCount val="1"/>
                <c:pt idx="0">
                  <c:v>PROMEDIO 2DO QUIMESTRE</c:v>
                </c:pt>
              </c:strCache>
            </c:strRef>
          </c:tx>
          <c:invertIfNegative val="0"/>
          <c:val>
            <c:numRef>
              <c:f>'IND FINAL'!$B$5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'IND FINAL'!$A$6</c:f>
              <c:strCache>
                <c:ptCount val="1"/>
                <c:pt idx="0">
                  <c:v>PROMEDIO FINAL</c:v>
                </c:pt>
              </c:strCache>
            </c:strRef>
          </c:tx>
          <c:invertIfNegative val="0"/>
          <c:val>
            <c:numRef>
              <c:f>'IND FINAL'!$B$6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4521856"/>
        <c:axId val="144531840"/>
      </c:barChart>
      <c:catAx>
        <c:axId val="144521856"/>
        <c:scaling>
          <c:orientation val="minMax"/>
        </c:scaling>
        <c:delete val="1"/>
        <c:axPos val="b"/>
        <c:majorTickMark val="none"/>
        <c:minorTickMark val="none"/>
        <c:tickLblPos val="none"/>
        <c:crossAx val="144531840"/>
        <c:crosses val="autoZero"/>
        <c:auto val="1"/>
        <c:lblAlgn val="ctr"/>
        <c:lblOffset val="100"/>
        <c:noMultiLvlLbl val="0"/>
      </c:catAx>
      <c:valAx>
        <c:axId val="144531840"/>
        <c:scaling>
          <c:orientation val="minMax"/>
          <c:max val="10"/>
        </c:scaling>
        <c:delete val="0"/>
        <c:axPos val="l"/>
        <c:title>
          <c:overlay val="0"/>
        </c:title>
        <c:numFmt formatCode="0.00" sourceLinked="1"/>
        <c:majorTickMark val="out"/>
        <c:minorTickMark val="none"/>
        <c:tickLblPos val="nextTo"/>
        <c:crossAx val="1445218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 sz="600"/>
              <a:t>PORCENTAJES RENDIMIENTO ACADÉMICO </a:t>
            </a:r>
            <a:r>
              <a:rPr lang="es-EC" sz="600" baseline="0"/>
              <a:t>  2DO PARCIAL  - 1ER QUIMESTRE</a:t>
            </a:r>
          </a:p>
        </c:rich>
      </c:tx>
      <c:layout>
        <c:manualLayout>
          <c:xMode val="edge"/>
          <c:yMode val="edge"/>
          <c:x val="0.1486206896551724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9359326635894911"/>
          <c:y val="0.26941501310963223"/>
          <c:w val="0.49858702144990824"/>
          <c:h val="0.64128903973107165"/>
        </c:manualLayout>
      </c:layout>
      <c:pie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500"/>
                </a:pPr>
                <a:endParaRPr lang="es-EC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'PROM 2.1'!$B$55:$B$59</c:f>
              <c:strCache>
                <c:ptCount val="5"/>
                <c:pt idx="0">
                  <c:v>SNP</c:v>
                </c:pt>
                <c:pt idx="1">
                  <c:v>DAR</c:v>
                </c:pt>
                <c:pt idx="2">
                  <c:v>AAR</c:v>
                </c:pt>
                <c:pt idx="3">
                  <c:v>PAAR</c:v>
                </c:pt>
                <c:pt idx="4">
                  <c:v>NAAR</c:v>
                </c:pt>
              </c:strCache>
            </c:strRef>
          </c:cat>
          <c:val>
            <c:numRef>
              <c:f>'PROM 2.1'!$C$55:$C$59</c:f>
              <c:numCache>
                <c:formatCode>0%</c:formatCode>
                <c:ptCount val="5"/>
                <c:pt idx="0">
                  <c:v>0.17241379310344829</c:v>
                </c:pt>
                <c:pt idx="1">
                  <c:v>0</c:v>
                </c:pt>
                <c:pt idx="2">
                  <c:v>0.41379310344827586</c:v>
                </c:pt>
                <c:pt idx="3">
                  <c:v>0.41379310344827586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'PROM 2.1'!$B$55:$B$59</c:f>
              <c:strCache>
                <c:ptCount val="5"/>
                <c:pt idx="0">
                  <c:v>SNP</c:v>
                </c:pt>
                <c:pt idx="1">
                  <c:v>DAR</c:v>
                </c:pt>
                <c:pt idx="2">
                  <c:v>AAR</c:v>
                </c:pt>
                <c:pt idx="3">
                  <c:v>PAAR</c:v>
                </c:pt>
                <c:pt idx="4">
                  <c:v>NAAR</c:v>
                </c:pt>
              </c:strCache>
            </c:strRef>
          </c:cat>
          <c:val>
            <c:numRef>
              <c:f>'PROM 2.1'!$D$55:$D$59</c:f>
              <c:numCache>
                <c:formatCode>0%</c:formatCode>
                <c:ptCount val="5"/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spPr>
    <a:solidFill>
      <a:schemeClr val="lt1"/>
    </a:solidFill>
    <a:ln w="25400" cap="rnd" cmpd="thickThin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s-EC"/>
    </a:p>
  </c:txPr>
  <c:printSettings>
    <c:headerFooter/>
    <c:pageMargins b="0.75000000000001021" l="0.70000000000000062" r="0.70000000000000062" t="0.75000000000001021" header="0.30000000000000032" footer="0.30000000000000032"/>
    <c:pageSetup paperSize="9"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'IND 2.1'!$A$4</c:f>
              <c:strCache>
                <c:ptCount val="1"/>
                <c:pt idx="0">
                  <c:v>PRIMER PARCIAL - 1Q</c:v>
                </c:pt>
              </c:strCache>
            </c:strRef>
          </c:tx>
          <c:invertIfNegative val="0"/>
          <c:cat>
            <c:strRef>
              <c:f>'IND 2.1'!$B$3:$G$3</c:f>
              <c:strCache>
                <c:ptCount val="6"/>
                <c:pt idx="0">
                  <c:v>TAREAS</c:v>
                </c:pt>
                <c:pt idx="1">
                  <c:v>ACT. IND.</c:v>
                </c:pt>
                <c:pt idx="2">
                  <c:v>ACT. GRUPO </c:v>
                </c:pt>
                <c:pt idx="3">
                  <c:v>LECCIONES</c:v>
                </c:pt>
                <c:pt idx="4">
                  <c:v>PRUE. SUM.</c:v>
                </c:pt>
                <c:pt idx="5">
                  <c:v>PROMEDIO</c:v>
                </c:pt>
              </c:strCache>
            </c:strRef>
          </c:cat>
          <c:val>
            <c:numRef>
              <c:f>'IND 2.1'!$B$4:$G$4</c:f>
              <c:numCache>
                <c:formatCode>0.00</c:formatCode>
                <c:ptCount val="6"/>
                <c:pt idx="0">
                  <c:v>8.3448275862068968</c:v>
                </c:pt>
                <c:pt idx="1">
                  <c:v>8.5517241379310338</c:v>
                </c:pt>
                <c:pt idx="2">
                  <c:v>7.6289655172413795</c:v>
                </c:pt>
                <c:pt idx="3">
                  <c:v>8.0172413793103452</c:v>
                </c:pt>
                <c:pt idx="4">
                  <c:v>7.0517241379310347</c:v>
                </c:pt>
                <c:pt idx="5">
                  <c:v>7.9165517241379302</c:v>
                </c:pt>
              </c:numCache>
            </c:numRef>
          </c:val>
        </c:ser>
        <c:ser>
          <c:idx val="2"/>
          <c:order val="1"/>
          <c:tx>
            <c:strRef>
              <c:f>'IND 2.1'!$A$5</c:f>
              <c:strCache>
                <c:ptCount val="1"/>
                <c:pt idx="0">
                  <c:v>SEGUNDO  PARCIAL - 1Q</c:v>
                </c:pt>
              </c:strCache>
            </c:strRef>
          </c:tx>
          <c:invertIfNegative val="0"/>
          <c:cat>
            <c:strRef>
              <c:f>'IND 2.1'!$B$3:$G$3</c:f>
              <c:strCache>
                <c:ptCount val="6"/>
                <c:pt idx="0">
                  <c:v>TAREAS</c:v>
                </c:pt>
                <c:pt idx="1">
                  <c:v>ACT. IND.</c:v>
                </c:pt>
                <c:pt idx="2">
                  <c:v>ACT. GRUPO </c:v>
                </c:pt>
                <c:pt idx="3">
                  <c:v>LECCIONES</c:v>
                </c:pt>
                <c:pt idx="4">
                  <c:v>PRUE. SUM.</c:v>
                </c:pt>
                <c:pt idx="5">
                  <c:v>PROMEDIO</c:v>
                </c:pt>
              </c:strCache>
            </c:strRef>
          </c:cat>
          <c:val>
            <c:numRef>
              <c:f>'IND 2.1'!$B$5:$G$5</c:f>
              <c:numCache>
                <c:formatCode>0.00</c:formatCode>
                <c:ptCount val="6"/>
                <c:pt idx="0">
                  <c:v>6.7117857142857131</c:v>
                </c:pt>
                <c:pt idx="1">
                  <c:v>7.6293103448275863</c:v>
                </c:pt>
                <c:pt idx="2">
                  <c:v>7.1927586206896574</c:v>
                </c:pt>
                <c:pt idx="3">
                  <c:v>7.0172413793103452</c:v>
                </c:pt>
                <c:pt idx="4">
                  <c:v>5.791666666666667</c:v>
                </c:pt>
                <c:pt idx="5">
                  <c:v>6.9866666666666672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99821952"/>
        <c:axId val="199836032"/>
      </c:barChart>
      <c:catAx>
        <c:axId val="199821952"/>
        <c:scaling>
          <c:orientation val="minMax"/>
        </c:scaling>
        <c:delete val="0"/>
        <c:axPos val="b"/>
        <c:majorTickMark val="none"/>
        <c:minorTickMark val="none"/>
        <c:tickLblPos val="nextTo"/>
        <c:crossAx val="199836032"/>
        <c:crosses val="autoZero"/>
        <c:auto val="1"/>
        <c:lblAlgn val="ctr"/>
        <c:lblOffset val="100"/>
        <c:noMultiLvlLbl val="0"/>
      </c:catAx>
      <c:valAx>
        <c:axId val="199836032"/>
        <c:scaling>
          <c:orientation val="minMax"/>
          <c:max val="10"/>
        </c:scaling>
        <c:delete val="0"/>
        <c:axPos val="l"/>
        <c:numFmt formatCode="0.00" sourceLinked="1"/>
        <c:majorTickMark val="none"/>
        <c:minorTickMark val="none"/>
        <c:tickLblPos val="nextTo"/>
        <c:crossAx val="199821952"/>
        <c:crossesAt val="1"/>
        <c:crossBetween val="between"/>
        <c:majorUnit val="1"/>
        <c:minorUnit val="0.4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 sz="600"/>
              <a:t>PORCENTAJES RENDIMIENTO ACADÉMICO </a:t>
            </a:r>
            <a:r>
              <a:rPr lang="es-EC" sz="600" baseline="0"/>
              <a:t>  3ER PARCIAL  - 1ER QUIMESTRE</a:t>
            </a:r>
          </a:p>
        </c:rich>
      </c:tx>
      <c:layout>
        <c:manualLayout>
          <c:xMode val="edge"/>
          <c:yMode val="edge"/>
          <c:x val="0.1486206896551724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9359326635894922"/>
          <c:y val="0.2694150131096324"/>
          <c:w val="0.49858702144990841"/>
          <c:h val="0.64128903973107165"/>
        </c:manualLayout>
      </c:layout>
      <c:pie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500"/>
                </a:pPr>
                <a:endParaRPr lang="es-EC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'PROM 3.1'!$B$55:$B$59</c:f>
              <c:strCache>
                <c:ptCount val="5"/>
                <c:pt idx="0">
                  <c:v>SNP</c:v>
                </c:pt>
                <c:pt idx="1">
                  <c:v>DAR</c:v>
                </c:pt>
                <c:pt idx="2">
                  <c:v>AAR</c:v>
                </c:pt>
                <c:pt idx="3">
                  <c:v>PAAR</c:v>
                </c:pt>
                <c:pt idx="4">
                  <c:v>NAAR</c:v>
                </c:pt>
              </c:strCache>
            </c:strRef>
          </c:cat>
          <c:val>
            <c:numRef>
              <c:f>'PROM 3.1'!$C$55:$C$59</c:f>
              <c:numCache>
                <c:formatCode>0%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'PROM 3.1'!$B$55:$B$59</c:f>
              <c:strCache>
                <c:ptCount val="5"/>
                <c:pt idx="0">
                  <c:v>SNP</c:v>
                </c:pt>
                <c:pt idx="1">
                  <c:v>DAR</c:v>
                </c:pt>
                <c:pt idx="2">
                  <c:v>AAR</c:v>
                </c:pt>
                <c:pt idx="3">
                  <c:v>PAAR</c:v>
                </c:pt>
                <c:pt idx="4">
                  <c:v>NAAR</c:v>
                </c:pt>
              </c:strCache>
            </c:strRef>
          </c:cat>
          <c:val>
            <c:numRef>
              <c:f>'PROM 3.1'!$D$55:$D$59</c:f>
              <c:numCache>
                <c:formatCode>0%</c:formatCode>
                <c:ptCount val="5"/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spPr>
    <a:solidFill>
      <a:schemeClr val="lt1"/>
    </a:solidFill>
    <a:ln w="25400" cap="rnd" cmpd="thickThin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s-EC"/>
    </a:p>
  </c:txPr>
  <c:printSettings>
    <c:headerFooter/>
    <c:pageMargins b="0.75000000000001044" l="0.70000000000000062" r="0.70000000000000062" t="0.75000000000001044" header="0.30000000000000032" footer="0.30000000000000032"/>
    <c:pageSetup paperSize="9"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'IND 3.1'!$A$4</c:f>
              <c:strCache>
                <c:ptCount val="1"/>
                <c:pt idx="0">
                  <c:v>PRIMER PARCIAL - 1Q</c:v>
                </c:pt>
              </c:strCache>
            </c:strRef>
          </c:tx>
          <c:invertIfNegative val="0"/>
          <c:cat>
            <c:strRef>
              <c:f>'IND 3.1'!$B$3:$G$3</c:f>
              <c:strCache>
                <c:ptCount val="6"/>
                <c:pt idx="0">
                  <c:v>TAREAS</c:v>
                </c:pt>
                <c:pt idx="1">
                  <c:v>ACT. IND.</c:v>
                </c:pt>
                <c:pt idx="2">
                  <c:v>ACT. GRUPO </c:v>
                </c:pt>
                <c:pt idx="3">
                  <c:v>LECCIONES</c:v>
                </c:pt>
                <c:pt idx="4">
                  <c:v>PRUE. SUM.</c:v>
                </c:pt>
                <c:pt idx="5">
                  <c:v>PROMEDIO</c:v>
                </c:pt>
              </c:strCache>
            </c:strRef>
          </c:cat>
          <c:val>
            <c:numRef>
              <c:f>'IND 3.1'!$B$4:$G$4</c:f>
              <c:numCache>
                <c:formatCode>0.00</c:formatCode>
                <c:ptCount val="6"/>
                <c:pt idx="0">
                  <c:v>8.3448275862068968</c:v>
                </c:pt>
                <c:pt idx="1">
                  <c:v>8.5517241379310338</c:v>
                </c:pt>
                <c:pt idx="2">
                  <c:v>7.6289655172413795</c:v>
                </c:pt>
                <c:pt idx="3">
                  <c:v>8.0172413793103452</c:v>
                </c:pt>
                <c:pt idx="4">
                  <c:v>7.0517241379310347</c:v>
                </c:pt>
                <c:pt idx="5">
                  <c:v>7.9165517241379302</c:v>
                </c:pt>
              </c:numCache>
            </c:numRef>
          </c:val>
        </c:ser>
        <c:ser>
          <c:idx val="2"/>
          <c:order val="1"/>
          <c:tx>
            <c:strRef>
              <c:f>'IND 3.1'!$A$5</c:f>
              <c:strCache>
                <c:ptCount val="1"/>
                <c:pt idx="0">
                  <c:v>SEGUNDO  PARCIAL - 1Q</c:v>
                </c:pt>
              </c:strCache>
            </c:strRef>
          </c:tx>
          <c:invertIfNegative val="0"/>
          <c:cat>
            <c:strRef>
              <c:f>'IND 3.1'!$B$3:$G$3</c:f>
              <c:strCache>
                <c:ptCount val="6"/>
                <c:pt idx="0">
                  <c:v>TAREAS</c:v>
                </c:pt>
                <c:pt idx="1">
                  <c:v>ACT. IND.</c:v>
                </c:pt>
                <c:pt idx="2">
                  <c:v>ACT. GRUPO </c:v>
                </c:pt>
                <c:pt idx="3">
                  <c:v>LECCIONES</c:v>
                </c:pt>
                <c:pt idx="4">
                  <c:v>PRUE. SUM.</c:v>
                </c:pt>
                <c:pt idx="5">
                  <c:v>PROMEDIO</c:v>
                </c:pt>
              </c:strCache>
            </c:strRef>
          </c:cat>
          <c:val>
            <c:numRef>
              <c:f>'IND 3.1'!$B$5:$G$5</c:f>
              <c:numCache>
                <c:formatCode>0.00</c:formatCode>
                <c:ptCount val="6"/>
                <c:pt idx="0">
                  <c:v>6.7117857142857131</c:v>
                </c:pt>
                <c:pt idx="1">
                  <c:v>7.6293103448275863</c:v>
                </c:pt>
                <c:pt idx="2">
                  <c:v>7.1927586206896574</c:v>
                </c:pt>
                <c:pt idx="3">
                  <c:v>7.0172413793103452</c:v>
                </c:pt>
                <c:pt idx="4">
                  <c:v>5.791666666666667</c:v>
                </c:pt>
                <c:pt idx="5">
                  <c:v>6.9866666666666672</c:v>
                </c:pt>
              </c:numCache>
            </c:numRef>
          </c:val>
        </c:ser>
        <c:ser>
          <c:idx val="0"/>
          <c:order val="2"/>
          <c:tx>
            <c:strRef>
              <c:f>'IND 3.1'!$A$6</c:f>
              <c:strCache>
                <c:ptCount val="1"/>
                <c:pt idx="0">
                  <c:v>TERCER  PARCIAL - 1Q</c:v>
                </c:pt>
              </c:strCache>
            </c:strRef>
          </c:tx>
          <c:invertIfNegative val="0"/>
          <c:cat>
            <c:strRef>
              <c:f>'IND 3.1'!$B$3:$G$3</c:f>
              <c:strCache>
                <c:ptCount val="6"/>
                <c:pt idx="0">
                  <c:v>TAREAS</c:v>
                </c:pt>
                <c:pt idx="1">
                  <c:v>ACT. IND.</c:v>
                </c:pt>
                <c:pt idx="2">
                  <c:v>ACT. GRUPO </c:v>
                </c:pt>
                <c:pt idx="3">
                  <c:v>LECCIONES</c:v>
                </c:pt>
                <c:pt idx="4">
                  <c:v>PRUE. SUM.</c:v>
                </c:pt>
                <c:pt idx="5">
                  <c:v>PROMEDIO</c:v>
                </c:pt>
              </c:strCache>
            </c:strRef>
          </c:cat>
          <c:val>
            <c:numRef>
              <c:f>'IND 3.1'!$B$6:$G$6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10270464"/>
        <c:axId val="210280448"/>
      </c:barChart>
      <c:catAx>
        <c:axId val="210270464"/>
        <c:scaling>
          <c:orientation val="minMax"/>
        </c:scaling>
        <c:delete val="0"/>
        <c:axPos val="b"/>
        <c:majorTickMark val="none"/>
        <c:minorTickMark val="none"/>
        <c:tickLblPos val="nextTo"/>
        <c:crossAx val="210280448"/>
        <c:crosses val="autoZero"/>
        <c:auto val="1"/>
        <c:lblAlgn val="ctr"/>
        <c:lblOffset val="100"/>
        <c:noMultiLvlLbl val="0"/>
      </c:catAx>
      <c:valAx>
        <c:axId val="210280448"/>
        <c:scaling>
          <c:orientation val="minMax"/>
          <c:max val="10"/>
        </c:scaling>
        <c:delete val="0"/>
        <c:axPos val="l"/>
        <c:numFmt formatCode="0.00" sourceLinked="1"/>
        <c:majorTickMark val="none"/>
        <c:minorTickMark val="none"/>
        <c:tickLblPos val="nextTo"/>
        <c:crossAx val="210270464"/>
        <c:crossesAt val="1"/>
        <c:crossBetween val="between"/>
        <c:majorUnit val="1"/>
        <c:minorUnit val="0.4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 sz="600"/>
              <a:t>PORCENTAJES RENDIMIENTO ACADÉMICO </a:t>
            </a:r>
            <a:r>
              <a:rPr lang="es-EC" sz="600" baseline="0"/>
              <a:t>  1ER QUIMESTRE</a:t>
            </a:r>
          </a:p>
        </c:rich>
      </c:tx>
      <c:layout>
        <c:manualLayout>
          <c:xMode val="edge"/>
          <c:yMode val="edge"/>
          <c:x val="0.1486206896551724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9359326635894933"/>
          <c:y val="0.26941501310963251"/>
          <c:w val="0.49858702144990852"/>
          <c:h val="0.64128903973107165"/>
        </c:manualLayout>
      </c:layout>
      <c:pie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500"/>
                </a:pPr>
                <a:endParaRPr lang="es-EC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'PROM 1Q'!$B$50:$B$54</c:f>
              <c:strCache>
                <c:ptCount val="5"/>
                <c:pt idx="0">
                  <c:v>SNP</c:v>
                </c:pt>
                <c:pt idx="1">
                  <c:v>DAR</c:v>
                </c:pt>
                <c:pt idx="2">
                  <c:v>AAR</c:v>
                </c:pt>
                <c:pt idx="3">
                  <c:v>PAAR</c:v>
                </c:pt>
                <c:pt idx="4">
                  <c:v>NAAR</c:v>
                </c:pt>
              </c:strCache>
            </c:strRef>
          </c:cat>
          <c:val>
            <c:numRef>
              <c:f>'PROM 1Q'!$C$50:$C$54</c:f>
              <c:numCache>
                <c:formatCode>0%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'PROM 1Q'!$B$50:$B$54</c:f>
              <c:strCache>
                <c:ptCount val="5"/>
                <c:pt idx="0">
                  <c:v>SNP</c:v>
                </c:pt>
                <c:pt idx="1">
                  <c:v>DAR</c:v>
                </c:pt>
                <c:pt idx="2">
                  <c:v>AAR</c:v>
                </c:pt>
                <c:pt idx="3">
                  <c:v>PAAR</c:v>
                </c:pt>
                <c:pt idx="4">
                  <c:v>NAAR</c:v>
                </c:pt>
              </c:strCache>
            </c:strRef>
          </c:cat>
          <c:val>
            <c:numRef>
              <c:f>'PROM 1Q'!$D$50:$D$54</c:f>
              <c:numCache>
                <c:formatCode>0%</c:formatCode>
                <c:ptCount val="5"/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spPr>
    <a:solidFill>
      <a:schemeClr val="lt1"/>
    </a:solidFill>
    <a:ln w="25400" cap="rnd" cmpd="thickThin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s-EC"/>
    </a:p>
  </c:txPr>
  <c:printSettings>
    <c:headerFooter/>
    <c:pageMargins b="0.75000000000001066" l="0.70000000000000062" r="0.70000000000000062" t="0.75000000000001066" header="0.30000000000000032" footer="0.30000000000000032"/>
    <c:pageSetup paperSize="9" orientation="landscape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 sz="600"/>
              <a:t>PORCENTAJES RENDIMIENTO ACADÉMICO </a:t>
            </a:r>
            <a:r>
              <a:rPr lang="es-EC" sz="600" baseline="0"/>
              <a:t> 1ER PARCIAL  - 2DO QUIMESTRE</a:t>
            </a:r>
          </a:p>
        </c:rich>
      </c:tx>
      <c:layout>
        <c:manualLayout>
          <c:xMode val="edge"/>
          <c:yMode val="edge"/>
          <c:x val="0.1486206896551724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9359326635894911"/>
          <c:y val="0.26941501310963223"/>
          <c:w val="0.49858702144990824"/>
          <c:h val="0.64128903973107165"/>
        </c:manualLayout>
      </c:layout>
      <c:pie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500"/>
                </a:pPr>
                <a:endParaRPr lang="es-EC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'PROM 1.2'!$B$55:$B$59</c:f>
              <c:strCache>
                <c:ptCount val="5"/>
                <c:pt idx="0">
                  <c:v>SNP</c:v>
                </c:pt>
                <c:pt idx="1">
                  <c:v>DAR</c:v>
                </c:pt>
                <c:pt idx="2">
                  <c:v>AAR</c:v>
                </c:pt>
                <c:pt idx="3">
                  <c:v>PAAR</c:v>
                </c:pt>
                <c:pt idx="4">
                  <c:v>NAAR</c:v>
                </c:pt>
              </c:strCache>
            </c:strRef>
          </c:cat>
          <c:val>
            <c:numRef>
              <c:f>'PROM 1.2'!$C$55:$C$59</c:f>
              <c:numCache>
                <c:formatCode>0%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'PROM 1.2'!$B$55:$B$59</c:f>
              <c:strCache>
                <c:ptCount val="5"/>
                <c:pt idx="0">
                  <c:v>SNP</c:v>
                </c:pt>
                <c:pt idx="1">
                  <c:v>DAR</c:v>
                </c:pt>
                <c:pt idx="2">
                  <c:v>AAR</c:v>
                </c:pt>
                <c:pt idx="3">
                  <c:v>PAAR</c:v>
                </c:pt>
                <c:pt idx="4">
                  <c:v>NAAR</c:v>
                </c:pt>
              </c:strCache>
            </c:strRef>
          </c:cat>
          <c:val>
            <c:numRef>
              <c:f>'PROM 1.2'!$D$55:$D$59</c:f>
              <c:numCache>
                <c:formatCode>0%</c:formatCode>
                <c:ptCount val="5"/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spPr>
    <a:solidFill>
      <a:schemeClr val="lt1"/>
    </a:solidFill>
    <a:ln w="25400" cap="rnd" cmpd="thickThin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s-EC"/>
    </a:p>
  </c:txPr>
  <c:printSettings>
    <c:headerFooter/>
    <c:pageMargins b="0.75000000000001021" l="0.70000000000000062" r="0.70000000000000062" t="0.75000000000001021" header="0.30000000000000032" footer="0.30000000000000032"/>
    <c:pageSetup paperSize="9" orientation="landscape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'IND 1.2'!$A$4</c:f>
              <c:strCache>
                <c:ptCount val="1"/>
                <c:pt idx="0">
                  <c:v>PROMEDIO 1ER QUIMESTRE</c:v>
                </c:pt>
              </c:strCache>
            </c:strRef>
          </c:tx>
          <c:invertIfNegative val="0"/>
          <c:cat>
            <c:strRef>
              <c:f>'IND 1.2'!$B$3:$G$3</c:f>
              <c:strCache>
                <c:ptCount val="6"/>
                <c:pt idx="0">
                  <c:v>TAREAS</c:v>
                </c:pt>
                <c:pt idx="1">
                  <c:v>ACT. IND.</c:v>
                </c:pt>
                <c:pt idx="2">
                  <c:v>ACT. GRUPO </c:v>
                </c:pt>
                <c:pt idx="3">
                  <c:v>LECCIONES</c:v>
                </c:pt>
                <c:pt idx="4">
                  <c:v>PRUE. SUM.</c:v>
                </c:pt>
                <c:pt idx="5">
                  <c:v>PROMEDIO</c:v>
                </c:pt>
              </c:strCache>
            </c:strRef>
          </c:cat>
          <c:val>
            <c:numRef>
              <c:f>'IND 1.2'!$B$4:$G$4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1"/>
          <c:tx>
            <c:strRef>
              <c:f>'IND 1.2'!$A$5</c:f>
              <c:strCache>
                <c:ptCount val="1"/>
                <c:pt idx="0">
                  <c:v>PRIMER  PARCIAL - 2Q</c:v>
                </c:pt>
              </c:strCache>
            </c:strRef>
          </c:tx>
          <c:invertIfNegative val="0"/>
          <c:cat>
            <c:strRef>
              <c:f>'IND 1.2'!$B$3:$G$3</c:f>
              <c:strCache>
                <c:ptCount val="6"/>
                <c:pt idx="0">
                  <c:v>TAREAS</c:v>
                </c:pt>
                <c:pt idx="1">
                  <c:v>ACT. IND.</c:v>
                </c:pt>
                <c:pt idx="2">
                  <c:v>ACT. GRUPO </c:v>
                </c:pt>
                <c:pt idx="3">
                  <c:v>LECCIONES</c:v>
                </c:pt>
                <c:pt idx="4">
                  <c:v>PRUE. SUM.</c:v>
                </c:pt>
                <c:pt idx="5">
                  <c:v>PROMEDIO</c:v>
                </c:pt>
              </c:strCache>
            </c:strRef>
          </c:cat>
          <c:val>
            <c:numRef>
              <c:f>'IND 1.2'!$B$5:$G$5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0"/>
          <c:order val="2"/>
          <c:tx>
            <c:strRef>
              <c:f>'IND 1.2'!$A$6</c:f>
              <c:strCache>
                <c:ptCount val="1"/>
              </c:strCache>
            </c:strRef>
          </c:tx>
          <c:invertIfNegative val="0"/>
          <c:cat>
            <c:strRef>
              <c:f>'IND 1.2'!$B$3:$G$3</c:f>
              <c:strCache>
                <c:ptCount val="6"/>
                <c:pt idx="0">
                  <c:v>TAREAS</c:v>
                </c:pt>
                <c:pt idx="1">
                  <c:v>ACT. IND.</c:v>
                </c:pt>
                <c:pt idx="2">
                  <c:v>ACT. GRUPO </c:v>
                </c:pt>
                <c:pt idx="3">
                  <c:v>LECCIONES</c:v>
                </c:pt>
                <c:pt idx="4">
                  <c:v>PRUE. SUM.</c:v>
                </c:pt>
                <c:pt idx="5">
                  <c:v>PROMEDIO</c:v>
                </c:pt>
              </c:strCache>
            </c:strRef>
          </c:cat>
          <c:val>
            <c:numRef>
              <c:f>'IND 1.2'!$B$6:$G$6</c:f>
              <c:numCache>
                <c:formatCode>0.00</c:formatCode>
                <c:ptCount val="6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99921024"/>
        <c:axId val="199947392"/>
      </c:barChart>
      <c:catAx>
        <c:axId val="199921024"/>
        <c:scaling>
          <c:orientation val="minMax"/>
        </c:scaling>
        <c:delete val="0"/>
        <c:axPos val="b"/>
        <c:majorTickMark val="none"/>
        <c:minorTickMark val="none"/>
        <c:tickLblPos val="nextTo"/>
        <c:crossAx val="199947392"/>
        <c:crosses val="autoZero"/>
        <c:auto val="1"/>
        <c:lblAlgn val="ctr"/>
        <c:lblOffset val="100"/>
        <c:noMultiLvlLbl val="0"/>
      </c:catAx>
      <c:valAx>
        <c:axId val="199947392"/>
        <c:scaling>
          <c:orientation val="minMax"/>
          <c:max val="10"/>
        </c:scaling>
        <c:delete val="0"/>
        <c:axPos val="l"/>
        <c:numFmt formatCode="0.00" sourceLinked="1"/>
        <c:majorTickMark val="none"/>
        <c:minorTickMark val="none"/>
        <c:tickLblPos val="nextTo"/>
        <c:crossAx val="199921024"/>
        <c:crossesAt val="1"/>
        <c:crossBetween val="between"/>
        <c:majorUnit val="1"/>
        <c:minorUnit val="0.4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 sz="600"/>
              <a:t>PORCENTAJES RENDIMIENTO ACADÉMICO </a:t>
            </a:r>
            <a:r>
              <a:rPr lang="es-EC" sz="600" baseline="0"/>
              <a:t>  2DO PARCIAL  - 2DO QUIMESTRE</a:t>
            </a:r>
          </a:p>
        </c:rich>
      </c:tx>
      <c:layout>
        <c:manualLayout>
          <c:xMode val="edge"/>
          <c:yMode val="edge"/>
          <c:x val="0.1486206896551724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9359326635894922"/>
          <c:y val="0.2694150131096324"/>
          <c:w val="0.49858702144990841"/>
          <c:h val="0.64128903973107165"/>
        </c:manualLayout>
      </c:layout>
      <c:pie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500"/>
                </a:pPr>
                <a:endParaRPr lang="es-EC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'PROM 2.2'!$B$55:$B$59</c:f>
              <c:strCache>
                <c:ptCount val="5"/>
                <c:pt idx="0">
                  <c:v>SNP</c:v>
                </c:pt>
                <c:pt idx="1">
                  <c:v>DAR</c:v>
                </c:pt>
                <c:pt idx="2">
                  <c:v>AAR</c:v>
                </c:pt>
                <c:pt idx="3">
                  <c:v>PAAR</c:v>
                </c:pt>
                <c:pt idx="4">
                  <c:v>NAAR</c:v>
                </c:pt>
              </c:strCache>
            </c:strRef>
          </c:cat>
          <c:val>
            <c:numRef>
              <c:f>'PROM 2.2'!$C$55:$C$59</c:f>
              <c:numCache>
                <c:formatCode>0%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'PROM 2.2'!$B$55:$B$59</c:f>
              <c:strCache>
                <c:ptCount val="5"/>
                <c:pt idx="0">
                  <c:v>SNP</c:v>
                </c:pt>
                <c:pt idx="1">
                  <c:v>DAR</c:v>
                </c:pt>
                <c:pt idx="2">
                  <c:v>AAR</c:v>
                </c:pt>
                <c:pt idx="3">
                  <c:v>PAAR</c:v>
                </c:pt>
                <c:pt idx="4">
                  <c:v>NAAR</c:v>
                </c:pt>
              </c:strCache>
            </c:strRef>
          </c:cat>
          <c:val>
            <c:numRef>
              <c:f>'PROM 2.2'!$D$55:$D$59</c:f>
              <c:numCache>
                <c:formatCode>0%</c:formatCode>
                <c:ptCount val="5"/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spPr>
    <a:solidFill>
      <a:schemeClr val="lt1"/>
    </a:solidFill>
    <a:ln w="25400" cap="rnd" cmpd="thickThin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s-EC"/>
    </a:p>
  </c:txPr>
  <c:printSettings>
    <c:headerFooter/>
    <c:pageMargins b="0.75000000000001044" l="0.70000000000000062" r="0.70000000000000062" t="0.75000000000001044" header="0.30000000000000032" footer="0.30000000000000032"/>
    <c:pageSetup paperSize="9"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26051</xdr:colOff>
      <xdr:row>53</xdr:row>
      <xdr:rowOff>1</xdr:rowOff>
    </xdr:from>
    <xdr:to>
      <xdr:col>12</xdr:col>
      <xdr:colOff>145724</xdr:colOff>
      <xdr:row>59</xdr:row>
      <xdr:rowOff>29309</xdr:rowOff>
    </xdr:to>
    <xdr:graphicFrame macro="">
      <xdr:nvGraphicFramePr>
        <xdr:cNvPr id="2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23811</xdr:rowOff>
    </xdr:from>
    <xdr:to>
      <xdr:col>0</xdr:col>
      <xdr:colOff>1337435</xdr:colOff>
      <xdr:row>1</xdr:row>
      <xdr:rowOff>47624</xdr:rowOff>
    </xdr:to>
    <xdr:pic>
      <xdr:nvPicPr>
        <xdr:cNvPr id="2" name="1 Imagen" descr="Logo Delfos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23811"/>
          <a:ext cx="1337435" cy="7667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23811</xdr:rowOff>
    </xdr:from>
    <xdr:to>
      <xdr:col>0</xdr:col>
      <xdr:colOff>1337435</xdr:colOff>
      <xdr:row>1</xdr:row>
      <xdr:rowOff>47624</xdr:rowOff>
    </xdr:to>
    <xdr:pic>
      <xdr:nvPicPr>
        <xdr:cNvPr id="3" name="2 Imagen" descr="Logo Delfos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23811"/>
          <a:ext cx="1337435" cy="7667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23811</xdr:rowOff>
    </xdr:from>
    <xdr:to>
      <xdr:col>0</xdr:col>
      <xdr:colOff>1337435</xdr:colOff>
      <xdr:row>1</xdr:row>
      <xdr:rowOff>47624</xdr:rowOff>
    </xdr:to>
    <xdr:pic>
      <xdr:nvPicPr>
        <xdr:cNvPr id="4" name="3 Imagen" descr="Logo Delfos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23811"/>
          <a:ext cx="1337435" cy="76676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23811</xdr:rowOff>
    </xdr:from>
    <xdr:to>
      <xdr:col>0</xdr:col>
      <xdr:colOff>1295400</xdr:colOff>
      <xdr:row>0</xdr:row>
      <xdr:rowOff>723899</xdr:rowOff>
    </xdr:to>
    <xdr:pic>
      <xdr:nvPicPr>
        <xdr:cNvPr id="2" name="1 Imagen" descr="Logo Delfos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0975" y="23811"/>
          <a:ext cx="1114425" cy="70008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26051</xdr:colOff>
      <xdr:row>48</xdr:row>
      <xdr:rowOff>1</xdr:rowOff>
    </xdr:from>
    <xdr:to>
      <xdr:col>12</xdr:col>
      <xdr:colOff>145724</xdr:colOff>
      <xdr:row>54</xdr:row>
      <xdr:rowOff>29309</xdr:rowOff>
    </xdr:to>
    <xdr:graphicFrame macro="">
      <xdr:nvGraphicFramePr>
        <xdr:cNvPr id="3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26051</xdr:colOff>
      <xdr:row>53</xdr:row>
      <xdr:rowOff>1</xdr:rowOff>
    </xdr:from>
    <xdr:to>
      <xdr:col>12</xdr:col>
      <xdr:colOff>145724</xdr:colOff>
      <xdr:row>59</xdr:row>
      <xdr:rowOff>29309</xdr:rowOff>
    </xdr:to>
    <xdr:graphicFrame macro="">
      <xdr:nvGraphicFramePr>
        <xdr:cNvPr id="2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17368</xdr:colOff>
      <xdr:row>6</xdr:row>
      <xdr:rowOff>118222</xdr:rowOff>
    </xdr:from>
    <xdr:to>
      <xdr:col>6</xdr:col>
      <xdr:colOff>784411</xdr:colOff>
      <xdr:row>19</xdr:row>
      <xdr:rowOff>165847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23811</xdr:rowOff>
    </xdr:from>
    <xdr:to>
      <xdr:col>0</xdr:col>
      <xdr:colOff>1337435</xdr:colOff>
      <xdr:row>1</xdr:row>
      <xdr:rowOff>47624</xdr:rowOff>
    </xdr:to>
    <xdr:pic>
      <xdr:nvPicPr>
        <xdr:cNvPr id="2" name="1 Imagen" descr="Logo Delfos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23811"/>
          <a:ext cx="1337435" cy="766763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23811</xdr:rowOff>
    </xdr:from>
    <xdr:to>
      <xdr:col>0</xdr:col>
      <xdr:colOff>1295400</xdr:colOff>
      <xdr:row>0</xdr:row>
      <xdr:rowOff>723899</xdr:rowOff>
    </xdr:to>
    <xdr:pic>
      <xdr:nvPicPr>
        <xdr:cNvPr id="2" name="1 Imagen" descr="Logo Delfos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0975" y="23811"/>
          <a:ext cx="1114425" cy="700088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26051</xdr:colOff>
      <xdr:row>53</xdr:row>
      <xdr:rowOff>1</xdr:rowOff>
    </xdr:from>
    <xdr:to>
      <xdr:col>12</xdr:col>
      <xdr:colOff>145724</xdr:colOff>
      <xdr:row>59</xdr:row>
      <xdr:rowOff>29309</xdr:rowOff>
    </xdr:to>
    <xdr:graphicFrame macro="">
      <xdr:nvGraphicFramePr>
        <xdr:cNvPr id="2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17368</xdr:colOff>
      <xdr:row>6</xdr:row>
      <xdr:rowOff>118222</xdr:rowOff>
    </xdr:from>
    <xdr:to>
      <xdr:col>7</xdr:col>
      <xdr:colOff>5042</xdr:colOff>
      <xdr:row>19</xdr:row>
      <xdr:rowOff>165847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23811</xdr:rowOff>
    </xdr:from>
    <xdr:to>
      <xdr:col>0</xdr:col>
      <xdr:colOff>1337435</xdr:colOff>
      <xdr:row>1</xdr:row>
      <xdr:rowOff>47624</xdr:rowOff>
    </xdr:to>
    <xdr:pic>
      <xdr:nvPicPr>
        <xdr:cNvPr id="2" name="1 Imagen" descr="Logo Delfos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23811"/>
          <a:ext cx="1337435" cy="7667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23811</xdr:rowOff>
    </xdr:from>
    <xdr:to>
      <xdr:col>0</xdr:col>
      <xdr:colOff>1337435</xdr:colOff>
      <xdr:row>1</xdr:row>
      <xdr:rowOff>47624</xdr:rowOff>
    </xdr:to>
    <xdr:pic>
      <xdr:nvPicPr>
        <xdr:cNvPr id="3" name="2 Imagen" descr="Logo Delfos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23811"/>
          <a:ext cx="1337435" cy="7667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23811</xdr:rowOff>
    </xdr:from>
    <xdr:to>
      <xdr:col>0</xdr:col>
      <xdr:colOff>1337435</xdr:colOff>
      <xdr:row>1</xdr:row>
      <xdr:rowOff>47624</xdr:rowOff>
    </xdr:to>
    <xdr:pic>
      <xdr:nvPicPr>
        <xdr:cNvPr id="2" name="1 Imagen" descr="Logo Delfos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23811"/>
          <a:ext cx="1337435" cy="766763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23811</xdr:rowOff>
    </xdr:from>
    <xdr:to>
      <xdr:col>0</xdr:col>
      <xdr:colOff>1295400</xdr:colOff>
      <xdr:row>0</xdr:row>
      <xdr:rowOff>723899</xdr:rowOff>
    </xdr:to>
    <xdr:pic>
      <xdr:nvPicPr>
        <xdr:cNvPr id="2" name="1 Imagen" descr="Logo Delfos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0975" y="23811"/>
          <a:ext cx="1114425" cy="700088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26051</xdr:colOff>
      <xdr:row>53</xdr:row>
      <xdr:rowOff>1</xdr:rowOff>
    </xdr:from>
    <xdr:to>
      <xdr:col>12</xdr:col>
      <xdr:colOff>145724</xdr:colOff>
      <xdr:row>59</xdr:row>
      <xdr:rowOff>29309</xdr:rowOff>
    </xdr:to>
    <xdr:graphicFrame macro="">
      <xdr:nvGraphicFramePr>
        <xdr:cNvPr id="2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6162</xdr:colOff>
      <xdr:row>8</xdr:row>
      <xdr:rowOff>50987</xdr:rowOff>
    </xdr:from>
    <xdr:to>
      <xdr:col>7</xdr:col>
      <xdr:colOff>0</xdr:colOff>
      <xdr:row>21</xdr:row>
      <xdr:rowOff>98612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26051</xdr:colOff>
      <xdr:row>48</xdr:row>
      <xdr:rowOff>1</xdr:rowOff>
    </xdr:from>
    <xdr:to>
      <xdr:col>12</xdr:col>
      <xdr:colOff>145724</xdr:colOff>
      <xdr:row>54</xdr:row>
      <xdr:rowOff>29309</xdr:rowOff>
    </xdr:to>
    <xdr:graphicFrame macro="">
      <xdr:nvGraphicFramePr>
        <xdr:cNvPr id="3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56029</xdr:rowOff>
    </xdr:from>
    <xdr:to>
      <xdr:col>1</xdr:col>
      <xdr:colOff>896469</xdr:colOff>
      <xdr:row>21</xdr:row>
      <xdr:rowOff>134470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303497</xdr:colOff>
      <xdr:row>48</xdr:row>
      <xdr:rowOff>6505</xdr:rowOff>
    </xdr:from>
    <xdr:to>
      <xdr:col>7</xdr:col>
      <xdr:colOff>1105580</xdr:colOff>
      <xdr:row>53</xdr:row>
      <xdr:rowOff>110558</xdr:rowOff>
    </xdr:to>
    <xdr:graphicFrame macro="">
      <xdr:nvGraphicFramePr>
        <xdr:cNvPr id="3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156882</xdr:colOff>
      <xdr:row>6</xdr:row>
      <xdr:rowOff>33618</xdr:rowOff>
    </xdr:from>
    <xdr:to>
      <xdr:col>3</xdr:col>
      <xdr:colOff>33617</xdr:colOff>
      <xdr:row>20</xdr:row>
      <xdr:rowOff>112059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23811</xdr:rowOff>
    </xdr:from>
    <xdr:to>
      <xdr:col>0</xdr:col>
      <xdr:colOff>1295400</xdr:colOff>
      <xdr:row>0</xdr:row>
      <xdr:rowOff>723899</xdr:rowOff>
    </xdr:to>
    <xdr:pic>
      <xdr:nvPicPr>
        <xdr:cNvPr id="2" name="1 Imagen" descr="Logo Delfos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0975" y="23811"/>
          <a:ext cx="1114425" cy="70008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26051</xdr:colOff>
      <xdr:row>53</xdr:row>
      <xdr:rowOff>1</xdr:rowOff>
    </xdr:from>
    <xdr:to>
      <xdr:col>12</xdr:col>
      <xdr:colOff>145724</xdr:colOff>
      <xdr:row>59</xdr:row>
      <xdr:rowOff>29309</xdr:rowOff>
    </xdr:to>
    <xdr:graphicFrame macro="">
      <xdr:nvGraphicFramePr>
        <xdr:cNvPr id="2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5</xdr:row>
      <xdr:rowOff>28575</xdr:rowOff>
    </xdr:from>
    <xdr:to>
      <xdr:col>7</xdr:col>
      <xdr:colOff>0</xdr:colOff>
      <xdr:row>18</xdr:row>
      <xdr:rowOff>76200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23811</xdr:rowOff>
    </xdr:from>
    <xdr:to>
      <xdr:col>0</xdr:col>
      <xdr:colOff>1337435</xdr:colOff>
      <xdr:row>1</xdr:row>
      <xdr:rowOff>47624</xdr:rowOff>
    </xdr:to>
    <xdr:pic>
      <xdr:nvPicPr>
        <xdr:cNvPr id="2" name="1 Imagen" descr="Logo Delfos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23811"/>
          <a:ext cx="1337435" cy="7667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23811</xdr:rowOff>
    </xdr:from>
    <xdr:to>
      <xdr:col>0</xdr:col>
      <xdr:colOff>1337435</xdr:colOff>
      <xdr:row>1</xdr:row>
      <xdr:rowOff>47624</xdr:rowOff>
    </xdr:to>
    <xdr:pic>
      <xdr:nvPicPr>
        <xdr:cNvPr id="3" name="2 Imagen" descr="Logo Delfos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23811"/>
          <a:ext cx="1337435" cy="76676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23811</xdr:rowOff>
    </xdr:from>
    <xdr:to>
      <xdr:col>0</xdr:col>
      <xdr:colOff>1295400</xdr:colOff>
      <xdr:row>0</xdr:row>
      <xdr:rowOff>723899</xdr:rowOff>
    </xdr:to>
    <xdr:pic>
      <xdr:nvPicPr>
        <xdr:cNvPr id="2" name="1 Imagen" descr="Logo Delfos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0975" y="23811"/>
          <a:ext cx="1114425" cy="70008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26051</xdr:colOff>
      <xdr:row>53</xdr:row>
      <xdr:rowOff>1</xdr:rowOff>
    </xdr:from>
    <xdr:to>
      <xdr:col>12</xdr:col>
      <xdr:colOff>145724</xdr:colOff>
      <xdr:row>59</xdr:row>
      <xdr:rowOff>29309</xdr:rowOff>
    </xdr:to>
    <xdr:graphicFrame macro="">
      <xdr:nvGraphicFramePr>
        <xdr:cNvPr id="2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17368</xdr:colOff>
      <xdr:row>6</xdr:row>
      <xdr:rowOff>118222</xdr:rowOff>
    </xdr:from>
    <xdr:to>
      <xdr:col>6</xdr:col>
      <xdr:colOff>784411</xdr:colOff>
      <xdr:row>19</xdr:row>
      <xdr:rowOff>165847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7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8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31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32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34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35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36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38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3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E100"/>
  <sheetViews>
    <sheetView topLeftCell="A20" workbookViewId="0">
      <selection activeCell="A43" sqref="A43"/>
    </sheetView>
  </sheetViews>
  <sheetFormatPr baseColWidth="10" defaultRowHeight="15" x14ac:dyDescent="0.25"/>
  <cols>
    <col min="1" max="1" width="11" bestFit="1" customWidth="1"/>
    <col min="2" max="2" width="40.42578125" customWidth="1"/>
    <col min="3" max="3" width="35.42578125" style="78" customWidth="1"/>
  </cols>
  <sheetData>
    <row r="1" spans="1:5" ht="15.75" customHeight="1" x14ac:dyDescent="0.25">
      <c r="B1" s="302" t="s">
        <v>24</v>
      </c>
      <c r="C1" s="302"/>
    </row>
    <row r="2" spans="1:5" ht="16.5" customHeight="1" x14ac:dyDescent="0.25">
      <c r="B2" s="1"/>
      <c r="C2" s="79"/>
    </row>
    <row r="3" spans="1:5" x14ac:dyDescent="0.25">
      <c r="B3" s="5" t="s">
        <v>25</v>
      </c>
      <c r="C3" s="178"/>
    </row>
    <row r="4" spans="1:5" x14ac:dyDescent="0.25">
      <c r="B4" s="5" t="s">
        <v>5</v>
      </c>
      <c r="C4" s="178"/>
    </row>
    <row r="5" spans="1:5" x14ac:dyDescent="0.25">
      <c r="B5" s="5" t="s">
        <v>26</v>
      </c>
      <c r="C5" s="178"/>
    </row>
    <row r="6" spans="1:5" x14ac:dyDescent="0.25">
      <c r="B6" s="5" t="s">
        <v>1</v>
      </c>
      <c r="C6" s="178"/>
    </row>
    <row r="7" spans="1:5" x14ac:dyDescent="0.25">
      <c r="B7" s="5" t="s">
        <v>27</v>
      </c>
      <c r="C7" s="178"/>
    </row>
    <row r="8" spans="1:5" x14ac:dyDescent="0.25">
      <c r="B8" s="5" t="s">
        <v>28</v>
      </c>
      <c r="C8" s="178"/>
    </row>
    <row r="9" spans="1:5" x14ac:dyDescent="0.25">
      <c r="B9" s="5" t="s">
        <v>85</v>
      </c>
      <c r="C9" s="178"/>
    </row>
    <row r="10" spans="1:5" x14ac:dyDescent="0.25">
      <c r="B10" s="5"/>
      <c r="C10" s="79"/>
    </row>
    <row r="11" spans="1:5" x14ac:dyDescent="0.25">
      <c r="B11" s="5" t="s">
        <v>29</v>
      </c>
      <c r="C11" s="178"/>
    </row>
    <row r="12" spans="1:5" x14ac:dyDescent="0.25">
      <c r="B12" s="1"/>
    </row>
    <row r="13" spans="1:5" x14ac:dyDescent="0.25">
      <c r="A13" s="1" t="s">
        <v>152</v>
      </c>
      <c r="B13" s="120" t="s">
        <v>103</v>
      </c>
    </row>
    <row r="14" spans="1:5" x14ac:dyDescent="0.25">
      <c r="A14" s="299">
        <v>2016000140</v>
      </c>
      <c r="B14" s="300" t="s">
        <v>160</v>
      </c>
      <c r="D14" s="80"/>
      <c r="E14" s="80"/>
    </row>
    <row r="15" spans="1:5" x14ac:dyDescent="0.25">
      <c r="A15" s="299">
        <v>2004010055</v>
      </c>
      <c r="B15" s="300" t="s">
        <v>161</v>
      </c>
      <c r="D15" s="80"/>
      <c r="E15" s="80"/>
    </row>
    <row r="16" spans="1:5" x14ac:dyDescent="0.25">
      <c r="A16" s="299">
        <v>2016000146</v>
      </c>
      <c r="B16" s="300" t="s">
        <v>162</v>
      </c>
      <c r="D16" s="80"/>
      <c r="E16" s="80"/>
    </row>
    <row r="17" spans="1:3" x14ac:dyDescent="0.25">
      <c r="A17" s="299">
        <v>2015110014</v>
      </c>
      <c r="B17" s="300" t="s">
        <v>163</v>
      </c>
      <c r="C17"/>
    </row>
    <row r="18" spans="1:3" x14ac:dyDescent="0.25">
      <c r="A18" s="299">
        <v>2006020019</v>
      </c>
      <c r="B18" s="300" t="s">
        <v>164</v>
      </c>
      <c r="C18"/>
    </row>
    <row r="19" spans="1:3" x14ac:dyDescent="0.25">
      <c r="A19" s="299">
        <v>2015140018</v>
      </c>
      <c r="B19" s="300" t="s">
        <v>165</v>
      </c>
      <c r="C19"/>
    </row>
    <row r="20" spans="1:3" x14ac:dyDescent="0.25">
      <c r="A20" s="299">
        <v>2012030052</v>
      </c>
      <c r="B20" s="300" t="s">
        <v>166</v>
      </c>
      <c r="C20"/>
    </row>
    <row r="21" spans="1:3" x14ac:dyDescent="0.25">
      <c r="A21" s="299">
        <v>2015110067</v>
      </c>
      <c r="B21" s="300" t="s">
        <v>167</v>
      </c>
      <c r="C21"/>
    </row>
    <row r="22" spans="1:3" x14ac:dyDescent="0.25">
      <c r="A22" s="299">
        <v>2016000182</v>
      </c>
      <c r="B22" s="300" t="s">
        <v>168</v>
      </c>
      <c r="C22"/>
    </row>
    <row r="23" spans="1:3" x14ac:dyDescent="0.25">
      <c r="A23" s="299">
        <v>2014050001</v>
      </c>
      <c r="B23" s="300" t="s">
        <v>169</v>
      </c>
      <c r="C23"/>
    </row>
    <row r="24" spans="1:3" x14ac:dyDescent="0.25">
      <c r="A24" s="299">
        <v>2016000135</v>
      </c>
      <c r="B24" s="300" t="s">
        <v>170</v>
      </c>
      <c r="C24"/>
    </row>
    <row r="25" spans="1:3" x14ac:dyDescent="0.25">
      <c r="A25" s="299">
        <v>2015110053</v>
      </c>
      <c r="B25" s="300" t="s">
        <v>171</v>
      </c>
      <c r="C25"/>
    </row>
    <row r="26" spans="1:3" x14ac:dyDescent="0.25">
      <c r="A26" s="299">
        <v>2010020020</v>
      </c>
      <c r="B26" s="300" t="s">
        <v>172</v>
      </c>
      <c r="C26"/>
    </row>
    <row r="27" spans="1:3" x14ac:dyDescent="0.25">
      <c r="A27" s="299">
        <v>2016000270</v>
      </c>
      <c r="B27" s="300" t="s">
        <v>173</v>
      </c>
      <c r="C27"/>
    </row>
    <row r="28" spans="1:3" x14ac:dyDescent="0.25">
      <c r="A28" s="299">
        <v>2013110024</v>
      </c>
      <c r="B28" s="300" t="s">
        <v>174</v>
      </c>
      <c r="C28"/>
    </row>
    <row r="29" spans="1:3" x14ac:dyDescent="0.25">
      <c r="A29" s="299">
        <v>2015110047</v>
      </c>
      <c r="B29" s="300" t="s">
        <v>175</v>
      </c>
      <c r="C29"/>
    </row>
    <row r="30" spans="1:3" ht="30" x14ac:dyDescent="0.25">
      <c r="A30" s="299">
        <v>2015090087</v>
      </c>
      <c r="B30" s="300" t="s">
        <v>176</v>
      </c>
      <c r="C30"/>
    </row>
    <row r="31" spans="1:3" x14ac:dyDescent="0.25">
      <c r="A31" s="299">
        <v>2015110040</v>
      </c>
      <c r="B31" s="300" t="s">
        <v>177</v>
      </c>
      <c r="C31"/>
    </row>
    <row r="32" spans="1:3" x14ac:dyDescent="0.25">
      <c r="A32" s="299">
        <v>2016000060</v>
      </c>
      <c r="B32" s="300" t="s">
        <v>178</v>
      </c>
      <c r="C32"/>
    </row>
    <row r="33" spans="1:3" x14ac:dyDescent="0.25">
      <c r="A33" s="299">
        <v>2016000221</v>
      </c>
      <c r="B33" s="300" t="s">
        <v>179</v>
      </c>
      <c r="C33"/>
    </row>
    <row r="34" spans="1:3" x14ac:dyDescent="0.25">
      <c r="A34" s="299">
        <v>2016000067</v>
      </c>
      <c r="B34" s="300" t="s">
        <v>180</v>
      </c>
      <c r="C34"/>
    </row>
    <row r="35" spans="1:3" x14ac:dyDescent="0.25">
      <c r="A35" s="299">
        <v>2016000132</v>
      </c>
      <c r="B35" s="300" t="s">
        <v>181</v>
      </c>
      <c r="C35"/>
    </row>
    <row r="36" spans="1:3" x14ac:dyDescent="0.25">
      <c r="A36" s="299">
        <v>2010020005</v>
      </c>
      <c r="B36" s="300" t="s">
        <v>182</v>
      </c>
      <c r="C36"/>
    </row>
    <row r="37" spans="1:3" x14ac:dyDescent="0.25">
      <c r="A37" s="299">
        <v>2015110006</v>
      </c>
      <c r="B37" s="300" t="s">
        <v>183</v>
      </c>
      <c r="C37"/>
    </row>
    <row r="38" spans="1:3" x14ac:dyDescent="0.25">
      <c r="A38" s="299">
        <v>2015110020</v>
      </c>
      <c r="B38" s="300" t="s">
        <v>184</v>
      </c>
      <c r="C38"/>
    </row>
    <row r="39" spans="1:3" x14ac:dyDescent="0.25">
      <c r="A39" s="299">
        <v>2016000183</v>
      </c>
      <c r="B39" s="300" t="s">
        <v>185</v>
      </c>
      <c r="C39"/>
    </row>
    <row r="40" spans="1:3" x14ac:dyDescent="0.25">
      <c r="A40" s="299">
        <v>2016000137</v>
      </c>
      <c r="B40" s="300" t="s">
        <v>186</v>
      </c>
      <c r="C40"/>
    </row>
    <row r="41" spans="1:3" x14ac:dyDescent="0.25">
      <c r="A41" s="299">
        <v>2016000181</v>
      </c>
      <c r="B41" s="300" t="s">
        <v>187</v>
      </c>
      <c r="C41"/>
    </row>
    <row r="42" spans="1:3" x14ac:dyDescent="0.25">
      <c r="A42" s="299">
        <v>2016000251</v>
      </c>
      <c r="B42" s="300" t="s">
        <v>188</v>
      </c>
      <c r="C42"/>
    </row>
    <row r="43" spans="1:3" x14ac:dyDescent="0.25">
      <c r="A43" s="284"/>
      <c r="B43" s="178"/>
      <c r="C43"/>
    </row>
    <row r="44" spans="1:3" x14ac:dyDescent="0.25">
      <c r="A44" s="284"/>
      <c r="B44" s="178"/>
      <c r="C44"/>
    </row>
    <row r="45" spans="1:3" x14ac:dyDescent="0.25">
      <c r="A45" s="284"/>
      <c r="B45" s="178"/>
      <c r="C45"/>
    </row>
    <row r="46" spans="1:3" x14ac:dyDescent="0.25">
      <c r="A46" s="284"/>
      <c r="B46" s="178"/>
      <c r="C46"/>
    </row>
    <row r="47" spans="1:3" x14ac:dyDescent="0.25">
      <c r="A47" s="284"/>
      <c r="B47" s="178"/>
      <c r="C47"/>
    </row>
    <row r="48" spans="1:3" x14ac:dyDescent="0.25">
      <c r="A48" s="284"/>
      <c r="B48" s="178"/>
      <c r="C48"/>
    </row>
    <row r="49" spans="1:3" x14ac:dyDescent="0.25">
      <c r="A49" s="284"/>
      <c r="B49" s="178"/>
      <c r="C49"/>
    </row>
    <row r="50" spans="1:3" x14ac:dyDescent="0.25">
      <c r="A50" s="284"/>
      <c r="B50" s="178"/>
      <c r="C50"/>
    </row>
    <row r="51" spans="1:3" x14ac:dyDescent="0.25">
      <c r="A51" s="284"/>
      <c r="B51" s="178"/>
      <c r="C51"/>
    </row>
    <row r="52" spans="1:3" x14ac:dyDescent="0.25">
      <c r="A52" s="284"/>
      <c r="B52" s="178"/>
      <c r="C52"/>
    </row>
    <row r="53" spans="1:3" x14ac:dyDescent="0.25">
      <c r="A53" s="284"/>
      <c r="B53" s="178"/>
      <c r="C53"/>
    </row>
    <row r="54" spans="1:3" x14ac:dyDescent="0.25">
      <c r="B54" s="178"/>
      <c r="C54"/>
    </row>
    <row r="55" spans="1:3" x14ac:dyDescent="0.25">
      <c r="B55" s="278" t="s">
        <v>141</v>
      </c>
      <c r="C55"/>
    </row>
    <row r="56" spans="1:3" x14ac:dyDescent="0.25">
      <c r="B56" s="279"/>
      <c r="C56"/>
    </row>
    <row r="57" spans="1:3" x14ac:dyDescent="0.25">
      <c r="B57" s="279"/>
      <c r="C57"/>
    </row>
    <row r="58" spans="1:3" x14ac:dyDescent="0.25">
      <c r="B58" s="279"/>
      <c r="C58"/>
    </row>
    <row r="59" spans="1:3" x14ac:dyDescent="0.25">
      <c r="B59" s="279"/>
      <c r="C59"/>
    </row>
    <row r="60" spans="1:3" x14ac:dyDescent="0.25">
      <c r="B60" s="279"/>
      <c r="C60"/>
    </row>
    <row r="61" spans="1:3" x14ac:dyDescent="0.25">
      <c r="B61" s="279"/>
      <c r="C61"/>
    </row>
    <row r="62" spans="1:3" x14ac:dyDescent="0.25">
      <c r="B62" s="279"/>
      <c r="C62"/>
    </row>
    <row r="63" spans="1:3" x14ac:dyDescent="0.25">
      <c r="B63" s="279"/>
      <c r="C63"/>
    </row>
    <row r="64" spans="1:3" x14ac:dyDescent="0.25">
      <c r="B64" s="279"/>
      <c r="C64"/>
    </row>
    <row r="65" spans="2:3" x14ac:dyDescent="0.25">
      <c r="B65" s="279"/>
      <c r="C65"/>
    </row>
    <row r="66" spans="2:3" x14ac:dyDescent="0.25">
      <c r="B66" s="279"/>
      <c r="C66"/>
    </row>
    <row r="67" spans="2:3" x14ac:dyDescent="0.25">
      <c r="B67" s="279"/>
      <c r="C67"/>
    </row>
    <row r="68" spans="2:3" x14ac:dyDescent="0.25">
      <c r="B68" s="279"/>
      <c r="C68"/>
    </row>
    <row r="69" spans="2:3" x14ac:dyDescent="0.25">
      <c r="B69" s="279"/>
      <c r="C69"/>
    </row>
    <row r="70" spans="2:3" x14ac:dyDescent="0.25">
      <c r="B70" s="279"/>
      <c r="C70"/>
    </row>
    <row r="71" spans="2:3" x14ac:dyDescent="0.25">
      <c r="B71" s="279"/>
      <c r="C71"/>
    </row>
    <row r="72" spans="2:3" x14ac:dyDescent="0.25">
      <c r="B72" s="279"/>
      <c r="C72"/>
    </row>
    <row r="73" spans="2:3" x14ac:dyDescent="0.25">
      <c r="B73" s="279"/>
      <c r="C73"/>
    </row>
    <row r="74" spans="2:3" x14ac:dyDescent="0.25">
      <c r="B74" s="279"/>
      <c r="C74"/>
    </row>
    <row r="75" spans="2:3" x14ac:dyDescent="0.25">
      <c r="B75" s="279"/>
      <c r="C75"/>
    </row>
    <row r="76" spans="2:3" x14ac:dyDescent="0.25">
      <c r="B76" s="279"/>
      <c r="C76"/>
    </row>
    <row r="77" spans="2:3" x14ac:dyDescent="0.25">
      <c r="B77" s="279"/>
      <c r="C77"/>
    </row>
    <row r="78" spans="2:3" x14ac:dyDescent="0.25">
      <c r="B78" s="279"/>
      <c r="C78"/>
    </row>
    <row r="79" spans="2:3" x14ac:dyDescent="0.25">
      <c r="B79" s="279"/>
      <c r="C79"/>
    </row>
    <row r="80" spans="2:3" x14ac:dyDescent="0.25">
      <c r="B80" s="279"/>
      <c r="C80"/>
    </row>
    <row r="81" spans="2:3" x14ac:dyDescent="0.25">
      <c r="B81" s="279"/>
      <c r="C81"/>
    </row>
    <row r="82" spans="2:3" x14ac:dyDescent="0.25">
      <c r="B82" s="279"/>
      <c r="C82"/>
    </row>
    <row r="83" spans="2:3" x14ac:dyDescent="0.25">
      <c r="B83" s="279"/>
      <c r="C83"/>
    </row>
    <row r="84" spans="2:3" x14ac:dyDescent="0.25">
      <c r="B84" s="279"/>
      <c r="C84"/>
    </row>
    <row r="85" spans="2:3" x14ac:dyDescent="0.25">
      <c r="B85" s="279"/>
      <c r="C85"/>
    </row>
    <row r="86" spans="2:3" x14ac:dyDescent="0.25">
      <c r="B86" s="279"/>
      <c r="C86"/>
    </row>
    <row r="87" spans="2:3" x14ac:dyDescent="0.25">
      <c r="B87" s="279"/>
      <c r="C87"/>
    </row>
    <row r="88" spans="2:3" x14ac:dyDescent="0.25">
      <c r="B88" s="279"/>
      <c r="C88"/>
    </row>
    <row r="89" spans="2:3" x14ac:dyDescent="0.25">
      <c r="B89" s="279"/>
      <c r="C89"/>
    </row>
    <row r="90" spans="2:3" x14ac:dyDescent="0.25">
      <c r="B90" s="279"/>
      <c r="C90"/>
    </row>
    <row r="91" spans="2:3" x14ac:dyDescent="0.25">
      <c r="B91" s="279"/>
      <c r="C91"/>
    </row>
    <row r="92" spans="2:3" x14ac:dyDescent="0.25">
      <c r="B92" s="279"/>
      <c r="C92"/>
    </row>
    <row r="93" spans="2:3" x14ac:dyDescent="0.25">
      <c r="B93" s="279"/>
      <c r="C93"/>
    </row>
    <row r="94" spans="2:3" x14ac:dyDescent="0.25">
      <c r="B94" s="279"/>
      <c r="C94"/>
    </row>
    <row r="95" spans="2:3" x14ac:dyDescent="0.25">
      <c r="B95" s="279"/>
      <c r="C95"/>
    </row>
    <row r="96" spans="2:3" x14ac:dyDescent="0.25">
      <c r="B96" s="279"/>
      <c r="C96"/>
    </row>
    <row r="97" spans="2:3" x14ac:dyDescent="0.25">
      <c r="B97" s="279"/>
      <c r="C97"/>
    </row>
    <row r="98" spans="2:3" x14ac:dyDescent="0.25">
      <c r="B98" s="279"/>
      <c r="C98"/>
    </row>
    <row r="99" spans="2:3" x14ac:dyDescent="0.25">
      <c r="B99" s="170"/>
      <c r="C99"/>
    </row>
    <row r="100" spans="2:3" x14ac:dyDescent="0.25">
      <c r="B100" s="170"/>
      <c r="C100"/>
    </row>
  </sheetData>
  <sheetProtection password="C60B" sheet="1" objects="1" scenarios="1" formatCells="0" formatColumns="0" formatRows="0" selectLockedCells="1" autoFilter="0"/>
  <mergeCells count="1">
    <mergeCell ref="B1:C1"/>
  </mergeCells>
  <pageMargins left="0.70866141732283472" right="0.70866141732283472" top="0.74803149606299213" bottom="0.74803149606299213" header="0.31496062992125984" footer="0.31496062992125984"/>
  <pageSetup paperSize="9" fitToHeight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pageSetUpPr fitToPage="1"/>
  </sheetPr>
  <dimension ref="A1:N65"/>
  <sheetViews>
    <sheetView topLeftCell="A7" zoomScale="120" zoomScaleNormal="120" workbookViewId="0">
      <selection activeCell="O12" sqref="O12"/>
    </sheetView>
  </sheetViews>
  <sheetFormatPr baseColWidth="10" defaultRowHeight="12" x14ac:dyDescent="0.25"/>
  <cols>
    <col min="1" max="1" width="30.5703125" style="6" customWidth="1"/>
    <col min="2" max="2" width="5.140625" style="6" customWidth="1"/>
    <col min="3" max="3" width="5.140625" style="19" customWidth="1"/>
    <col min="4" max="4" width="5.140625" style="6" customWidth="1"/>
    <col min="5" max="5" width="5.140625" style="19" customWidth="1"/>
    <col min="6" max="6" width="5.140625" style="6" customWidth="1"/>
    <col min="7" max="7" width="5.140625" style="19" customWidth="1"/>
    <col min="8" max="8" width="5.140625" style="6" customWidth="1"/>
    <col min="9" max="9" width="5.140625" style="19" customWidth="1"/>
    <col min="10" max="10" width="5.140625" style="6" customWidth="1"/>
    <col min="11" max="11" width="5.140625" style="19" customWidth="1"/>
    <col min="12" max="12" width="5.140625" style="6" customWidth="1"/>
    <col min="13" max="13" width="5.140625" style="19" customWidth="1"/>
    <col min="14" max="14" width="5.140625" style="226" customWidth="1"/>
    <col min="15" max="16384" width="11.42578125" style="6"/>
  </cols>
  <sheetData>
    <row r="1" spans="1:14" ht="18.75" x14ac:dyDescent="0.25">
      <c r="A1" s="396" t="s">
        <v>36</v>
      </c>
      <c r="B1" s="396"/>
      <c r="C1" s="396"/>
      <c r="D1" s="396"/>
      <c r="E1" s="396"/>
      <c r="F1" s="396"/>
      <c r="G1" s="396"/>
      <c r="H1" s="396"/>
      <c r="I1" s="396"/>
      <c r="J1" s="396"/>
      <c r="K1" s="396"/>
      <c r="L1" s="396"/>
      <c r="M1" s="396"/>
    </row>
    <row r="2" spans="1:14" ht="15.75" x14ac:dyDescent="0.25">
      <c r="A2" s="397" t="s">
        <v>123</v>
      </c>
      <c r="B2" s="397"/>
      <c r="C2" s="397"/>
      <c r="D2" s="397"/>
      <c r="E2" s="397"/>
      <c r="F2" s="397"/>
      <c r="G2" s="397"/>
      <c r="H2" s="397"/>
      <c r="I2" s="397"/>
      <c r="J2" s="397"/>
      <c r="K2" s="397"/>
      <c r="L2" s="397"/>
      <c r="M2" s="397"/>
    </row>
    <row r="3" spans="1:14" ht="15.75" x14ac:dyDescent="0.25">
      <c r="A3" s="398" t="str">
        <f>CONCATENATE("PROMEDIO DE ",'2.1'!A1)</f>
        <v>PROMEDIO DE SEGUNDO PARCIAL - PRIMER QUIMESTRE</v>
      </c>
      <c r="B3" s="398"/>
      <c r="C3" s="398"/>
      <c r="D3" s="398"/>
      <c r="E3" s="398"/>
      <c r="F3" s="398"/>
      <c r="G3" s="398"/>
      <c r="H3" s="398"/>
      <c r="I3" s="398"/>
      <c r="J3" s="398"/>
      <c r="K3" s="398"/>
      <c r="L3" s="398"/>
      <c r="M3" s="398"/>
    </row>
    <row r="5" spans="1:14" s="9" customFormat="1" ht="15" customHeight="1" x14ac:dyDescent="0.25">
      <c r="A5" s="56" t="s">
        <v>25</v>
      </c>
      <c r="B5" s="7" t="str">
        <f>CONCATENATE(datos!C3," ",datos!C4)</f>
        <v xml:space="preserve"> </v>
      </c>
      <c r="C5" s="8"/>
      <c r="E5" s="8"/>
      <c r="F5" s="399" t="s">
        <v>37</v>
      </c>
      <c r="G5" s="399"/>
      <c r="H5" s="399"/>
      <c r="I5" s="10">
        <f>+datos!C7</f>
        <v>0</v>
      </c>
      <c r="K5" s="8"/>
      <c r="M5" s="8"/>
      <c r="N5" s="227"/>
    </row>
    <row r="6" spans="1:14" s="9" customFormat="1" ht="15" customHeight="1" x14ac:dyDescent="0.25">
      <c r="A6" s="56" t="s">
        <v>26</v>
      </c>
      <c r="B6" s="40">
        <f>datos!C5</f>
        <v>0</v>
      </c>
      <c r="C6" s="8"/>
      <c r="E6" s="8"/>
      <c r="F6" s="399" t="s">
        <v>38</v>
      </c>
      <c r="G6" s="399"/>
      <c r="H6" s="399"/>
      <c r="I6" s="10">
        <f>+datos!C6</f>
        <v>0</v>
      </c>
      <c r="K6" s="8"/>
      <c r="M6" s="8"/>
      <c r="N6" s="227"/>
    </row>
    <row r="7" spans="1:14" s="9" customFormat="1" ht="15" customHeight="1" x14ac:dyDescent="0.25">
      <c r="A7" s="56"/>
      <c r="B7" s="12"/>
      <c r="C7" s="11"/>
      <c r="D7" s="12"/>
      <c r="E7" s="11"/>
      <c r="F7" s="13"/>
      <c r="G7" s="13"/>
      <c r="H7" s="13"/>
      <c r="I7" s="63"/>
      <c r="K7" s="8"/>
      <c r="M7" s="8"/>
      <c r="N7" s="227"/>
    </row>
    <row r="8" spans="1:14" s="14" customFormat="1" ht="15" customHeight="1" x14ac:dyDescent="0.25">
      <c r="A8" s="388" t="s">
        <v>12</v>
      </c>
      <c r="B8" s="388" t="s">
        <v>39</v>
      </c>
      <c r="C8" s="388"/>
      <c r="D8" s="388"/>
      <c r="E8" s="388"/>
      <c r="F8" s="388"/>
      <c r="G8" s="388"/>
      <c r="H8" s="388"/>
      <c r="I8" s="389"/>
      <c r="J8" s="395" t="s">
        <v>40</v>
      </c>
      <c r="K8" s="391"/>
      <c r="L8" s="390" t="s">
        <v>41</v>
      </c>
      <c r="M8" s="391"/>
      <c r="N8" s="228"/>
    </row>
    <row r="9" spans="1:14" s="14" customFormat="1" x14ac:dyDescent="0.25">
      <c r="A9" s="388"/>
      <c r="B9" s="388"/>
      <c r="C9" s="388"/>
      <c r="D9" s="388"/>
      <c r="E9" s="388"/>
      <c r="F9" s="388"/>
      <c r="G9" s="388"/>
      <c r="H9" s="388"/>
      <c r="I9" s="389"/>
      <c r="J9" s="402"/>
      <c r="K9" s="403"/>
      <c r="L9" s="392"/>
      <c r="M9" s="393"/>
      <c r="N9" s="228"/>
    </row>
    <row r="10" spans="1:14" s="14" customFormat="1" ht="24.75" customHeight="1" x14ac:dyDescent="0.25">
      <c r="A10" s="388"/>
      <c r="B10" s="395" t="s">
        <v>42</v>
      </c>
      <c r="C10" s="391"/>
      <c r="D10" s="395" t="s">
        <v>43</v>
      </c>
      <c r="E10" s="391"/>
      <c r="F10" s="388" t="s">
        <v>44</v>
      </c>
      <c r="G10" s="388"/>
      <c r="H10" s="389" t="s">
        <v>45</v>
      </c>
      <c r="I10" s="400"/>
      <c r="J10" s="401" t="s">
        <v>46</v>
      </c>
      <c r="K10" s="401"/>
      <c r="L10" s="394"/>
      <c r="M10" s="393"/>
      <c r="N10" s="228"/>
    </row>
    <row r="11" spans="1:14" s="14" customFormat="1" x14ac:dyDescent="0.25">
      <c r="A11" s="388"/>
      <c r="B11" s="57" t="s">
        <v>47</v>
      </c>
      <c r="C11" s="15" t="s">
        <v>48</v>
      </c>
      <c r="D11" s="57" t="s">
        <v>47</v>
      </c>
      <c r="E11" s="15" t="s">
        <v>48</v>
      </c>
      <c r="F11" s="57" t="s">
        <v>47</v>
      </c>
      <c r="G11" s="15" t="s">
        <v>48</v>
      </c>
      <c r="H11" s="57" t="s">
        <v>47</v>
      </c>
      <c r="I11" s="15" t="s">
        <v>48</v>
      </c>
      <c r="J11" s="57" t="s">
        <v>47</v>
      </c>
      <c r="K11" s="15" t="s">
        <v>48</v>
      </c>
      <c r="L11" s="57" t="s">
        <v>47</v>
      </c>
      <c r="M11" s="15" t="s">
        <v>48</v>
      </c>
      <c r="N11" s="228"/>
    </row>
    <row r="12" spans="1:14" ht="24" x14ac:dyDescent="0.25">
      <c r="A12" s="16" t="str">
        <f>datos!B14</f>
        <v>ALVAREZ MUÑIZ ANGIE GABRIELA</v>
      </c>
      <c r="B12" s="201" t="str">
        <f>IF(C12=0,"F.N.",IF(C12&gt;8.99,"DAR",IF(C12&gt;6.99,"AAR",IF(C12&gt;4,"PAAR","NAAR"))))</f>
        <v>DAR</v>
      </c>
      <c r="C12" s="201">
        <f>IFERROR(TRUNC(AVERAGE('2.1'!B3:H3),2)," ")</f>
        <v>10</v>
      </c>
      <c r="D12" s="201" t="str">
        <f>IF(E12=0,"F.N.",IF(E12&gt;8.99,"DAR",IF(E12&gt;6.99,"AAR",IF(E12&gt;4,"PAAR","NAAR"))))</f>
        <v>AAR</v>
      </c>
      <c r="E12" s="201">
        <f>IFERROR(TRUNC(AVERAGE('2.1'!I3:O3),2)," ")</f>
        <v>8.75</v>
      </c>
      <c r="F12" s="201" t="str">
        <f>IF(G12=0,"F.N.",IF(G12&gt;8.99,"DAR",IF(G12&gt;6.99,"AAR",IF(G12&gt;4,"PAAR","NAAR"))))</f>
        <v>AAR</v>
      </c>
      <c r="G12" s="201">
        <f>IFERROR(TRUNC(AVERAGE('2.1'!P3:V3),2)," ")</f>
        <v>8.66</v>
      </c>
      <c r="H12" s="201" t="str">
        <f>IF(I12=0,"F.N.",IF(I12&gt;8.99,"DAR",IF(I12&gt;6.99,"AAR",IF(I12&gt;4,"PAAR","NAAR"))))</f>
        <v>AAR</v>
      </c>
      <c r="I12" s="201">
        <f>IFERROR(TRUNC(AVERAGE('2.1'!W3:AC3),2)," ")</f>
        <v>7.5</v>
      </c>
      <c r="J12" s="201" t="str">
        <f>IF(K12="F.N","F.N.",IF(K12&gt;8.99,"DAR",IF(K12&gt;6.99,"AAR",IF(K12&gt;4,"PAAR","NAAR"))))</f>
        <v>F.N.</v>
      </c>
      <c r="K12" s="201" t="str">
        <f>IF('2.1'!AD3=0,"F.N",'2.1'!AD3)</f>
        <v>F.N</v>
      </c>
      <c r="L12" s="201" t="str">
        <f>IF(M12=" ","SNP",IF(M12&gt;8.99,"DAR",IF(M12&gt;6.99,"AAR",IF(M12&gt;4,"PAAR","NAAR"))))</f>
        <v>SNP</v>
      </c>
      <c r="M12" s="190" t="str">
        <f t="shared" ref="M12:M25" si="0">IF(K12="F.N"," ",TRUNC(AVERAGE(C12,E12,G12,I12,K12),2))</f>
        <v xml:space="preserve"> </v>
      </c>
      <c r="N12" s="226" t="str">
        <f>+IF(M12&lt;'PROM 1.1'!M12,"",IF(M12&gt;'PROM 1.1'!M12,""," "))</f>
        <v></v>
      </c>
    </row>
    <row r="13" spans="1:14" ht="24" x14ac:dyDescent="0.25">
      <c r="A13" s="16" t="str">
        <f>datos!B15</f>
        <v>CABRERA NICOLA LEONARDO JAVIER</v>
      </c>
      <c r="B13" s="201" t="str">
        <f t="shared" ref="B13:B51" si="1">IF(C13=0,"F.N.",IF(C13&gt;8.99,"DAR",IF(C13&gt;6.99,"AAR",IF(C13&gt;4,"PAAR","NAAR"))))</f>
        <v>AAR</v>
      </c>
      <c r="C13" s="201">
        <f>IFERROR(TRUNC(AVERAGE('2.1'!B4:H4),2)," ")</f>
        <v>7</v>
      </c>
      <c r="D13" s="201" t="str">
        <f t="shared" ref="D13:D51" si="2">IF(E13=0,"F.N.",IF(E13&gt;8.99,"DAR",IF(E13&gt;6.99,"AAR",IF(E13&gt;4,"PAAR","NAAR"))))</f>
        <v>AAR</v>
      </c>
      <c r="E13" s="201">
        <f>IFERROR(TRUNC(AVERAGE('2.1'!I4:O4),2)," ")</f>
        <v>7.5</v>
      </c>
      <c r="F13" s="201" t="str">
        <f t="shared" ref="F13:F51" si="3">IF(G13=0,"F.N.",IF(G13&gt;8.99,"DAR",IF(G13&gt;6.99,"AAR",IF(G13&gt;4,"PAAR","NAAR"))))</f>
        <v>AAR</v>
      </c>
      <c r="G13" s="201">
        <f>IFERROR(TRUNC(AVERAGE('2.1'!P4:V4),2)," ")</f>
        <v>7</v>
      </c>
      <c r="H13" s="201" t="str">
        <f t="shared" ref="H13:H51" si="4">IF(I13=0,"F.N.",IF(I13&gt;8.99,"DAR",IF(I13&gt;6.99,"AAR",IF(I13&gt;4,"PAAR","NAAR"))))</f>
        <v>PAAR</v>
      </c>
      <c r="I13" s="201">
        <f>IFERROR(TRUNC(AVERAGE('2.1'!W4:AC4),2)," ")</f>
        <v>5</v>
      </c>
      <c r="J13" s="201" t="str">
        <f t="shared" ref="J13:J51" si="5">IF(K13="F.N","F.N.",IF(K13&gt;8.99,"DAR",IF(K13&gt;6.99,"AAR",IF(K13&gt;4,"PAAR","NAAR"))))</f>
        <v>NAAR</v>
      </c>
      <c r="K13" s="201">
        <f>IF('2.1'!AD4=0,"F.N",'2.1'!AD4)</f>
        <v>4</v>
      </c>
      <c r="L13" s="201" t="str">
        <f t="shared" ref="L13:L51" si="6">IF(M13=" ","SNP",IF(M13&gt;8.99,"DAR",IF(M13&gt;6.99,"AAR",IF(M13&gt;4,"PAAR","NAAR"))))</f>
        <v>PAAR</v>
      </c>
      <c r="M13" s="190">
        <f t="shared" si="0"/>
        <v>6.1</v>
      </c>
      <c r="N13" s="226" t="str">
        <f>+IF(M13&lt;'PROM 1.1'!M13,"",IF(M13&gt;'PROM 1.1'!M13,""," "))</f>
        <v></v>
      </c>
    </row>
    <row r="14" spans="1:14" ht="24" x14ac:dyDescent="0.25">
      <c r="A14" s="16" t="str">
        <f>datos!B16</f>
        <v>CARDENAS HIDALGO KENNY JOEL</v>
      </c>
      <c r="B14" s="201" t="str">
        <f t="shared" si="1"/>
        <v>AAR</v>
      </c>
      <c r="C14" s="201">
        <f>IFERROR(TRUNC(AVERAGE('2.1'!B5:H5),2)," ")</f>
        <v>8.33</v>
      </c>
      <c r="D14" s="201" t="str">
        <f t="shared" si="2"/>
        <v>PAAR</v>
      </c>
      <c r="E14" s="201">
        <f>IFERROR(TRUNC(AVERAGE('2.1'!I5:O5),2)," ")</f>
        <v>6.5</v>
      </c>
      <c r="F14" s="201" t="str">
        <f t="shared" si="3"/>
        <v>AAR</v>
      </c>
      <c r="G14" s="201">
        <f>IFERROR(TRUNC(AVERAGE('2.1'!P5:V5),2)," ")</f>
        <v>8</v>
      </c>
      <c r="H14" s="201" t="str">
        <f t="shared" si="4"/>
        <v>PAAR</v>
      </c>
      <c r="I14" s="201">
        <f>IFERROR(TRUNC(AVERAGE('2.1'!W5:AC5),2)," ")</f>
        <v>5.5</v>
      </c>
      <c r="J14" s="201" t="str">
        <f t="shared" si="5"/>
        <v>NAAR</v>
      </c>
      <c r="K14" s="201">
        <f>IF('2.1'!AD5=0,"F.N",'2.1'!AD5)</f>
        <v>4</v>
      </c>
      <c r="L14" s="201" t="str">
        <f t="shared" si="6"/>
        <v>PAAR</v>
      </c>
      <c r="M14" s="190">
        <f t="shared" si="0"/>
        <v>6.46</v>
      </c>
      <c r="N14" s="226" t="str">
        <f>+IF(M14&lt;'PROM 1.1'!M14,"",IF(M14&gt;'PROM 1.1'!M14,""," "))</f>
        <v></v>
      </c>
    </row>
    <row r="15" spans="1:14" ht="24" x14ac:dyDescent="0.25">
      <c r="A15" s="16" t="str">
        <f>datos!B17</f>
        <v>CARRASCO GRAÑA SAMUEL JOSE</v>
      </c>
      <c r="B15" s="201" t="str">
        <f t="shared" si="1"/>
        <v>NAAR</v>
      </c>
      <c r="C15" s="201">
        <f>IFERROR(TRUNC(AVERAGE('2.1'!B6:H6),2)," ")</f>
        <v>2</v>
      </c>
      <c r="D15" s="201" t="str">
        <f t="shared" si="2"/>
        <v>NAAR</v>
      </c>
      <c r="E15" s="201">
        <f>IFERROR(TRUNC(AVERAGE('2.1'!I6:O6),2)," ")</f>
        <v>2</v>
      </c>
      <c r="F15" s="201" t="str">
        <f t="shared" si="3"/>
        <v>PAAR</v>
      </c>
      <c r="G15" s="201">
        <f>IFERROR(TRUNC(AVERAGE('2.1'!P6:V6),2)," ")</f>
        <v>6.66</v>
      </c>
      <c r="H15" s="201" t="str">
        <f t="shared" si="4"/>
        <v>AAR</v>
      </c>
      <c r="I15" s="201">
        <f>IFERROR(TRUNC(AVERAGE('2.1'!W6:AC6),2)," ")</f>
        <v>8.5</v>
      </c>
      <c r="J15" s="201" t="str">
        <f t="shared" si="5"/>
        <v>PAAR</v>
      </c>
      <c r="K15" s="201">
        <f>IF('2.1'!AD6=0,"F.N",'2.1'!AD6)</f>
        <v>5</v>
      </c>
      <c r="L15" s="201" t="str">
        <f t="shared" si="6"/>
        <v>PAAR</v>
      </c>
      <c r="M15" s="190">
        <f t="shared" si="0"/>
        <v>4.83</v>
      </c>
      <c r="N15" s="226" t="str">
        <f>+IF(M15&lt;'PROM 1.1'!M15,"",IF(M15&gt;'PROM 1.1'!M15,""," "))</f>
        <v></v>
      </c>
    </row>
    <row r="16" spans="1:14" ht="24" x14ac:dyDescent="0.25">
      <c r="A16" s="16" t="str">
        <f>datos!B18</f>
        <v>CARRILLO GARCIA DANIEL ALEJANDRO</v>
      </c>
      <c r="B16" s="201" t="str">
        <f t="shared" si="1"/>
        <v>AAR</v>
      </c>
      <c r="C16" s="201">
        <f>IFERROR(TRUNC(AVERAGE('2.1'!B7:H7),2)," ")</f>
        <v>7.66</v>
      </c>
      <c r="D16" s="201" t="str">
        <f t="shared" si="2"/>
        <v>AAR</v>
      </c>
      <c r="E16" s="201">
        <f>IFERROR(TRUNC(AVERAGE('2.1'!I7:O7),2)," ")</f>
        <v>8.5</v>
      </c>
      <c r="F16" s="201" t="str">
        <f t="shared" si="3"/>
        <v>PAAR</v>
      </c>
      <c r="G16" s="201">
        <f>IFERROR(TRUNC(AVERAGE('2.1'!P7:V7),2)," ")</f>
        <v>6</v>
      </c>
      <c r="H16" s="201" t="str">
        <f t="shared" si="4"/>
        <v>AAR</v>
      </c>
      <c r="I16" s="201">
        <f>IFERROR(TRUNC(AVERAGE('2.1'!W7:AC7),2)," ")</f>
        <v>8</v>
      </c>
      <c r="J16" s="201" t="str">
        <f t="shared" si="5"/>
        <v>PAAR</v>
      </c>
      <c r="K16" s="201">
        <f>IF('2.1'!AD7=0,"F.N",'2.1'!AD7)</f>
        <v>6</v>
      </c>
      <c r="L16" s="201" t="str">
        <f t="shared" si="6"/>
        <v>AAR</v>
      </c>
      <c r="M16" s="190">
        <f t="shared" si="0"/>
        <v>7.23</v>
      </c>
      <c r="N16" s="226" t="str">
        <f>+IF(M16&lt;'PROM 1.1'!M16,"",IF(M16&gt;'PROM 1.1'!M16,""," "))</f>
        <v></v>
      </c>
    </row>
    <row r="17" spans="1:14" ht="24" x14ac:dyDescent="0.25">
      <c r="A17" s="16" t="str">
        <f>datos!B19</f>
        <v>CHOEZ MORAN DARIAN MARCELA</v>
      </c>
      <c r="B17" s="201" t="str">
        <f t="shared" si="1"/>
        <v>DAR</v>
      </c>
      <c r="C17" s="201">
        <f>IFERROR(TRUNC(AVERAGE('2.1'!B8:H8),2)," ")</f>
        <v>9.33</v>
      </c>
      <c r="D17" s="201" t="str">
        <f t="shared" si="2"/>
        <v>DAR</v>
      </c>
      <c r="E17" s="201">
        <f>IFERROR(TRUNC(AVERAGE('2.1'!I8:O8),2)," ")</f>
        <v>9.75</v>
      </c>
      <c r="F17" s="201" t="str">
        <f t="shared" si="3"/>
        <v>AAR</v>
      </c>
      <c r="G17" s="201">
        <f>IFERROR(TRUNC(AVERAGE('2.1'!P8:V8),2)," ")</f>
        <v>7.66</v>
      </c>
      <c r="H17" s="201" t="str">
        <f t="shared" si="4"/>
        <v>AAR</v>
      </c>
      <c r="I17" s="201">
        <f>IFERROR(TRUNC(AVERAGE('2.1'!W8:AC8),2)," ")</f>
        <v>7.5</v>
      </c>
      <c r="J17" s="201" t="str">
        <f t="shared" si="5"/>
        <v>AAR</v>
      </c>
      <c r="K17" s="201">
        <f>IF('2.1'!AD8=0,"F.N",'2.1'!AD8)</f>
        <v>7</v>
      </c>
      <c r="L17" s="201" t="str">
        <f t="shared" si="6"/>
        <v>AAR</v>
      </c>
      <c r="M17" s="190">
        <f t="shared" si="0"/>
        <v>8.24</v>
      </c>
      <c r="N17" s="226" t="str">
        <f>+IF(M17&lt;'PROM 1.1'!M17,"",IF(M17&gt;'PROM 1.1'!M17,""," "))</f>
        <v></v>
      </c>
    </row>
    <row r="18" spans="1:14" ht="24" x14ac:dyDescent="0.25">
      <c r="A18" s="16" t="str">
        <f>datos!B20</f>
        <v>CONTRERAS VARGAS CECIBEL ALEJANDRA</v>
      </c>
      <c r="B18" s="201" t="str">
        <f t="shared" si="1"/>
        <v>NAAR</v>
      </c>
      <c r="C18" s="201">
        <f>IFERROR(TRUNC(AVERAGE('2.1'!B9:H9),2)," ")</f>
        <v>2</v>
      </c>
      <c r="D18" s="201" t="str">
        <f t="shared" si="2"/>
        <v>AAR</v>
      </c>
      <c r="E18" s="201">
        <f>IFERROR(TRUNC(AVERAGE('2.1'!I9:O9),2)," ")</f>
        <v>7.5</v>
      </c>
      <c r="F18" s="201" t="str">
        <f t="shared" si="3"/>
        <v>AAR</v>
      </c>
      <c r="G18" s="201">
        <f>IFERROR(TRUNC(AVERAGE('2.1'!P9:V9),2)," ")</f>
        <v>7</v>
      </c>
      <c r="H18" s="201" t="str">
        <f t="shared" si="4"/>
        <v>PAAR</v>
      </c>
      <c r="I18" s="201">
        <f>IFERROR(TRUNC(AVERAGE('2.1'!W9:AC9),2)," ")</f>
        <v>6</v>
      </c>
      <c r="J18" s="201" t="str">
        <f t="shared" si="5"/>
        <v>F.N.</v>
      </c>
      <c r="K18" s="201" t="str">
        <f>IF('2.1'!AD9=0,"F.N",'2.1'!AD9)</f>
        <v>F.N</v>
      </c>
      <c r="L18" s="201" t="str">
        <f t="shared" si="6"/>
        <v>SNP</v>
      </c>
      <c r="M18" s="190" t="str">
        <f t="shared" si="0"/>
        <v xml:space="preserve"> </v>
      </c>
      <c r="N18" s="226" t="str">
        <f>+IF(M18&lt;'PROM 1.1'!M18,"",IF(M18&gt;'PROM 1.1'!M18,""," "))</f>
        <v></v>
      </c>
    </row>
    <row r="19" spans="1:14" ht="24" x14ac:dyDescent="0.25">
      <c r="A19" s="16" t="str">
        <f>datos!B21</f>
        <v>CORDOVA MENDOZA GIOVANNY ALBERTO</v>
      </c>
      <c r="B19" s="201" t="str">
        <f t="shared" si="1"/>
        <v>PAAR</v>
      </c>
      <c r="C19" s="201">
        <f>IFERROR(TRUNC(AVERAGE('2.1'!B10:H10),2)," ")</f>
        <v>6.66</v>
      </c>
      <c r="D19" s="201" t="str">
        <f t="shared" si="2"/>
        <v>AAR</v>
      </c>
      <c r="E19" s="201">
        <f>IFERROR(TRUNC(AVERAGE('2.1'!I10:O10),2)," ")</f>
        <v>8.25</v>
      </c>
      <c r="F19" s="201" t="str">
        <f t="shared" si="3"/>
        <v>PAAR</v>
      </c>
      <c r="G19" s="201">
        <f>IFERROR(TRUNC(AVERAGE('2.1'!P10:V10),2)," ")</f>
        <v>6.66</v>
      </c>
      <c r="H19" s="201" t="str">
        <f t="shared" si="4"/>
        <v>AAR</v>
      </c>
      <c r="I19" s="201">
        <f>IFERROR(TRUNC(AVERAGE('2.1'!W10:AC10),2)," ")</f>
        <v>7</v>
      </c>
      <c r="J19" s="201" t="str">
        <f t="shared" si="5"/>
        <v>AAR</v>
      </c>
      <c r="K19" s="201">
        <f>IF('2.1'!AD10=0,"F.N",'2.1'!AD10)</f>
        <v>7</v>
      </c>
      <c r="L19" s="201" t="str">
        <f t="shared" si="6"/>
        <v>AAR</v>
      </c>
      <c r="M19" s="190">
        <f t="shared" si="0"/>
        <v>7.11</v>
      </c>
      <c r="N19" s="226" t="str">
        <f>+IF(M19&lt;'PROM 1.1'!M19,"",IF(M19&gt;'PROM 1.1'!M19,""," "))</f>
        <v></v>
      </c>
    </row>
    <row r="20" spans="1:14" ht="24" x14ac:dyDescent="0.25">
      <c r="A20" s="16" t="str">
        <f>datos!B22</f>
        <v>CORONEL LANDIVAR JUAN DIEGO</v>
      </c>
      <c r="B20" s="201" t="str">
        <f t="shared" si="1"/>
        <v>AAR</v>
      </c>
      <c r="C20" s="201">
        <f>IFERROR(TRUNC(AVERAGE('2.1'!B11:H11),2)," ")</f>
        <v>7</v>
      </c>
      <c r="D20" s="201" t="str">
        <f t="shared" si="2"/>
        <v>AAR</v>
      </c>
      <c r="E20" s="201">
        <f>IFERROR(TRUNC(AVERAGE('2.1'!I11:O11),2)," ")</f>
        <v>7.25</v>
      </c>
      <c r="F20" s="201" t="str">
        <f t="shared" si="3"/>
        <v>AAR</v>
      </c>
      <c r="G20" s="201">
        <f>IFERROR(TRUNC(AVERAGE('2.1'!P11:V11),2)," ")</f>
        <v>8</v>
      </c>
      <c r="H20" s="201" t="str">
        <f t="shared" si="4"/>
        <v>PAAR</v>
      </c>
      <c r="I20" s="201">
        <f>IFERROR(TRUNC(AVERAGE('2.1'!W11:AC11),2)," ")</f>
        <v>6</v>
      </c>
      <c r="J20" s="201" t="str">
        <f t="shared" si="5"/>
        <v>PAAR</v>
      </c>
      <c r="K20" s="201">
        <f>IF('2.1'!AD11=0,"F.N",'2.1'!AD11)</f>
        <v>5</v>
      </c>
      <c r="L20" s="201" t="str">
        <f t="shared" si="6"/>
        <v>PAAR</v>
      </c>
      <c r="M20" s="190">
        <f t="shared" si="0"/>
        <v>6.65</v>
      </c>
      <c r="N20" s="226" t="str">
        <f>+IF(M20&lt;'PROM 1.1'!M20,"",IF(M20&gt;'PROM 1.1'!M20,""," "))</f>
        <v></v>
      </c>
    </row>
    <row r="21" spans="1:14" ht="24" x14ac:dyDescent="0.25">
      <c r="A21" s="16" t="str">
        <f>datos!B23</f>
        <v>CUBA VERA ABRAHAM</v>
      </c>
      <c r="B21" s="201" t="str">
        <f t="shared" si="1"/>
        <v>NAAR</v>
      </c>
      <c r="C21" s="201">
        <f>IFERROR(TRUNC(AVERAGE('2.1'!B12:H12),2)," ")</f>
        <v>2</v>
      </c>
      <c r="D21" s="201" t="str">
        <f t="shared" si="2"/>
        <v>PAAR</v>
      </c>
      <c r="E21" s="201">
        <f>IFERROR(TRUNC(AVERAGE('2.1'!I12:O12),2)," ")</f>
        <v>4.5</v>
      </c>
      <c r="F21" s="201" t="str">
        <f t="shared" si="3"/>
        <v>NAAR</v>
      </c>
      <c r="G21" s="201">
        <f>IFERROR(TRUNC(AVERAGE('2.1'!P12:V12),2)," ")</f>
        <v>2</v>
      </c>
      <c r="H21" s="201" t="str">
        <f t="shared" si="4"/>
        <v>PAAR</v>
      </c>
      <c r="I21" s="201">
        <f>IFERROR(TRUNC(AVERAGE('2.1'!W12:AC12),2)," ")</f>
        <v>6</v>
      </c>
      <c r="J21" s="201" t="str">
        <f t="shared" si="5"/>
        <v>F.N.</v>
      </c>
      <c r="K21" s="201" t="str">
        <f>IF('2.1'!AD12=0,"F.N",'2.1'!AD12)</f>
        <v>F.N</v>
      </c>
      <c r="L21" s="201" t="str">
        <f t="shared" si="6"/>
        <v>SNP</v>
      </c>
      <c r="M21" s="190" t="str">
        <f t="shared" si="0"/>
        <v xml:space="preserve"> </v>
      </c>
      <c r="N21" s="226" t="str">
        <f>+IF(M21&lt;'PROM 1.1'!M21,"",IF(M21&gt;'PROM 1.1'!M21,""," "))</f>
        <v></v>
      </c>
    </row>
    <row r="22" spans="1:14" ht="24" x14ac:dyDescent="0.25">
      <c r="A22" s="16" t="str">
        <f>datos!B24</f>
        <v>CUENCA LOZA DANIELLA NICOLLE</v>
      </c>
      <c r="B22" s="201" t="str">
        <f t="shared" si="1"/>
        <v>AAR</v>
      </c>
      <c r="C22" s="201">
        <f>IFERROR(TRUNC(AVERAGE('2.1'!B13:H13),2)," ")</f>
        <v>8</v>
      </c>
      <c r="D22" s="201" t="str">
        <f t="shared" si="2"/>
        <v>AAR</v>
      </c>
      <c r="E22" s="201">
        <f>IFERROR(TRUNC(AVERAGE('2.1'!I13:O13),2)," ")</f>
        <v>7.5</v>
      </c>
      <c r="F22" s="201" t="str">
        <f t="shared" si="3"/>
        <v>AAR</v>
      </c>
      <c r="G22" s="201">
        <f>IFERROR(TRUNC(AVERAGE('2.1'!P13:V13),2)," ")</f>
        <v>7</v>
      </c>
      <c r="H22" s="201" t="str">
        <f t="shared" si="4"/>
        <v>PAAR</v>
      </c>
      <c r="I22" s="201">
        <f>IFERROR(TRUNC(AVERAGE('2.1'!W13:AC13),2)," ")</f>
        <v>6.5</v>
      </c>
      <c r="J22" s="201" t="str">
        <f t="shared" si="5"/>
        <v>PAAR</v>
      </c>
      <c r="K22" s="201">
        <f>IF('2.1'!AD13=0,"F.N",'2.1'!AD13)</f>
        <v>5</v>
      </c>
      <c r="L22" s="201" t="str">
        <f t="shared" si="6"/>
        <v>PAAR</v>
      </c>
      <c r="M22" s="190">
        <f t="shared" si="0"/>
        <v>6.8</v>
      </c>
      <c r="N22" s="226" t="str">
        <f>+IF(M22&lt;'PROM 1.1'!M22,"",IF(M22&gt;'PROM 1.1'!M22,""," "))</f>
        <v></v>
      </c>
    </row>
    <row r="23" spans="1:14" ht="24" x14ac:dyDescent="0.25">
      <c r="A23" s="16" t="str">
        <f>datos!B25</f>
        <v>GARCIA ABRIL FELIX ALBERTO</v>
      </c>
      <c r="B23" s="201" t="str">
        <f t="shared" si="1"/>
        <v>PAAR</v>
      </c>
      <c r="C23" s="201">
        <f>IFERROR(TRUNC(AVERAGE('2.1'!B14:H14),2)," ")</f>
        <v>6.66</v>
      </c>
      <c r="D23" s="201" t="str">
        <f t="shared" si="2"/>
        <v>PAAR</v>
      </c>
      <c r="E23" s="201">
        <f>IFERROR(TRUNC(AVERAGE('2.1'!I14:O14),2)," ")</f>
        <v>6.75</v>
      </c>
      <c r="F23" s="201" t="str">
        <f t="shared" si="3"/>
        <v>AAR</v>
      </c>
      <c r="G23" s="201">
        <f>IFERROR(TRUNC(AVERAGE('2.1'!P14:V14),2)," ")</f>
        <v>7</v>
      </c>
      <c r="H23" s="201" t="str">
        <f t="shared" si="4"/>
        <v>AAR</v>
      </c>
      <c r="I23" s="201">
        <f>IFERROR(TRUNC(AVERAGE('2.1'!W14:AC14),2)," ")</f>
        <v>8</v>
      </c>
      <c r="J23" s="201" t="str">
        <f t="shared" si="5"/>
        <v>PAAR</v>
      </c>
      <c r="K23" s="201">
        <f>IF('2.1'!AD14=0,"F.N",'2.1'!AD14)</f>
        <v>5</v>
      </c>
      <c r="L23" s="201" t="str">
        <f t="shared" si="6"/>
        <v>PAAR</v>
      </c>
      <c r="M23" s="190">
        <f t="shared" si="0"/>
        <v>6.68</v>
      </c>
      <c r="N23" s="226" t="str">
        <f>+IF(M23&lt;'PROM 1.1'!M23,"",IF(M23&gt;'PROM 1.1'!M23,""," "))</f>
        <v></v>
      </c>
    </row>
    <row r="24" spans="1:14" ht="24" x14ac:dyDescent="0.25">
      <c r="A24" s="16" t="str">
        <f>datos!B26</f>
        <v>GOMEZ MESTANZA ALBERTO JOSHUA</v>
      </c>
      <c r="B24" s="201" t="str">
        <f t="shared" si="1"/>
        <v>AAR</v>
      </c>
      <c r="C24" s="201">
        <f>IFERROR(TRUNC(AVERAGE('2.1'!B15:H15),2)," ")</f>
        <v>7.33</v>
      </c>
      <c r="D24" s="201" t="str">
        <f t="shared" si="2"/>
        <v>AAR</v>
      </c>
      <c r="E24" s="201">
        <f>IFERROR(TRUNC(AVERAGE('2.1'!I15:O15),2)," ")</f>
        <v>8.25</v>
      </c>
      <c r="F24" s="201" t="str">
        <f t="shared" si="3"/>
        <v>AAR</v>
      </c>
      <c r="G24" s="201">
        <f>IFERROR(TRUNC(AVERAGE('2.1'!P15:V15),2)," ")</f>
        <v>7.33</v>
      </c>
      <c r="H24" s="201" t="str">
        <f t="shared" si="4"/>
        <v>AAR</v>
      </c>
      <c r="I24" s="201">
        <f>IFERROR(TRUNC(AVERAGE('2.1'!W15:AC15),2)," ")</f>
        <v>8.5</v>
      </c>
      <c r="J24" s="201" t="str">
        <f t="shared" si="5"/>
        <v>PAAR</v>
      </c>
      <c r="K24" s="201">
        <f>IF('2.1'!AD15=0,"F.N",'2.1'!AD15)</f>
        <v>5</v>
      </c>
      <c r="L24" s="201" t="str">
        <f t="shared" si="6"/>
        <v>AAR</v>
      </c>
      <c r="M24" s="190">
        <f t="shared" si="0"/>
        <v>7.28</v>
      </c>
      <c r="N24" s="226" t="str">
        <f>+IF(M24&lt;'PROM 1.1'!M24,"",IF(M24&gt;'PROM 1.1'!M24,""," "))</f>
        <v></v>
      </c>
    </row>
    <row r="25" spans="1:14" ht="24" x14ac:dyDescent="0.25">
      <c r="A25" s="16" t="str">
        <f>datos!B27</f>
        <v>LANDIRES COLOMA ROMINA MARTJE</v>
      </c>
      <c r="B25" s="201" t="str">
        <f t="shared" si="1"/>
        <v>AAR</v>
      </c>
      <c r="C25" s="201">
        <f>IFERROR(TRUNC(AVERAGE('2.1'!B16:H16),2)," ")</f>
        <v>8.33</v>
      </c>
      <c r="D25" s="201" t="str">
        <f t="shared" si="2"/>
        <v>PAAR</v>
      </c>
      <c r="E25" s="201">
        <f>IFERROR(TRUNC(AVERAGE('2.1'!I16:O16),2)," ")</f>
        <v>6.5</v>
      </c>
      <c r="F25" s="201" t="str">
        <f t="shared" si="3"/>
        <v>PAAR</v>
      </c>
      <c r="G25" s="201">
        <f>IFERROR(TRUNC(AVERAGE('2.1'!P16:V16),2)," ")</f>
        <v>6</v>
      </c>
      <c r="H25" s="201" t="str">
        <f t="shared" si="4"/>
        <v>AAR</v>
      </c>
      <c r="I25" s="201">
        <f>IFERROR(TRUNC(AVERAGE('2.1'!W16:AC16),2)," ")</f>
        <v>8.5</v>
      </c>
      <c r="J25" s="201" t="str">
        <f t="shared" si="5"/>
        <v>F.N.</v>
      </c>
      <c r="K25" s="201" t="str">
        <f>IF('2.1'!AD16=0,"F.N",'2.1'!AD16)</f>
        <v>F.N</v>
      </c>
      <c r="L25" s="201" t="str">
        <f t="shared" si="6"/>
        <v>SNP</v>
      </c>
      <c r="M25" s="190" t="str">
        <f t="shared" si="0"/>
        <v xml:space="preserve"> </v>
      </c>
      <c r="N25" s="226" t="str">
        <f>+IF(M25&lt;'PROM 1.1'!M25,"",IF(M25&gt;'PROM 1.1'!M25,""," "))</f>
        <v></v>
      </c>
    </row>
    <row r="26" spans="1:14" ht="24" x14ac:dyDescent="0.25">
      <c r="A26" s="16" t="str">
        <f>datos!B28</f>
        <v>LOOR ALVAREZ JHONNY FREDERICK</v>
      </c>
      <c r="B26" s="201" t="str">
        <f t="shared" si="1"/>
        <v>AAR</v>
      </c>
      <c r="C26" s="201">
        <f>IFERROR(TRUNC(AVERAGE('2.1'!B17:H17),2)," ")</f>
        <v>7.33</v>
      </c>
      <c r="D26" s="201" t="str">
        <f t="shared" si="2"/>
        <v>PAAR</v>
      </c>
      <c r="E26" s="201">
        <f>IFERROR(TRUNC(AVERAGE('2.1'!I17:O17),2)," ")</f>
        <v>6.75</v>
      </c>
      <c r="F26" s="201" t="str">
        <f t="shared" si="3"/>
        <v>AAR</v>
      </c>
      <c r="G26" s="201">
        <f>IFERROR(TRUNC(AVERAGE('2.1'!P17:V17),2)," ")</f>
        <v>7</v>
      </c>
      <c r="H26" s="201" t="str">
        <f t="shared" si="4"/>
        <v>AAR</v>
      </c>
      <c r="I26" s="201">
        <f>IFERROR(TRUNC(AVERAGE('2.1'!W17:AC17),2)," ")</f>
        <v>7</v>
      </c>
      <c r="J26" s="201" t="str">
        <f t="shared" si="5"/>
        <v>NAAR</v>
      </c>
      <c r="K26" s="201">
        <f>IF('2.1'!AD17=0,"F.N",'2.1'!AD17)</f>
        <v>4</v>
      </c>
      <c r="L26" s="201" t="str">
        <f t="shared" si="6"/>
        <v>PAAR</v>
      </c>
      <c r="M26" s="190">
        <f>IF(K26="F.N"," ",TRUNC(AVERAGE(C26,E26,G26,I26,K26),2))</f>
        <v>6.41</v>
      </c>
      <c r="N26" s="226" t="str">
        <f>+IF(M26&lt;'PROM 1.1'!M26,"",IF(M26&gt;'PROM 1.1'!M26,""," "))</f>
        <v></v>
      </c>
    </row>
    <row r="27" spans="1:14" ht="24" x14ac:dyDescent="0.25">
      <c r="A27" s="16" t="str">
        <f>datos!B29</f>
        <v>LOPEZ LEON MIRNA JOSTYNE</v>
      </c>
      <c r="B27" s="201" t="str">
        <f t="shared" si="1"/>
        <v>AAR</v>
      </c>
      <c r="C27" s="201">
        <f>IFERROR(TRUNC(AVERAGE('2.1'!B18:H18),2)," ")</f>
        <v>7.33</v>
      </c>
      <c r="D27" s="201" t="str">
        <f t="shared" si="2"/>
        <v>DAR</v>
      </c>
      <c r="E27" s="201">
        <f>IFERROR(TRUNC(AVERAGE('2.1'!I18:O18),2)," ")</f>
        <v>9.5</v>
      </c>
      <c r="F27" s="201" t="str">
        <f t="shared" si="3"/>
        <v>PAAR</v>
      </c>
      <c r="G27" s="201">
        <f>IFERROR(TRUNC(AVERAGE('2.1'!P18:V18),2)," ")</f>
        <v>5.33</v>
      </c>
      <c r="H27" s="201" t="str">
        <f t="shared" si="4"/>
        <v>AAR</v>
      </c>
      <c r="I27" s="201">
        <f>IFERROR(TRUNC(AVERAGE('2.1'!W18:AC18),2)," ")</f>
        <v>8</v>
      </c>
      <c r="J27" s="201" t="str">
        <f t="shared" si="5"/>
        <v>PAAR</v>
      </c>
      <c r="K27" s="201">
        <f>IF('2.1'!AD18=0,"F.N",'2.1'!AD18)</f>
        <v>5</v>
      </c>
      <c r="L27" s="201" t="str">
        <f t="shared" si="6"/>
        <v>AAR</v>
      </c>
      <c r="M27" s="190">
        <f t="shared" ref="M27:M51" si="7">IF(K27="F.N"," ",TRUNC(AVERAGE(C27,E27,G27,I27,K27),2))</f>
        <v>7.03</v>
      </c>
      <c r="N27" s="226" t="str">
        <f>+IF(M27&lt;'PROM 1.1'!M27,"",IF(M27&gt;'PROM 1.1'!M27,""," "))</f>
        <v></v>
      </c>
    </row>
    <row r="28" spans="1:14" ht="24" x14ac:dyDescent="0.25">
      <c r="A28" s="16" t="str">
        <f>datos!B30</f>
        <v>MALDONADO PALMA CHRISTOPHER XAVIER</v>
      </c>
      <c r="B28" s="201" t="str">
        <f t="shared" si="1"/>
        <v>DAR</v>
      </c>
      <c r="C28" s="201">
        <f>IFERROR(TRUNC(AVERAGE('2.1'!B19:H19),2)," ")</f>
        <v>10</v>
      </c>
      <c r="D28" s="201" t="str">
        <f t="shared" si="2"/>
        <v>DAR</v>
      </c>
      <c r="E28" s="201">
        <f>IFERROR(TRUNC(AVERAGE('2.1'!I19:O19),2)," ")</f>
        <v>9.75</v>
      </c>
      <c r="F28" s="201" t="str">
        <f t="shared" si="3"/>
        <v>AAR</v>
      </c>
      <c r="G28" s="201">
        <f>IFERROR(TRUNC(AVERAGE('2.1'!P19:V19),2)," ")</f>
        <v>8</v>
      </c>
      <c r="H28" s="201" t="str">
        <f t="shared" si="4"/>
        <v>AAR</v>
      </c>
      <c r="I28" s="201">
        <f>IFERROR(TRUNC(AVERAGE('2.1'!W19:AC19),2)," ")</f>
        <v>7.5</v>
      </c>
      <c r="J28" s="201" t="str">
        <f t="shared" si="5"/>
        <v>PAAR</v>
      </c>
      <c r="K28" s="201">
        <f>IF('2.1'!AD19=0,"F.N",'2.1'!AD19)</f>
        <v>5</v>
      </c>
      <c r="L28" s="201" t="str">
        <f t="shared" si="6"/>
        <v>AAR</v>
      </c>
      <c r="M28" s="190">
        <f t="shared" si="7"/>
        <v>8.0500000000000007</v>
      </c>
      <c r="N28" s="226" t="str">
        <f>+IF(M28&lt;'PROM 1.1'!M28,"",IF(M28&gt;'PROM 1.1'!M28,""," "))</f>
        <v></v>
      </c>
    </row>
    <row r="29" spans="1:14" ht="24" x14ac:dyDescent="0.25">
      <c r="A29" s="16" t="str">
        <f>datos!B31</f>
        <v>MORALES AVILA DAYANA PRISCILA</v>
      </c>
      <c r="B29" s="201" t="str">
        <f t="shared" si="1"/>
        <v>AAR</v>
      </c>
      <c r="C29" s="201">
        <f>IFERROR(TRUNC(AVERAGE('2.1'!B20:H20),2)," ")</f>
        <v>7</v>
      </c>
      <c r="D29" s="201" t="str">
        <f t="shared" si="2"/>
        <v>AAR</v>
      </c>
      <c r="E29" s="201">
        <f>IFERROR(TRUNC(AVERAGE('2.1'!I20:O20),2)," ")</f>
        <v>8.5</v>
      </c>
      <c r="F29" s="201" t="str">
        <f t="shared" si="3"/>
        <v>PAAR</v>
      </c>
      <c r="G29" s="201">
        <f>IFERROR(TRUNC(AVERAGE('2.1'!P20:V20),2)," ")</f>
        <v>6.33</v>
      </c>
      <c r="H29" s="201" t="str">
        <f t="shared" si="4"/>
        <v>PAAR</v>
      </c>
      <c r="I29" s="201">
        <f>IFERROR(TRUNC(AVERAGE('2.1'!W20:AC20),2)," ")</f>
        <v>6</v>
      </c>
      <c r="J29" s="201" t="str">
        <f t="shared" si="5"/>
        <v>NAAR</v>
      </c>
      <c r="K29" s="201">
        <f>IF('2.1'!AD20=0,"F.N",'2.1'!AD20)</f>
        <v>4</v>
      </c>
      <c r="L29" s="201" t="str">
        <f t="shared" si="6"/>
        <v>PAAR</v>
      </c>
      <c r="M29" s="190">
        <f t="shared" si="7"/>
        <v>6.36</v>
      </c>
      <c r="N29" s="226" t="str">
        <f>+IF(M29&lt;'PROM 1.1'!M29,"",IF(M29&gt;'PROM 1.1'!M29,""," "))</f>
        <v></v>
      </c>
    </row>
    <row r="30" spans="1:14" ht="24" x14ac:dyDescent="0.25">
      <c r="A30" s="16" t="str">
        <f>datos!B32</f>
        <v>MUÑOZ RIVERA NICOLE ALEXANDRA</v>
      </c>
      <c r="B30" s="201" t="str">
        <f t="shared" si="1"/>
        <v>NAAR</v>
      </c>
      <c r="C30" s="201">
        <f>IFERROR(TRUNC(AVERAGE('2.1'!B21:H21),2)," ")</f>
        <v>2</v>
      </c>
      <c r="D30" s="201" t="str">
        <f t="shared" si="2"/>
        <v>AAR</v>
      </c>
      <c r="E30" s="201">
        <f>IFERROR(TRUNC(AVERAGE('2.1'!I21:O21),2)," ")</f>
        <v>7.25</v>
      </c>
      <c r="F30" s="201" t="str">
        <f t="shared" si="3"/>
        <v>AAR</v>
      </c>
      <c r="G30" s="201">
        <f>IFERROR(TRUNC(AVERAGE('2.1'!P21:V21),2)," ")</f>
        <v>7</v>
      </c>
      <c r="H30" s="201" t="str">
        <f t="shared" si="4"/>
        <v>PAAR</v>
      </c>
      <c r="I30" s="201">
        <f>IFERROR(TRUNC(AVERAGE('2.1'!W21:AC21),2)," ")</f>
        <v>5.5</v>
      </c>
      <c r="J30" s="201" t="str">
        <f t="shared" si="5"/>
        <v>DAR</v>
      </c>
      <c r="K30" s="201">
        <f>IF('2.1'!AD21=0,"F.N",'2.1'!AD21)</f>
        <v>10</v>
      </c>
      <c r="L30" s="201" t="str">
        <f t="shared" si="6"/>
        <v>PAAR</v>
      </c>
      <c r="M30" s="190">
        <f t="shared" si="7"/>
        <v>6.35</v>
      </c>
      <c r="N30" s="226" t="str">
        <f>+IF(M30&lt;'PROM 1.1'!M30,"",IF(M30&gt;'PROM 1.1'!M30,""," "))</f>
        <v></v>
      </c>
    </row>
    <row r="31" spans="1:14" ht="24" x14ac:dyDescent="0.25">
      <c r="A31" s="16" t="str">
        <f>datos!B33</f>
        <v>MURILLO VELASTEGUI RICARDO ARTURO</v>
      </c>
      <c r="B31" s="201" t="str">
        <f t="shared" si="1"/>
        <v>PAAR</v>
      </c>
      <c r="C31" s="201">
        <f>IFERROR(TRUNC(AVERAGE('2.1'!B22:H22),2)," ")</f>
        <v>6.66</v>
      </c>
      <c r="D31" s="201" t="str">
        <f t="shared" si="2"/>
        <v>DAR</v>
      </c>
      <c r="E31" s="201">
        <f>IFERROR(TRUNC(AVERAGE('2.1'!I22:O22),2)," ")</f>
        <v>9.25</v>
      </c>
      <c r="F31" s="201" t="str">
        <f t="shared" si="3"/>
        <v>AAR</v>
      </c>
      <c r="G31" s="201">
        <f>IFERROR(TRUNC(AVERAGE('2.1'!P22:V22),2)," ")</f>
        <v>7.33</v>
      </c>
      <c r="H31" s="201" t="str">
        <f t="shared" si="4"/>
        <v>PAAR</v>
      </c>
      <c r="I31" s="201">
        <f>IFERROR(TRUNC(AVERAGE('2.1'!W22:AC22),2)," ")</f>
        <v>6.5</v>
      </c>
      <c r="J31" s="201" t="str">
        <f t="shared" si="5"/>
        <v>PAAR</v>
      </c>
      <c r="K31" s="201">
        <f>IF('2.1'!AD22=0,"F.N",'2.1'!AD22)</f>
        <v>5</v>
      </c>
      <c r="L31" s="201" t="str">
        <f t="shared" si="6"/>
        <v>PAAR</v>
      </c>
      <c r="M31" s="190">
        <f t="shared" si="7"/>
        <v>6.94</v>
      </c>
      <c r="N31" s="226" t="str">
        <f>+IF(M31&lt;'PROM 1.1'!M31,"",IF(M31&gt;'PROM 1.1'!M31,""," "))</f>
        <v></v>
      </c>
    </row>
    <row r="32" spans="1:14" ht="24" x14ac:dyDescent="0.25">
      <c r="A32" s="16" t="str">
        <f>datos!B34</f>
        <v>OTERO SANCHEZ JORGE ALEJANDRO</v>
      </c>
      <c r="B32" s="201" t="str">
        <f t="shared" si="1"/>
        <v>PAAR</v>
      </c>
      <c r="C32" s="201">
        <f>IFERROR(TRUNC(AVERAGE('2.1'!B23:H23),2)," ")</f>
        <v>6</v>
      </c>
      <c r="D32" s="201" t="str">
        <f t="shared" si="2"/>
        <v>AAR</v>
      </c>
      <c r="E32" s="201">
        <f>IFERROR(TRUNC(AVERAGE('2.1'!I23:O23),2)," ")</f>
        <v>7</v>
      </c>
      <c r="F32" s="201" t="str">
        <f t="shared" si="3"/>
        <v>DAR</v>
      </c>
      <c r="G32" s="201">
        <f>IFERROR(TRUNC(AVERAGE('2.1'!P23:V23),2)," ")</f>
        <v>9</v>
      </c>
      <c r="H32" s="201" t="str">
        <f t="shared" si="4"/>
        <v>PAAR</v>
      </c>
      <c r="I32" s="201">
        <f>IFERROR(TRUNC(AVERAGE('2.1'!W23:AC23),2)," ")</f>
        <v>5.5</v>
      </c>
      <c r="J32" s="201" t="str">
        <f t="shared" si="5"/>
        <v>PAAR</v>
      </c>
      <c r="K32" s="201">
        <f>IF('2.1'!AD23=0,"F.N",'2.1'!AD23)</f>
        <v>5</v>
      </c>
      <c r="L32" s="201" t="str">
        <f t="shared" si="6"/>
        <v>PAAR</v>
      </c>
      <c r="M32" s="190">
        <f t="shared" si="7"/>
        <v>6.5</v>
      </c>
      <c r="N32" s="226" t="str">
        <f>+IF(M32&lt;'PROM 1.1'!M32,"",IF(M32&gt;'PROM 1.1'!M32,""," "))</f>
        <v></v>
      </c>
    </row>
    <row r="33" spans="1:14" ht="24" x14ac:dyDescent="0.25">
      <c r="A33" s="16" t="str">
        <f>datos!B35</f>
        <v>PASTOR SALGADO MARIELLA DOMENICA</v>
      </c>
      <c r="B33" s="201" t="str">
        <f t="shared" si="1"/>
        <v>DAR</v>
      </c>
      <c r="C33" s="201">
        <f>IFERROR(TRUNC(AVERAGE('2.1'!B24:H24),2)," ")</f>
        <v>10</v>
      </c>
      <c r="D33" s="201" t="str">
        <f t="shared" si="2"/>
        <v>DAR</v>
      </c>
      <c r="E33" s="201">
        <f>IFERROR(TRUNC(AVERAGE('2.1'!I24:O24),2)," ")</f>
        <v>9.5</v>
      </c>
      <c r="F33" s="201" t="str">
        <f t="shared" si="3"/>
        <v>AAR</v>
      </c>
      <c r="G33" s="201">
        <f>IFERROR(TRUNC(AVERAGE('2.1'!P24:V24),2)," ")</f>
        <v>7.33</v>
      </c>
      <c r="H33" s="201" t="str">
        <f t="shared" si="4"/>
        <v>PAAR</v>
      </c>
      <c r="I33" s="201">
        <f>IFERROR(TRUNC(AVERAGE('2.1'!W24:AC24),2)," ")</f>
        <v>6.5</v>
      </c>
      <c r="J33" s="201" t="str">
        <f t="shared" si="5"/>
        <v>AAR</v>
      </c>
      <c r="K33" s="201">
        <f>IF('2.1'!AD24=0,"F.N",'2.1'!AD24)</f>
        <v>7</v>
      </c>
      <c r="L33" s="201" t="str">
        <f t="shared" si="6"/>
        <v>AAR</v>
      </c>
      <c r="M33" s="190">
        <f t="shared" si="7"/>
        <v>8.06</v>
      </c>
      <c r="N33" s="226" t="str">
        <f>+IF(M33&lt;'PROM 1.1'!M33,"",IF(M33&gt;'PROM 1.1'!M33,""," "))</f>
        <v></v>
      </c>
    </row>
    <row r="34" spans="1:14" ht="24" x14ac:dyDescent="0.25">
      <c r="A34" s="16" t="str">
        <f>datos!B36</f>
        <v>PLAZA DELGADO JOSE LUIS</v>
      </c>
      <c r="B34" s="201" t="str">
        <f t="shared" si="1"/>
        <v>PAAR</v>
      </c>
      <c r="C34" s="201">
        <f>IFERROR(TRUNC(AVERAGE('2.1'!B25:H25),2)," ")</f>
        <v>6.66</v>
      </c>
      <c r="D34" s="201" t="str">
        <f t="shared" si="2"/>
        <v>AAR</v>
      </c>
      <c r="E34" s="201">
        <f>IFERROR(TRUNC(AVERAGE('2.1'!I25:O25),2)," ")</f>
        <v>8.5</v>
      </c>
      <c r="F34" s="201" t="str">
        <f t="shared" si="3"/>
        <v>AAR</v>
      </c>
      <c r="G34" s="201">
        <f>IFERROR(TRUNC(AVERAGE('2.1'!P25:V25),2)," ")</f>
        <v>8.33</v>
      </c>
      <c r="H34" s="201" t="str">
        <f t="shared" si="4"/>
        <v>AAR</v>
      </c>
      <c r="I34" s="201">
        <f>IFERROR(TRUNC(AVERAGE('2.1'!W25:AC25),2)," ")</f>
        <v>8</v>
      </c>
      <c r="J34" s="201" t="str">
        <f t="shared" si="5"/>
        <v>AAR</v>
      </c>
      <c r="K34" s="201">
        <f>IF('2.1'!AD25=0,"F.N",'2.1'!AD25)</f>
        <v>8</v>
      </c>
      <c r="L34" s="201" t="str">
        <f t="shared" si="6"/>
        <v>AAR</v>
      </c>
      <c r="M34" s="190">
        <f t="shared" si="7"/>
        <v>7.89</v>
      </c>
      <c r="N34" s="226" t="str">
        <f>+IF(M34&lt;'PROM 1.1'!M34,"",IF(M34&gt;'PROM 1.1'!M34,""," "))</f>
        <v></v>
      </c>
    </row>
    <row r="35" spans="1:14" ht="24" x14ac:dyDescent="0.25">
      <c r="A35" s="16" t="str">
        <f>datos!B37</f>
        <v>ROMAN FLORES DANIEL ERNESTO</v>
      </c>
      <c r="B35" s="201" t="str">
        <f t="shared" si="1"/>
        <v>PAAR</v>
      </c>
      <c r="C35" s="201">
        <f>IFERROR(TRUNC(AVERAGE('2.1'!B26:H26),2)," ")</f>
        <v>6.33</v>
      </c>
      <c r="D35" s="201" t="str">
        <f t="shared" si="2"/>
        <v>PAAR</v>
      </c>
      <c r="E35" s="201">
        <f>IFERROR(TRUNC(AVERAGE('2.1'!I26:O26),2)," ")</f>
        <v>6.75</v>
      </c>
      <c r="F35" s="201" t="str">
        <f t="shared" si="3"/>
        <v>AAR</v>
      </c>
      <c r="G35" s="201">
        <f>IFERROR(TRUNC(AVERAGE('2.1'!P26:V26),2)," ")</f>
        <v>7.33</v>
      </c>
      <c r="H35" s="201" t="str">
        <f t="shared" si="4"/>
        <v>AAR</v>
      </c>
      <c r="I35" s="201">
        <f>IFERROR(TRUNC(AVERAGE('2.1'!W26:AC26),2)," ")</f>
        <v>8</v>
      </c>
      <c r="J35" s="201" t="str">
        <f t="shared" si="5"/>
        <v>AAR</v>
      </c>
      <c r="K35" s="201">
        <f>IF('2.1'!AD26=0,"F.N",'2.1'!AD26)</f>
        <v>7</v>
      </c>
      <c r="L35" s="201" t="str">
        <f t="shared" si="6"/>
        <v>AAR</v>
      </c>
      <c r="M35" s="190">
        <f t="shared" si="7"/>
        <v>7.08</v>
      </c>
      <c r="N35" s="226" t="str">
        <f>+IF(M35&lt;'PROM 1.1'!M35,"",IF(M35&gt;'PROM 1.1'!M35,""," "))</f>
        <v></v>
      </c>
    </row>
    <row r="36" spans="1:14" ht="24" x14ac:dyDescent="0.25">
      <c r="A36" s="16" t="str">
        <f>datos!B38</f>
        <v>TAIBOT AVEGNO BRYAN ANTENOR</v>
      </c>
      <c r="B36" s="201" t="str">
        <f t="shared" si="1"/>
        <v>AAR</v>
      </c>
      <c r="C36" s="201">
        <f>IFERROR(TRUNC(AVERAGE('2.1'!B27:H27),2)," ")</f>
        <v>7.66</v>
      </c>
      <c r="D36" s="201" t="str">
        <f t="shared" si="2"/>
        <v>AAR</v>
      </c>
      <c r="E36" s="201">
        <f>IFERROR(TRUNC(AVERAGE('2.1'!I27:O27),2)," ")</f>
        <v>7</v>
      </c>
      <c r="F36" s="201" t="str">
        <f t="shared" si="3"/>
        <v>AAR</v>
      </c>
      <c r="G36" s="201">
        <f>IFERROR(TRUNC(AVERAGE('2.1'!P27:V27),2)," ")</f>
        <v>7.66</v>
      </c>
      <c r="H36" s="201" t="str">
        <f t="shared" si="4"/>
        <v>PAAR</v>
      </c>
      <c r="I36" s="201">
        <f>IFERROR(TRUNC(AVERAGE('2.1'!W27:AC27),2)," ")</f>
        <v>6</v>
      </c>
      <c r="J36" s="201" t="str">
        <f t="shared" si="5"/>
        <v>F.N.</v>
      </c>
      <c r="K36" s="201" t="str">
        <f>IF('2.1'!AD27=0,"F.N",'2.1'!AD27)</f>
        <v>F.N</v>
      </c>
      <c r="L36" s="201" t="str">
        <f t="shared" si="6"/>
        <v>SNP</v>
      </c>
      <c r="M36" s="190" t="str">
        <f t="shared" si="7"/>
        <v xml:space="preserve"> </v>
      </c>
      <c r="N36" s="226" t="str">
        <f>+IF(M36&lt;'PROM 1.1'!M36,"",IF(M36&gt;'PROM 1.1'!M36,""," "))</f>
        <v></v>
      </c>
    </row>
    <row r="37" spans="1:14" ht="24" x14ac:dyDescent="0.25">
      <c r="A37" s="16" t="str">
        <f>datos!B39</f>
        <v>TORO ALMEA JORDAN ANDRES</v>
      </c>
      <c r="B37" s="201" t="str">
        <f t="shared" si="1"/>
        <v>NAAR</v>
      </c>
      <c r="C37" s="201">
        <f>IFERROR(TRUNC(AVERAGE('2.1'!B28:H28),2)," ")</f>
        <v>2</v>
      </c>
      <c r="D37" s="201" t="str">
        <f t="shared" si="2"/>
        <v>AAR</v>
      </c>
      <c r="E37" s="201">
        <f>IFERROR(TRUNC(AVERAGE('2.1'!I28:O28),2)," ")</f>
        <v>7</v>
      </c>
      <c r="F37" s="201" t="str">
        <f t="shared" si="3"/>
        <v>AAR</v>
      </c>
      <c r="G37" s="201">
        <f>IFERROR(TRUNC(AVERAGE('2.1'!P28:V28),2)," ")</f>
        <v>7.66</v>
      </c>
      <c r="H37" s="201" t="str">
        <f t="shared" si="4"/>
        <v>PAAR</v>
      </c>
      <c r="I37" s="201">
        <f>IFERROR(TRUNC(AVERAGE('2.1'!W28:AC28),2)," ")</f>
        <v>6</v>
      </c>
      <c r="J37" s="201" t="str">
        <f t="shared" si="5"/>
        <v>PAAR</v>
      </c>
      <c r="K37" s="201">
        <f>IF('2.1'!AD28=0,"F.N",'2.1'!AD28)</f>
        <v>5</v>
      </c>
      <c r="L37" s="201" t="str">
        <f t="shared" si="6"/>
        <v>PAAR</v>
      </c>
      <c r="M37" s="190">
        <f t="shared" si="7"/>
        <v>5.53</v>
      </c>
      <c r="N37" s="226" t="str">
        <f>+IF(M37&lt;'PROM 1.1'!M37,"",IF(M37&gt;'PROM 1.1'!M37,""," "))</f>
        <v></v>
      </c>
    </row>
    <row r="38" spans="1:14" ht="24" x14ac:dyDescent="0.25">
      <c r="A38" s="16" t="str">
        <f>datos!B40</f>
        <v>VALENCIA CAICEDO ANGIE ISABELLA</v>
      </c>
      <c r="B38" s="201" t="str">
        <f t="shared" si="1"/>
        <v>AAR</v>
      </c>
      <c r="C38" s="201">
        <f>IFERROR(TRUNC(AVERAGE('2.1'!B29:H29),2)," ")</f>
        <v>8.66</v>
      </c>
      <c r="D38" s="201" t="str">
        <f t="shared" si="2"/>
        <v>AAR</v>
      </c>
      <c r="E38" s="201">
        <f>IFERROR(TRUNC(AVERAGE('2.1'!I29:O29),2)," ")</f>
        <v>7</v>
      </c>
      <c r="F38" s="201" t="str">
        <f t="shared" si="3"/>
        <v>AAR</v>
      </c>
      <c r="G38" s="201">
        <f>IFERROR(TRUNC(AVERAGE('2.1'!P29:V29),2)," ")</f>
        <v>7.33</v>
      </c>
      <c r="H38" s="201" t="str">
        <f t="shared" si="4"/>
        <v>AAR</v>
      </c>
      <c r="I38" s="201">
        <f>IFERROR(TRUNC(AVERAGE('2.1'!W29:AC29),2)," ")</f>
        <v>7.5</v>
      </c>
      <c r="J38" s="201" t="str">
        <f t="shared" si="5"/>
        <v>AAR</v>
      </c>
      <c r="K38" s="201">
        <f>IF('2.1'!AD29=0,"F.N",'2.1'!AD29)</f>
        <v>7</v>
      </c>
      <c r="L38" s="201" t="str">
        <f t="shared" si="6"/>
        <v>AAR</v>
      </c>
      <c r="M38" s="190">
        <f t="shared" si="7"/>
        <v>7.49</v>
      </c>
      <c r="N38" s="226" t="str">
        <f>+IF(M38&lt;'PROM 1.1'!M38,"",IF(M38&gt;'PROM 1.1'!M38,""," "))</f>
        <v></v>
      </c>
    </row>
    <row r="39" spans="1:14" ht="24" x14ac:dyDescent="0.25">
      <c r="A39" s="16" t="str">
        <f>datos!B41</f>
        <v>VALIENTE GUTIERREZ NAYIB EDUARDO</v>
      </c>
      <c r="B39" s="201" t="str">
        <f t="shared" si="1"/>
        <v>AAR</v>
      </c>
      <c r="C39" s="201">
        <f>IFERROR(TRUNC(AVERAGE('2.1'!B30:H30),2)," ")</f>
        <v>8</v>
      </c>
      <c r="D39" s="201" t="str">
        <f t="shared" si="2"/>
        <v>DAR</v>
      </c>
      <c r="E39" s="201">
        <f>IFERROR(TRUNC(AVERAGE('2.1'!I30:O30),2)," ")</f>
        <v>9.5</v>
      </c>
      <c r="F39" s="201" t="str">
        <f t="shared" si="3"/>
        <v>AAR</v>
      </c>
      <c r="G39" s="201">
        <f>IFERROR(TRUNC(AVERAGE('2.1'!P30:V30),2)," ")</f>
        <v>8.66</v>
      </c>
      <c r="H39" s="201" t="str">
        <f t="shared" si="4"/>
        <v>DAR</v>
      </c>
      <c r="I39" s="201">
        <f>IFERROR(TRUNC(AVERAGE('2.1'!W30:AC30),2)," ")</f>
        <v>9.5</v>
      </c>
      <c r="J39" s="201" t="str">
        <f t="shared" si="5"/>
        <v>AAR</v>
      </c>
      <c r="K39" s="201">
        <f>IF('2.1'!AD30=0,"F.N",'2.1'!AD30)</f>
        <v>7</v>
      </c>
      <c r="L39" s="201" t="str">
        <f t="shared" si="6"/>
        <v>AAR</v>
      </c>
      <c r="M39" s="190">
        <f t="shared" si="7"/>
        <v>8.5299999999999994</v>
      </c>
      <c r="N39" s="226" t="str">
        <f>+IF(M39&lt;'PROM 1.1'!M39,"",IF(M39&gt;'PROM 1.1'!M39,""," "))</f>
        <v></v>
      </c>
    </row>
    <row r="40" spans="1:14" ht="24" x14ac:dyDescent="0.25">
      <c r="A40" s="16" t="str">
        <f>datos!B42</f>
        <v>VEGA VERA ANGGIE VALERIA</v>
      </c>
      <c r="B40" s="201" t="str">
        <f t="shared" si="1"/>
        <v>DAR</v>
      </c>
      <c r="C40" s="201" t="str">
        <f>IFERROR(TRUNC(AVERAGE('2.1'!B31:H31),2)," ")</f>
        <v xml:space="preserve"> </v>
      </c>
      <c r="D40" s="201" t="str">
        <f t="shared" si="2"/>
        <v>AAR</v>
      </c>
      <c r="E40" s="201">
        <f>IFERROR(TRUNC(AVERAGE('2.1'!I31:O31),2)," ")</f>
        <v>8.5</v>
      </c>
      <c r="F40" s="201" t="str">
        <f t="shared" si="3"/>
        <v>DAR</v>
      </c>
      <c r="G40" s="201">
        <f>IFERROR(TRUNC(AVERAGE('2.1'!P31:V31),2)," ")</f>
        <v>9.33</v>
      </c>
      <c r="H40" s="201" t="str">
        <f t="shared" si="4"/>
        <v>AAR</v>
      </c>
      <c r="I40" s="201">
        <f>IFERROR(TRUNC(AVERAGE('2.1'!W31:AC31),2)," ")</f>
        <v>7.5</v>
      </c>
      <c r="J40" s="201" t="str">
        <f t="shared" si="5"/>
        <v>AAR</v>
      </c>
      <c r="K40" s="201">
        <f>IF('2.1'!AD31=0,"F.N",'2.1'!AD31)</f>
        <v>7</v>
      </c>
      <c r="L40" s="201" t="str">
        <f t="shared" si="6"/>
        <v>AAR</v>
      </c>
      <c r="M40" s="190">
        <f t="shared" si="7"/>
        <v>8.08</v>
      </c>
      <c r="N40" s="226" t="str">
        <f>+IF(M40&lt;'PROM 1.1'!M40,"",IF(M40&gt;'PROM 1.1'!M40,""," "))</f>
        <v></v>
      </c>
    </row>
    <row r="41" spans="1:14" x14ac:dyDescent="0.25">
      <c r="A41" s="16">
        <f>datos!B43</f>
        <v>0</v>
      </c>
      <c r="B41" s="201" t="str">
        <f t="shared" si="1"/>
        <v>DAR</v>
      </c>
      <c r="C41" s="201" t="str">
        <f>IFERROR(TRUNC(AVERAGE('2.1'!B32:H32),2)," ")</f>
        <v xml:space="preserve"> </v>
      </c>
      <c r="D41" s="201" t="str">
        <f t="shared" si="2"/>
        <v>DAR</v>
      </c>
      <c r="E41" s="201" t="str">
        <f>IFERROR(TRUNC(AVERAGE('2.1'!I32:O32),2)," ")</f>
        <v xml:space="preserve"> </v>
      </c>
      <c r="F41" s="201" t="str">
        <f t="shared" si="3"/>
        <v>DAR</v>
      </c>
      <c r="G41" s="201" t="str">
        <f>IFERROR(TRUNC(AVERAGE('2.1'!P32:V32),2)," ")</f>
        <v xml:space="preserve"> </v>
      </c>
      <c r="H41" s="201" t="str">
        <f t="shared" si="4"/>
        <v>DAR</v>
      </c>
      <c r="I41" s="201" t="str">
        <f>IFERROR(TRUNC(AVERAGE('2.1'!W32:AC32),2)," ")</f>
        <v xml:space="preserve"> </v>
      </c>
      <c r="J41" s="201" t="str">
        <f t="shared" si="5"/>
        <v>F.N.</v>
      </c>
      <c r="K41" s="201" t="str">
        <f>IF('2.1'!AD32=0,"F.N",'2.1'!AD32)</f>
        <v>F.N</v>
      </c>
      <c r="L41" s="201" t="str">
        <f t="shared" si="6"/>
        <v>SNP</v>
      </c>
      <c r="M41" s="190" t="str">
        <f t="shared" si="7"/>
        <v xml:space="preserve"> </v>
      </c>
      <c r="N41" s="226" t="str">
        <f>+IF(M41&lt;'PROM 1.1'!M41,"",IF(M41&gt;'PROM 1.1'!M41,""," "))</f>
        <v xml:space="preserve"> </v>
      </c>
    </row>
    <row r="42" spans="1:14" x14ac:dyDescent="0.25">
      <c r="A42" s="16">
        <f>datos!B44</f>
        <v>0</v>
      </c>
      <c r="B42" s="201" t="str">
        <f t="shared" si="1"/>
        <v>DAR</v>
      </c>
      <c r="C42" s="201" t="str">
        <f>IFERROR(TRUNC(AVERAGE('2.1'!B33:H33),2)," ")</f>
        <v xml:space="preserve"> </v>
      </c>
      <c r="D42" s="201" t="str">
        <f t="shared" si="2"/>
        <v>DAR</v>
      </c>
      <c r="E42" s="201" t="str">
        <f>IFERROR(TRUNC(AVERAGE('2.1'!I33:O33),2)," ")</f>
        <v xml:space="preserve"> </v>
      </c>
      <c r="F42" s="201" t="str">
        <f t="shared" si="3"/>
        <v>DAR</v>
      </c>
      <c r="G42" s="201" t="str">
        <f>IFERROR(TRUNC(AVERAGE('2.1'!P33:V33),2)," ")</f>
        <v xml:space="preserve"> </v>
      </c>
      <c r="H42" s="201" t="str">
        <f t="shared" si="4"/>
        <v>DAR</v>
      </c>
      <c r="I42" s="201" t="str">
        <f>IFERROR(TRUNC(AVERAGE('2.1'!W33:AC33),2)," ")</f>
        <v xml:space="preserve"> </v>
      </c>
      <c r="J42" s="201" t="str">
        <f t="shared" si="5"/>
        <v>F.N.</v>
      </c>
      <c r="K42" s="201" t="str">
        <f>IF('2.1'!AD33=0,"F.N",'2.1'!AD33)</f>
        <v>F.N</v>
      </c>
      <c r="L42" s="201" t="str">
        <f t="shared" si="6"/>
        <v>SNP</v>
      </c>
      <c r="M42" s="190" t="str">
        <f t="shared" si="7"/>
        <v xml:space="preserve"> </v>
      </c>
      <c r="N42" s="226" t="str">
        <f>+IF(M42&lt;'PROM 1.1'!M42,"",IF(M42&gt;'PROM 1.1'!M42,""," "))</f>
        <v xml:space="preserve"> </v>
      </c>
    </row>
    <row r="43" spans="1:14" x14ac:dyDescent="0.25">
      <c r="A43" s="16">
        <f>datos!B45</f>
        <v>0</v>
      </c>
      <c r="B43" s="201" t="str">
        <f t="shared" si="1"/>
        <v>DAR</v>
      </c>
      <c r="C43" s="201" t="str">
        <f>IFERROR(TRUNC(AVERAGE('2.1'!B34:H34),2)," ")</f>
        <v xml:space="preserve"> </v>
      </c>
      <c r="D43" s="201" t="str">
        <f t="shared" si="2"/>
        <v>DAR</v>
      </c>
      <c r="E43" s="201" t="str">
        <f>IFERROR(TRUNC(AVERAGE('2.1'!I34:O34),2)," ")</f>
        <v xml:space="preserve"> </v>
      </c>
      <c r="F43" s="201" t="str">
        <f t="shared" si="3"/>
        <v>DAR</v>
      </c>
      <c r="G43" s="201" t="str">
        <f>IFERROR(TRUNC(AVERAGE('2.1'!P34:V34),2)," ")</f>
        <v xml:space="preserve"> </v>
      </c>
      <c r="H43" s="201" t="str">
        <f t="shared" si="4"/>
        <v>DAR</v>
      </c>
      <c r="I43" s="201" t="str">
        <f>IFERROR(TRUNC(AVERAGE('2.1'!W34:AC34),2)," ")</f>
        <v xml:space="preserve"> </v>
      </c>
      <c r="J43" s="201" t="str">
        <f t="shared" si="5"/>
        <v>F.N.</v>
      </c>
      <c r="K43" s="201" t="str">
        <f>IF('2.1'!AD34=0,"F.N",'2.1'!AD34)</f>
        <v>F.N</v>
      </c>
      <c r="L43" s="201" t="str">
        <f t="shared" si="6"/>
        <v>SNP</v>
      </c>
      <c r="M43" s="190" t="str">
        <f t="shared" si="7"/>
        <v xml:space="preserve"> </v>
      </c>
      <c r="N43" s="226" t="str">
        <f>+IF(M43&lt;'PROM 1.1'!M43,"",IF(M43&gt;'PROM 1.1'!M43,""," "))</f>
        <v xml:space="preserve"> </v>
      </c>
    </row>
    <row r="44" spans="1:14" x14ac:dyDescent="0.25">
      <c r="A44" s="16">
        <f>datos!B46</f>
        <v>0</v>
      </c>
      <c r="B44" s="201" t="str">
        <f t="shared" si="1"/>
        <v>DAR</v>
      </c>
      <c r="C44" s="201" t="str">
        <f>IFERROR(TRUNC(AVERAGE('2.1'!B35:H35),2)," ")</f>
        <v xml:space="preserve"> </v>
      </c>
      <c r="D44" s="201" t="str">
        <f t="shared" si="2"/>
        <v>DAR</v>
      </c>
      <c r="E44" s="201" t="str">
        <f>IFERROR(TRUNC(AVERAGE('2.1'!I35:O35),2)," ")</f>
        <v xml:space="preserve"> </v>
      </c>
      <c r="F44" s="201" t="str">
        <f t="shared" si="3"/>
        <v>DAR</v>
      </c>
      <c r="G44" s="201" t="str">
        <f>IFERROR(TRUNC(AVERAGE('2.1'!P35:V35),2)," ")</f>
        <v xml:space="preserve"> </v>
      </c>
      <c r="H44" s="201" t="str">
        <f t="shared" si="4"/>
        <v>DAR</v>
      </c>
      <c r="I44" s="201" t="str">
        <f>IFERROR(TRUNC(AVERAGE('2.1'!W35:AC35),2)," ")</f>
        <v xml:space="preserve"> </v>
      </c>
      <c r="J44" s="201" t="str">
        <f t="shared" si="5"/>
        <v>F.N.</v>
      </c>
      <c r="K44" s="201" t="str">
        <f>IF('2.1'!AD35=0,"F.N",'2.1'!AD35)</f>
        <v>F.N</v>
      </c>
      <c r="L44" s="201" t="str">
        <f t="shared" si="6"/>
        <v>SNP</v>
      </c>
      <c r="M44" s="190" t="str">
        <f t="shared" si="7"/>
        <v xml:space="preserve"> </v>
      </c>
      <c r="N44" s="226" t="str">
        <f>+IF(M44&lt;'PROM 1.1'!M44,"",IF(M44&gt;'PROM 1.1'!M44,""," "))</f>
        <v xml:space="preserve"> </v>
      </c>
    </row>
    <row r="45" spans="1:14" x14ac:dyDescent="0.25">
      <c r="A45" s="16">
        <f>datos!B47</f>
        <v>0</v>
      </c>
      <c r="B45" s="201" t="str">
        <f t="shared" si="1"/>
        <v>DAR</v>
      </c>
      <c r="C45" s="201" t="str">
        <f>IFERROR(TRUNC(AVERAGE('2.1'!B36:H36),2)," ")</f>
        <v xml:space="preserve"> </v>
      </c>
      <c r="D45" s="201" t="str">
        <f t="shared" si="2"/>
        <v>DAR</v>
      </c>
      <c r="E45" s="201" t="str">
        <f>IFERROR(TRUNC(AVERAGE('2.1'!I36:O36),2)," ")</f>
        <v xml:space="preserve"> </v>
      </c>
      <c r="F45" s="201" t="str">
        <f t="shared" si="3"/>
        <v>DAR</v>
      </c>
      <c r="G45" s="201" t="str">
        <f>IFERROR(TRUNC(AVERAGE('2.1'!P36:V36),2)," ")</f>
        <v xml:space="preserve"> </v>
      </c>
      <c r="H45" s="201" t="str">
        <f t="shared" si="4"/>
        <v>DAR</v>
      </c>
      <c r="I45" s="201" t="str">
        <f>IFERROR(TRUNC(AVERAGE('2.1'!W36:AC36),2)," ")</f>
        <v xml:space="preserve"> </v>
      </c>
      <c r="J45" s="201" t="str">
        <f t="shared" si="5"/>
        <v>F.N.</v>
      </c>
      <c r="K45" s="201" t="str">
        <f>IF('2.1'!AD36=0,"F.N",'2.1'!AD36)</f>
        <v>F.N</v>
      </c>
      <c r="L45" s="201" t="str">
        <f t="shared" si="6"/>
        <v>SNP</v>
      </c>
      <c r="M45" s="190" t="str">
        <f t="shared" si="7"/>
        <v xml:space="preserve"> </v>
      </c>
      <c r="N45" s="226" t="str">
        <f>+IF(M45&lt;'PROM 1.1'!M45,"",IF(M45&gt;'PROM 1.1'!M45,""," "))</f>
        <v xml:space="preserve"> </v>
      </c>
    </row>
    <row r="46" spans="1:14" x14ac:dyDescent="0.25">
      <c r="A46" s="16">
        <f>datos!B48</f>
        <v>0</v>
      </c>
      <c r="B46" s="201" t="str">
        <f t="shared" si="1"/>
        <v>DAR</v>
      </c>
      <c r="C46" s="201" t="str">
        <f>IFERROR(TRUNC(AVERAGE('2.1'!B37:H37),2)," ")</f>
        <v xml:space="preserve"> </v>
      </c>
      <c r="D46" s="201" t="str">
        <f t="shared" si="2"/>
        <v>DAR</v>
      </c>
      <c r="E46" s="201" t="str">
        <f>IFERROR(TRUNC(AVERAGE('2.1'!I37:O37),2)," ")</f>
        <v xml:space="preserve"> </v>
      </c>
      <c r="F46" s="201" t="str">
        <f t="shared" si="3"/>
        <v>DAR</v>
      </c>
      <c r="G46" s="201" t="str">
        <f>IFERROR(TRUNC(AVERAGE('2.1'!P37:V37),2)," ")</f>
        <v xml:space="preserve"> </v>
      </c>
      <c r="H46" s="201" t="str">
        <f t="shared" si="4"/>
        <v>DAR</v>
      </c>
      <c r="I46" s="201" t="str">
        <f>IFERROR(TRUNC(AVERAGE('2.1'!W37:AC37),2)," ")</f>
        <v xml:space="preserve"> </v>
      </c>
      <c r="J46" s="201" t="str">
        <f t="shared" si="5"/>
        <v>F.N.</v>
      </c>
      <c r="K46" s="201" t="str">
        <f>IF('2.1'!AD37=0,"F.N",'2.1'!AD37)</f>
        <v>F.N</v>
      </c>
      <c r="L46" s="201" t="str">
        <f t="shared" si="6"/>
        <v>SNP</v>
      </c>
      <c r="M46" s="190" t="str">
        <f t="shared" si="7"/>
        <v xml:space="preserve"> </v>
      </c>
      <c r="N46" s="226" t="str">
        <f>+IF(M46&lt;'PROM 1.1'!M46,"",IF(M46&gt;'PROM 1.1'!M46,""," "))</f>
        <v xml:space="preserve"> </v>
      </c>
    </row>
    <row r="47" spans="1:14" x14ac:dyDescent="0.25">
      <c r="A47" s="16">
        <f>datos!B49</f>
        <v>0</v>
      </c>
      <c r="B47" s="201" t="str">
        <f t="shared" si="1"/>
        <v>DAR</v>
      </c>
      <c r="C47" s="201" t="str">
        <f>IFERROR(TRUNC(AVERAGE('2.1'!B38:H38),2)," ")</f>
        <v xml:space="preserve"> </v>
      </c>
      <c r="D47" s="201" t="str">
        <f t="shared" si="2"/>
        <v>DAR</v>
      </c>
      <c r="E47" s="201" t="str">
        <f>IFERROR(TRUNC(AVERAGE('2.1'!I38:O38),2)," ")</f>
        <v xml:space="preserve"> </v>
      </c>
      <c r="F47" s="201" t="str">
        <f t="shared" si="3"/>
        <v>DAR</v>
      </c>
      <c r="G47" s="201" t="str">
        <f>IFERROR(TRUNC(AVERAGE('2.1'!P38:V38),2)," ")</f>
        <v xml:space="preserve"> </v>
      </c>
      <c r="H47" s="201" t="str">
        <f t="shared" si="4"/>
        <v>DAR</v>
      </c>
      <c r="I47" s="201" t="str">
        <f>IFERROR(TRUNC(AVERAGE('2.1'!W38:AC38),2)," ")</f>
        <v xml:space="preserve"> </v>
      </c>
      <c r="J47" s="201" t="str">
        <f t="shared" si="5"/>
        <v>F.N.</v>
      </c>
      <c r="K47" s="201" t="str">
        <f>IF('2.1'!AD38=0,"F.N",'2.1'!AD38)</f>
        <v>F.N</v>
      </c>
      <c r="L47" s="201" t="str">
        <f t="shared" si="6"/>
        <v>SNP</v>
      </c>
      <c r="M47" s="190" t="str">
        <f t="shared" si="7"/>
        <v xml:space="preserve"> </v>
      </c>
      <c r="N47" s="226" t="str">
        <f>+IF(M47&lt;'PROM 1.1'!M47,"",IF(M47&gt;'PROM 1.1'!M47,""," "))</f>
        <v xml:space="preserve"> </v>
      </c>
    </row>
    <row r="48" spans="1:14" x14ac:dyDescent="0.25">
      <c r="A48" s="16">
        <f>datos!B50</f>
        <v>0</v>
      </c>
      <c r="B48" s="201" t="str">
        <f t="shared" si="1"/>
        <v>DAR</v>
      </c>
      <c r="C48" s="201" t="str">
        <f>IFERROR(TRUNC(AVERAGE('2.1'!B39:H39),2)," ")</f>
        <v xml:space="preserve"> </v>
      </c>
      <c r="D48" s="201" t="str">
        <f t="shared" si="2"/>
        <v>DAR</v>
      </c>
      <c r="E48" s="201" t="str">
        <f>IFERROR(TRUNC(AVERAGE('2.1'!I39:O39),2)," ")</f>
        <v xml:space="preserve"> </v>
      </c>
      <c r="F48" s="201" t="str">
        <f t="shared" si="3"/>
        <v>DAR</v>
      </c>
      <c r="G48" s="201" t="str">
        <f>IFERROR(TRUNC(AVERAGE('2.1'!P39:V39),2)," ")</f>
        <v xml:space="preserve"> </v>
      </c>
      <c r="H48" s="201" t="str">
        <f t="shared" si="4"/>
        <v>DAR</v>
      </c>
      <c r="I48" s="201" t="str">
        <f>IFERROR(TRUNC(AVERAGE('2.1'!W39:AC39),2)," ")</f>
        <v xml:space="preserve"> </v>
      </c>
      <c r="J48" s="201" t="str">
        <f t="shared" si="5"/>
        <v>F.N.</v>
      </c>
      <c r="K48" s="201" t="str">
        <f>IF('2.1'!AD39=0,"F.N",'2.1'!AD39)</f>
        <v>F.N</v>
      </c>
      <c r="L48" s="201" t="str">
        <f t="shared" si="6"/>
        <v>SNP</v>
      </c>
      <c r="M48" s="190" t="str">
        <f t="shared" si="7"/>
        <v xml:space="preserve"> </v>
      </c>
      <c r="N48" s="226" t="str">
        <f>+IF(M48&lt;'PROM 1.1'!M48,"",IF(M48&gt;'PROM 1.1'!M48,""," "))</f>
        <v xml:space="preserve"> </v>
      </c>
    </row>
    <row r="49" spans="1:14" x14ac:dyDescent="0.25">
      <c r="A49" s="16">
        <f>datos!B51</f>
        <v>0</v>
      </c>
      <c r="B49" s="201" t="str">
        <f t="shared" si="1"/>
        <v>DAR</v>
      </c>
      <c r="C49" s="201" t="str">
        <f>IFERROR(TRUNC(AVERAGE('2.1'!B40:H40),2)," ")</f>
        <v xml:space="preserve"> </v>
      </c>
      <c r="D49" s="201" t="str">
        <f t="shared" si="2"/>
        <v>DAR</v>
      </c>
      <c r="E49" s="201" t="str">
        <f>IFERROR(TRUNC(AVERAGE('2.1'!I40:O40),2)," ")</f>
        <v xml:space="preserve"> </v>
      </c>
      <c r="F49" s="201" t="str">
        <f t="shared" si="3"/>
        <v>DAR</v>
      </c>
      <c r="G49" s="201" t="str">
        <f>IFERROR(TRUNC(AVERAGE('2.1'!P40:V40),2)," ")</f>
        <v xml:space="preserve"> </v>
      </c>
      <c r="H49" s="201" t="str">
        <f t="shared" si="4"/>
        <v>DAR</v>
      </c>
      <c r="I49" s="201" t="str">
        <f>IFERROR(TRUNC(AVERAGE('2.1'!W40:AC40),2)," ")</f>
        <v xml:space="preserve"> </v>
      </c>
      <c r="J49" s="201" t="str">
        <f t="shared" si="5"/>
        <v>F.N.</v>
      </c>
      <c r="K49" s="201" t="str">
        <f>IF('2.1'!AD40=0,"F.N",'2.1'!AD40)</f>
        <v>F.N</v>
      </c>
      <c r="L49" s="201" t="str">
        <f t="shared" si="6"/>
        <v>SNP</v>
      </c>
      <c r="M49" s="190" t="str">
        <f t="shared" si="7"/>
        <v xml:space="preserve"> </v>
      </c>
      <c r="N49" s="226" t="str">
        <f>+IF(M49&lt;'PROM 1.1'!M49,"",IF(M49&gt;'PROM 1.1'!M49,""," "))</f>
        <v xml:space="preserve"> </v>
      </c>
    </row>
    <row r="50" spans="1:14" x14ac:dyDescent="0.25">
      <c r="A50" s="16">
        <f>datos!B52</f>
        <v>0</v>
      </c>
      <c r="B50" s="201" t="str">
        <f t="shared" si="1"/>
        <v>DAR</v>
      </c>
      <c r="C50" s="201" t="str">
        <f>IFERROR(TRUNC(AVERAGE('2.1'!B41:H41),2)," ")</f>
        <v xml:space="preserve"> </v>
      </c>
      <c r="D50" s="201" t="str">
        <f t="shared" si="2"/>
        <v>DAR</v>
      </c>
      <c r="E50" s="201" t="str">
        <f>IFERROR(TRUNC(AVERAGE('2.1'!I41:O41),2)," ")</f>
        <v xml:space="preserve"> </v>
      </c>
      <c r="F50" s="201" t="str">
        <f t="shared" si="3"/>
        <v>DAR</v>
      </c>
      <c r="G50" s="201" t="str">
        <f>IFERROR(TRUNC(AVERAGE('2.1'!P41:V41),2)," ")</f>
        <v xml:space="preserve"> </v>
      </c>
      <c r="H50" s="201" t="str">
        <f t="shared" si="4"/>
        <v>DAR</v>
      </c>
      <c r="I50" s="201" t="str">
        <f>IFERROR(TRUNC(AVERAGE('2.1'!W41:AC41),2)," ")</f>
        <v xml:space="preserve"> </v>
      </c>
      <c r="J50" s="201" t="str">
        <f t="shared" si="5"/>
        <v>F.N.</v>
      </c>
      <c r="K50" s="201" t="str">
        <f>IF('2.1'!AD41=0,"F.N",'2.1'!AD41)</f>
        <v>F.N</v>
      </c>
      <c r="L50" s="201" t="str">
        <f t="shared" si="6"/>
        <v>SNP</v>
      </c>
      <c r="M50" s="190" t="str">
        <f t="shared" si="7"/>
        <v xml:space="preserve"> </v>
      </c>
      <c r="N50" s="226" t="str">
        <f>+IF(M50&lt;'PROM 1.1'!M50,"",IF(M50&gt;'PROM 1.1'!M50,""," "))</f>
        <v xml:space="preserve"> </v>
      </c>
    </row>
    <row r="51" spans="1:14" x14ac:dyDescent="0.25">
      <c r="A51" s="16">
        <f>datos!B53</f>
        <v>0</v>
      </c>
      <c r="B51" s="201" t="str">
        <f t="shared" si="1"/>
        <v>DAR</v>
      </c>
      <c r="C51" s="201" t="str">
        <f>IFERROR(TRUNC(AVERAGE('2.1'!B42:H42),2)," ")</f>
        <v xml:space="preserve"> </v>
      </c>
      <c r="D51" s="201" t="str">
        <f t="shared" si="2"/>
        <v>DAR</v>
      </c>
      <c r="E51" s="201" t="str">
        <f>IFERROR(TRUNC(AVERAGE('2.1'!I42:O42),2)," ")</f>
        <v xml:space="preserve"> </v>
      </c>
      <c r="F51" s="201" t="str">
        <f t="shared" si="3"/>
        <v>DAR</v>
      </c>
      <c r="G51" s="201" t="str">
        <f>IFERROR(TRUNC(AVERAGE('2.1'!P42:V42),2)," ")</f>
        <v xml:space="preserve"> </v>
      </c>
      <c r="H51" s="201" t="str">
        <f t="shared" si="4"/>
        <v>DAR</v>
      </c>
      <c r="I51" s="201" t="str">
        <f>IFERROR(TRUNC(AVERAGE('2.1'!W42:AC42),2)," ")</f>
        <v xml:space="preserve"> </v>
      </c>
      <c r="J51" s="201" t="str">
        <f t="shared" si="5"/>
        <v>F.N.</v>
      </c>
      <c r="K51" s="201" t="str">
        <f>IF('2.1'!AD42=0,"F.N",'2.1'!AD42)</f>
        <v>F.N</v>
      </c>
      <c r="L51" s="201" t="str">
        <f t="shared" si="6"/>
        <v>SNP</v>
      </c>
      <c r="M51" s="190" t="str">
        <f t="shared" si="7"/>
        <v xml:space="preserve"> </v>
      </c>
      <c r="N51" s="226" t="str">
        <f>+IF(M51&lt;'PROM 1.1'!M51,"",IF(M51&gt;'PROM 1.1'!M51,""," "))</f>
        <v xml:space="preserve"> </v>
      </c>
    </row>
    <row r="52" spans="1:14" x14ac:dyDescent="0.25">
      <c r="A52" s="18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</row>
    <row r="53" spans="1:14" s="236" customFormat="1" x14ac:dyDescent="0.25">
      <c r="A53" s="235" t="s">
        <v>141</v>
      </c>
      <c r="C53" s="237">
        <f>+AVERAGE(C12:C52)</f>
        <v>6.7117857142857131</v>
      </c>
      <c r="D53" s="237"/>
      <c r="E53" s="237">
        <f t="shared" ref="E53:M53" si="8">+AVERAGE(E12:E52)</f>
        <v>7.6293103448275863</v>
      </c>
      <c r="F53" s="237"/>
      <c r="G53" s="237">
        <f t="shared" si="8"/>
        <v>7.1927586206896574</v>
      </c>
      <c r="H53" s="237"/>
      <c r="I53" s="237">
        <f t="shared" si="8"/>
        <v>7.0172413793103452</v>
      </c>
      <c r="J53" s="237"/>
      <c r="K53" s="237">
        <f t="shared" si="8"/>
        <v>5.791666666666667</v>
      </c>
      <c r="L53" s="237"/>
      <c r="M53" s="237">
        <f t="shared" si="8"/>
        <v>6.9866666666666672</v>
      </c>
    </row>
    <row r="54" spans="1:14" ht="20.25" customHeight="1" x14ac:dyDescent="0.25">
      <c r="A54" s="385" t="s">
        <v>49</v>
      </c>
      <c r="B54" s="386"/>
      <c r="C54" s="387" t="s">
        <v>50</v>
      </c>
      <c r="D54" s="387"/>
      <c r="E54" s="387" t="s">
        <v>51</v>
      </c>
      <c r="F54" s="387"/>
    </row>
    <row r="55" spans="1:14" ht="20.25" customHeight="1" x14ac:dyDescent="0.25">
      <c r="A55" s="22" t="s">
        <v>59</v>
      </c>
      <c r="B55" s="25" t="s">
        <v>60</v>
      </c>
      <c r="C55" s="383">
        <f>E55/SUM(E55:F59)</f>
        <v>0.17241379310344829</v>
      </c>
      <c r="D55" s="383"/>
      <c r="E55" s="384">
        <f>COUNTIF(L12:L51,"SNP")-COUNTBLANK(datos!B14:B53)</f>
        <v>5</v>
      </c>
      <c r="F55" s="384"/>
      <c r="G55" s="23"/>
      <c r="H55" s="23"/>
      <c r="I55" s="6"/>
      <c r="K55" s="6"/>
      <c r="M55" s="6"/>
    </row>
    <row r="56" spans="1:14" ht="20.25" customHeight="1" x14ac:dyDescent="0.25">
      <c r="A56" s="22" t="s">
        <v>61</v>
      </c>
      <c r="B56" s="26" t="s">
        <v>52</v>
      </c>
      <c r="C56" s="383">
        <f>E56/SUM(E55:F59)</f>
        <v>0</v>
      </c>
      <c r="D56" s="383"/>
      <c r="E56" s="384">
        <f>COUNTIF(L12:L51,"DAR")</f>
        <v>0</v>
      </c>
      <c r="F56" s="384"/>
      <c r="G56" s="23"/>
      <c r="H56" s="23"/>
      <c r="I56" s="6"/>
      <c r="K56" s="6"/>
      <c r="M56" s="6"/>
    </row>
    <row r="57" spans="1:14" ht="20.25" customHeight="1" x14ac:dyDescent="0.25">
      <c r="A57" s="22" t="s">
        <v>62</v>
      </c>
      <c r="B57" s="26" t="s">
        <v>53</v>
      </c>
      <c r="C57" s="383">
        <f>E57/SUM(E55:F59)</f>
        <v>0.41379310344827586</v>
      </c>
      <c r="D57" s="383"/>
      <c r="E57" s="384">
        <f>COUNTIF(L12:L51,"AAR")</f>
        <v>12</v>
      </c>
      <c r="F57" s="384"/>
      <c r="G57" s="24"/>
      <c r="H57" s="24"/>
      <c r="I57" s="6"/>
      <c r="K57" s="6"/>
      <c r="M57" s="6"/>
    </row>
    <row r="58" spans="1:14" ht="24" x14ac:dyDescent="0.25">
      <c r="A58" s="22" t="s">
        <v>63</v>
      </c>
      <c r="B58" s="27" t="s">
        <v>54</v>
      </c>
      <c r="C58" s="383">
        <f>E58/SUM(E55:F59)</f>
        <v>0.41379310344827586</v>
      </c>
      <c r="D58" s="383"/>
      <c r="E58" s="384">
        <f>COUNTIF(L12:L51,"PAAR")</f>
        <v>12</v>
      </c>
      <c r="F58" s="384"/>
      <c r="G58" s="24"/>
      <c r="H58" s="24"/>
      <c r="I58" s="6"/>
      <c r="K58" s="6"/>
      <c r="M58" s="6"/>
    </row>
    <row r="59" spans="1:14" ht="20.25" customHeight="1" x14ac:dyDescent="0.25">
      <c r="A59" s="22" t="s">
        <v>64</v>
      </c>
      <c r="B59" s="26" t="s">
        <v>55</v>
      </c>
      <c r="C59" s="383">
        <f>E59/SUM(E55:F59)</f>
        <v>0</v>
      </c>
      <c r="D59" s="383"/>
      <c r="E59" s="384">
        <f>COUNTIF(L12:L51,"NAAR")</f>
        <v>0</v>
      </c>
      <c r="F59" s="384"/>
      <c r="G59" s="24"/>
      <c r="H59" s="24"/>
      <c r="I59" s="6"/>
      <c r="K59" s="6"/>
      <c r="M59" s="6"/>
    </row>
    <row r="60" spans="1:14" ht="12" customHeight="1" x14ac:dyDescent="0.25">
      <c r="C60" s="24"/>
      <c r="D60" s="24"/>
      <c r="E60" s="24"/>
      <c r="F60" s="24"/>
      <c r="G60" s="24"/>
      <c r="H60" s="24"/>
      <c r="I60" s="6"/>
      <c r="K60" s="6"/>
      <c r="M60" s="6"/>
    </row>
    <row r="64" spans="1:14" s="68" customFormat="1" ht="12.75" x14ac:dyDescent="0.25">
      <c r="A64" s="64">
        <f>I6</f>
        <v>0</v>
      </c>
      <c r="B64" s="65"/>
      <c r="C64" s="66"/>
      <c r="D64" s="67"/>
      <c r="E64" s="20">
        <f>'PROM 1.1'!E64</f>
        <v>0</v>
      </c>
      <c r="F64" s="65"/>
      <c r="G64" s="66"/>
      <c r="H64" s="65"/>
      <c r="I64" s="66"/>
      <c r="J64" s="65"/>
      <c r="K64" s="20">
        <f>'PROM 1.1'!K64</f>
        <v>0</v>
      </c>
      <c r="L64" s="65"/>
      <c r="M64" s="66"/>
      <c r="N64" s="229"/>
    </row>
    <row r="65" spans="1:14" s="68" customFormat="1" ht="12.75" x14ac:dyDescent="0.25">
      <c r="A65" s="64" t="s">
        <v>56</v>
      </c>
      <c r="B65" s="65"/>
      <c r="C65" s="66"/>
      <c r="D65" s="69"/>
      <c r="E65" s="20" t="s">
        <v>57</v>
      </c>
      <c r="F65" s="65"/>
      <c r="G65" s="66"/>
      <c r="H65" s="65"/>
      <c r="I65" s="66"/>
      <c r="J65" s="65"/>
      <c r="K65" s="20" t="s">
        <v>58</v>
      </c>
      <c r="L65" s="65"/>
      <c r="M65" s="66"/>
      <c r="N65" s="229"/>
    </row>
  </sheetData>
  <sheetProtection password="C60B" sheet="1" formatCells="0" formatColumns="0" formatRows="0"/>
  <mergeCells count="27">
    <mergeCell ref="L8:M10"/>
    <mergeCell ref="B10:C10"/>
    <mergeCell ref="A1:M1"/>
    <mergeCell ref="A2:M2"/>
    <mergeCell ref="A3:M3"/>
    <mergeCell ref="F5:H5"/>
    <mergeCell ref="F6:H6"/>
    <mergeCell ref="D10:E10"/>
    <mergeCell ref="F10:G10"/>
    <mergeCell ref="H10:I10"/>
    <mergeCell ref="J10:K10"/>
    <mergeCell ref="J8:K9"/>
    <mergeCell ref="A54:B54"/>
    <mergeCell ref="C54:D54"/>
    <mergeCell ref="E54:F54"/>
    <mergeCell ref="A8:A11"/>
    <mergeCell ref="B8:I9"/>
    <mergeCell ref="C58:D58"/>
    <mergeCell ref="E58:F58"/>
    <mergeCell ref="C59:D59"/>
    <mergeCell ref="E59:F59"/>
    <mergeCell ref="C55:D55"/>
    <mergeCell ref="E55:F55"/>
    <mergeCell ref="C56:D56"/>
    <mergeCell ref="E56:F56"/>
    <mergeCell ref="C57:D57"/>
    <mergeCell ref="E57:F57"/>
  </mergeCells>
  <conditionalFormatting sqref="M12:M51">
    <cfRule type="cellIs" dxfId="187" priority="10" operator="lessThan">
      <formula>7</formula>
    </cfRule>
  </conditionalFormatting>
  <conditionalFormatting sqref="M12:M51">
    <cfRule type="cellIs" dxfId="186" priority="9" operator="lessThan">
      <formula>7</formula>
    </cfRule>
  </conditionalFormatting>
  <conditionalFormatting sqref="N1:N52 N54:N1048576">
    <cfRule type="containsText" dxfId="185" priority="5" operator="containsText" text="">
      <formula>NOT(ISERROR(SEARCH("",N1)))</formula>
    </cfRule>
    <cfRule type="containsText" dxfId="184" priority="4" operator="containsText" text="">
      <formula>NOT(ISERROR(SEARCH("",N1)))</formula>
    </cfRule>
  </conditionalFormatting>
  <conditionalFormatting sqref="M12:M51">
    <cfRule type="cellIs" dxfId="183" priority="3" operator="lessThan">
      <formula>7</formula>
    </cfRule>
  </conditionalFormatting>
  <conditionalFormatting sqref="M12:M51">
    <cfRule type="cellIs" dxfId="182" priority="2" operator="lessThan">
      <formula>7</formula>
    </cfRule>
  </conditionalFormatting>
  <conditionalFormatting sqref="M12:M51">
    <cfRule type="cellIs" dxfId="181" priority="1" operator="lessThan">
      <formula>7</formula>
    </cfRule>
  </conditionalFormatting>
  <pageMargins left="0.70866141732283472" right="0.70866141732283472" top="0.74803149606299213" bottom="0.74803149606299213" header="0.31496062992125984" footer="0.31496062992125984"/>
  <pageSetup paperSize="9" scale="90" fitToHeight="0" orientation="portrait" horizontalDpi="4294967294" r:id="rId1"/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opLeftCell="B1" workbookViewId="0">
      <selection activeCell="C15" sqref="C15"/>
    </sheetView>
  </sheetViews>
  <sheetFormatPr baseColWidth="10" defaultRowHeight="15" x14ac:dyDescent="0.25"/>
  <cols>
    <col min="1" max="1" width="15" style="270" customWidth="1"/>
    <col min="2" max="2" width="55" style="79" customWidth="1"/>
    <col min="3" max="7" width="12" style="107" customWidth="1"/>
  </cols>
  <sheetData>
    <row r="1" spans="1:8" x14ac:dyDescent="0.25">
      <c r="A1" s="287" t="s">
        <v>152</v>
      </c>
      <c r="B1" s="285" t="s">
        <v>153</v>
      </c>
      <c r="C1" s="289" t="s">
        <v>154</v>
      </c>
      <c r="D1" s="289" t="s">
        <v>157</v>
      </c>
      <c r="E1" s="289" t="s">
        <v>156</v>
      </c>
      <c r="F1" s="289" t="s">
        <v>155</v>
      </c>
      <c r="G1" s="289" t="s">
        <v>158</v>
      </c>
      <c r="H1" s="79"/>
    </row>
    <row r="2" spans="1:8" x14ac:dyDescent="0.25">
      <c r="A2" s="288">
        <f>datos!A14</f>
        <v>2016000140</v>
      </c>
      <c r="B2" s="286" t="str">
        <f>datos!B14</f>
        <v>ALVAREZ MUÑIZ ANGIE GABRIELA</v>
      </c>
      <c r="C2" s="137">
        <f>'PROM 2.1'!C12</f>
        <v>10</v>
      </c>
      <c r="D2" s="137">
        <f>'PROM 2.1'!E12</f>
        <v>8.75</v>
      </c>
      <c r="E2" s="137">
        <f>'PROM 2.1'!G12</f>
        <v>8.66</v>
      </c>
      <c r="F2" s="137">
        <f>'PROM 2.1'!I12</f>
        <v>7.5</v>
      </c>
      <c r="G2" s="137" t="str">
        <f>'PROM 2.1'!K12</f>
        <v>F.N</v>
      </c>
      <c r="H2" s="283">
        <f t="shared" ref="H2:H41" si="0">TRUNC(SUM(C2:G2)/5,2)</f>
        <v>6.98</v>
      </c>
    </row>
    <row r="3" spans="1:8" x14ac:dyDescent="0.25">
      <c r="A3" s="288">
        <f>datos!A15</f>
        <v>2004010055</v>
      </c>
      <c r="B3" s="286" t="str">
        <f>datos!B15</f>
        <v>CABRERA NICOLA LEONARDO JAVIER</v>
      </c>
      <c r="C3" s="137">
        <f>'PROM 2.1'!C13</f>
        <v>7</v>
      </c>
      <c r="D3" s="137">
        <f>'PROM 2.1'!E13</f>
        <v>7.5</v>
      </c>
      <c r="E3" s="137">
        <f>'PROM 2.1'!G13</f>
        <v>7</v>
      </c>
      <c r="F3" s="137">
        <f>'PROM 2.1'!I13</f>
        <v>5</v>
      </c>
      <c r="G3" s="137">
        <f>'PROM 2.1'!K13</f>
        <v>4</v>
      </c>
      <c r="H3" s="283">
        <f t="shared" si="0"/>
        <v>6.1</v>
      </c>
    </row>
    <row r="4" spans="1:8" x14ac:dyDescent="0.25">
      <c r="A4" s="288">
        <f>datos!A16</f>
        <v>2016000146</v>
      </c>
      <c r="B4" s="286" t="str">
        <f>datos!B16</f>
        <v>CARDENAS HIDALGO KENNY JOEL</v>
      </c>
      <c r="C4" s="137">
        <f>'PROM 2.1'!C14</f>
        <v>8.33</v>
      </c>
      <c r="D4" s="137">
        <f>'PROM 2.1'!E14</f>
        <v>6.5</v>
      </c>
      <c r="E4" s="137">
        <f>'PROM 2.1'!G14</f>
        <v>8</v>
      </c>
      <c r="F4" s="137">
        <f>'PROM 2.1'!I14</f>
        <v>5.5</v>
      </c>
      <c r="G4" s="137">
        <f>'PROM 2.1'!K14</f>
        <v>4</v>
      </c>
      <c r="H4" s="283">
        <f t="shared" si="0"/>
        <v>6.46</v>
      </c>
    </row>
    <row r="5" spans="1:8" x14ac:dyDescent="0.25">
      <c r="A5" s="288">
        <f>datos!A17</f>
        <v>2015110014</v>
      </c>
      <c r="B5" s="286" t="str">
        <f>datos!B17</f>
        <v>CARRASCO GRAÑA SAMUEL JOSE</v>
      </c>
      <c r="C5" s="137">
        <f>'PROM 2.1'!C15</f>
        <v>2</v>
      </c>
      <c r="D5" s="137">
        <f>'PROM 2.1'!E15</f>
        <v>2</v>
      </c>
      <c r="E5" s="137">
        <f>'PROM 2.1'!G15</f>
        <v>6.66</v>
      </c>
      <c r="F5" s="137">
        <f>'PROM 2.1'!I15</f>
        <v>8.5</v>
      </c>
      <c r="G5" s="137">
        <f>'PROM 2.1'!K15</f>
        <v>5</v>
      </c>
      <c r="H5" s="283">
        <f t="shared" si="0"/>
        <v>4.83</v>
      </c>
    </row>
    <row r="6" spans="1:8" x14ac:dyDescent="0.25">
      <c r="A6" s="288">
        <f>datos!A18</f>
        <v>2006020019</v>
      </c>
      <c r="B6" s="286" t="str">
        <f>datos!B18</f>
        <v>CARRILLO GARCIA DANIEL ALEJANDRO</v>
      </c>
      <c r="C6" s="137">
        <f>'PROM 2.1'!C16</f>
        <v>7.66</v>
      </c>
      <c r="D6" s="137">
        <f>'PROM 2.1'!E16</f>
        <v>8.5</v>
      </c>
      <c r="E6" s="137">
        <f>'PROM 2.1'!G16</f>
        <v>6</v>
      </c>
      <c r="F6" s="137">
        <f>'PROM 2.1'!I16</f>
        <v>8</v>
      </c>
      <c r="G6" s="137">
        <f>'PROM 2.1'!K16</f>
        <v>6</v>
      </c>
      <c r="H6" s="283">
        <f t="shared" si="0"/>
        <v>7.23</v>
      </c>
    </row>
    <row r="7" spans="1:8" x14ac:dyDescent="0.25">
      <c r="A7" s="288">
        <f>datos!A19</f>
        <v>2015140018</v>
      </c>
      <c r="B7" s="286" t="str">
        <f>datos!B19</f>
        <v>CHOEZ MORAN DARIAN MARCELA</v>
      </c>
      <c r="C7" s="137">
        <f>'PROM 2.1'!C17</f>
        <v>9.33</v>
      </c>
      <c r="D7" s="137">
        <f>'PROM 2.1'!E17</f>
        <v>9.75</v>
      </c>
      <c r="E7" s="137">
        <f>'PROM 2.1'!G17</f>
        <v>7.66</v>
      </c>
      <c r="F7" s="137">
        <f>'PROM 2.1'!I17</f>
        <v>7.5</v>
      </c>
      <c r="G7" s="137">
        <f>'PROM 2.1'!K17</f>
        <v>7</v>
      </c>
      <c r="H7" s="283">
        <f t="shared" si="0"/>
        <v>8.24</v>
      </c>
    </row>
    <row r="8" spans="1:8" x14ac:dyDescent="0.25">
      <c r="A8" s="288">
        <f>datos!A20</f>
        <v>2012030052</v>
      </c>
      <c r="B8" s="286" t="str">
        <f>datos!B20</f>
        <v>CONTRERAS VARGAS CECIBEL ALEJANDRA</v>
      </c>
      <c r="C8" s="137">
        <f>'PROM 2.1'!C18</f>
        <v>2</v>
      </c>
      <c r="D8" s="137">
        <f>'PROM 2.1'!E18</f>
        <v>7.5</v>
      </c>
      <c r="E8" s="137">
        <f>'PROM 2.1'!G18</f>
        <v>7</v>
      </c>
      <c r="F8" s="137">
        <f>'PROM 2.1'!I18</f>
        <v>6</v>
      </c>
      <c r="G8" s="137" t="str">
        <f>'PROM 2.1'!K18</f>
        <v>F.N</v>
      </c>
      <c r="H8" s="283">
        <f t="shared" si="0"/>
        <v>4.5</v>
      </c>
    </row>
    <row r="9" spans="1:8" x14ac:dyDescent="0.25">
      <c r="A9" s="288">
        <f>datos!A21</f>
        <v>2015110067</v>
      </c>
      <c r="B9" s="286" t="str">
        <f>datos!B21</f>
        <v>CORDOVA MENDOZA GIOVANNY ALBERTO</v>
      </c>
      <c r="C9" s="137">
        <f>'PROM 2.1'!C19</f>
        <v>6.66</v>
      </c>
      <c r="D9" s="137">
        <f>'PROM 2.1'!E19</f>
        <v>8.25</v>
      </c>
      <c r="E9" s="137">
        <f>'PROM 2.1'!G19</f>
        <v>6.66</v>
      </c>
      <c r="F9" s="137">
        <f>'PROM 2.1'!I19</f>
        <v>7</v>
      </c>
      <c r="G9" s="137">
        <f>'PROM 2.1'!K19</f>
        <v>7</v>
      </c>
      <c r="H9" s="283">
        <f t="shared" si="0"/>
        <v>7.11</v>
      </c>
    </row>
    <row r="10" spans="1:8" x14ac:dyDescent="0.25">
      <c r="A10" s="288">
        <f>datos!A22</f>
        <v>2016000182</v>
      </c>
      <c r="B10" s="286" t="str">
        <f>datos!B22</f>
        <v>CORONEL LANDIVAR JUAN DIEGO</v>
      </c>
      <c r="C10" s="137">
        <f>'PROM 2.1'!C20</f>
        <v>7</v>
      </c>
      <c r="D10" s="137">
        <f>'PROM 2.1'!E20</f>
        <v>7.25</v>
      </c>
      <c r="E10" s="137">
        <f>'PROM 2.1'!G20</f>
        <v>8</v>
      </c>
      <c r="F10" s="137">
        <f>'PROM 2.1'!I20</f>
        <v>6</v>
      </c>
      <c r="G10" s="137">
        <f>'PROM 2.1'!K20</f>
        <v>5</v>
      </c>
      <c r="H10" s="283">
        <f t="shared" si="0"/>
        <v>6.65</v>
      </c>
    </row>
    <row r="11" spans="1:8" x14ac:dyDescent="0.25">
      <c r="A11" s="288">
        <f>datos!A23</f>
        <v>2014050001</v>
      </c>
      <c r="B11" s="286" t="str">
        <f>datos!B23</f>
        <v>CUBA VERA ABRAHAM</v>
      </c>
      <c r="C11" s="137">
        <f>'PROM 2.1'!C21</f>
        <v>2</v>
      </c>
      <c r="D11" s="137">
        <f>'PROM 2.1'!E21</f>
        <v>4.5</v>
      </c>
      <c r="E11" s="137">
        <f>'PROM 2.1'!G21</f>
        <v>2</v>
      </c>
      <c r="F11" s="137">
        <f>'PROM 2.1'!I21</f>
        <v>6</v>
      </c>
      <c r="G11" s="137" t="str">
        <f>'PROM 2.1'!K21</f>
        <v>F.N</v>
      </c>
      <c r="H11" s="283">
        <f t="shared" si="0"/>
        <v>2.9</v>
      </c>
    </row>
    <row r="12" spans="1:8" x14ac:dyDescent="0.25">
      <c r="A12" s="288">
        <f>datos!A24</f>
        <v>2016000135</v>
      </c>
      <c r="B12" s="286" t="str">
        <f>datos!B24</f>
        <v>CUENCA LOZA DANIELLA NICOLLE</v>
      </c>
      <c r="C12" s="137">
        <f>'PROM 2.1'!C22</f>
        <v>8</v>
      </c>
      <c r="D12" s="137">
        <f>'PROM 2.1'!E22</f>
        <v>7.5</v>
      </c>
      <c r="E12" s="137">
        <f>'PROM 2.1'!G22</f>
        <v>7</v>
      </c>
      <c r="F12" s="137">
        <f>'PROM 2.1'!I22</f>
        <v>6.5</v>
      </c>
      <c r="G12" s="137">
        <f>'PROM 2.1'!K22</f>
        <v>5</v>
      </c>
      <c r="H12" s="283">
        <f t="shared" si="0"/>
        <v>6.8</v>
      </c>
    </row>
    <row r="13" spans="1:8" x14ac:dyDescent="0.25">
      <c r="A13" s="288">
        <f>datos!A25</f>
        <v>2015110053</v>
      </c>
      <c r="B13" s="286" t="str">
        <f>datos!B25</f>
        <v>GARCIA ABRIL FELIX ALBERTO</v>
      </c>
      <c r="C13" s="137">
        <f>'PROM 2.1'!C23</f>
        <v>6.66</v>
      </c>
      <c r="D13" s="137">
        <f>'PROM 2.1'!E23</f>
        <v>6.75</v>
      </c>
      <c r="E13" s="137">
        <f>'PROM 2.1'!G23</f>
        <v>7</v>
      </c>
      <c r="F13" s="137">
        <f>'PROM 2.1'!I23</f>
        <v>8</v>
      </c>
      <c r="G13" s="137">
        <f>'PROM 2.1'!K23</f>
        <v>5</v>
      </c>
      <c r="H13" s="283">
        <f t="shared" si="0"/>
        <v>6.68</v>
      </c>
    </row>
    <row r="14" spans="1:8" x14ac:dyDescent="0.25">
      <c r="A14" s="288">
        <f>datos!A26</f>
        <v>2010020020</v>
      </c>
      <c r="B14" s="286" t="str">
        <f>datos!B26</f>
        <v>GOMEZ MESTANZA ALBERTO JOSHUA</v>
      </c>
      <c r="C14" s="137">
        <f>'PROM 2.1'!C24</f>
        <v>7.33</v>
      </c>
      <c r="D14" s="137">
        <f>'PROM 2.1'!E24</f>
        <v>8.25</v>
      </c>
      <c r="E14" s="137">
        <f>'PROM 2.1'!G24</f>
        <v>7.33</v>
      </c>
      <c r="F14" s="137">
        <f>'PROM 2.1'!I24</f>
        <v>8.5</v>
      </c>
      <c r="G14" s="137">
        <f>'PROM 2.1'!K24</f>
        <v>5</v>
      </c>
      <c r="H14" s="283">
        <f t="shared" si="0"/>
        <v>7.28</v>
      </c>
    </row>
    <row r="15" spans="1:8" x14ac:dyDescent="0.25">
      <c r="A15" s="288">
        <f>datos!A27</f>
        <v>2016000270</v>
      </c>
      <c r="B15" s="286" t="str">
        <f>datos!B27</f>
        <v>LANDIRES COLOMA ROMINA MARTJE</v>
      </c>
      <c r="C15" s="137">
        <f>'PROM 2.1'!C25</f>
        <v>8.33</v>
      </c>
      <c r="D15" s="137">
        <f>'PROM 2.1'!E25</f>
        <v>6.5</v>
      </c>
      <c r="E15" s="137">
        <f>'PROM 2.1'!G25</f>
        <v>6</v>
      </c>
      <c r="F15" s="137">
        <f>'PROM 2.1'!I25</f>
        <v>8.5</v>
      </c>
      <c r="G15" s="137" t="str">
        <f>'PROM 2.1'!K25</f>
        <v>F.N</v>
      </c>
      <c r="H15" s="283">
        <f t="shared" si="0"/>
        <v>5.86</v>
      </c>
    </row>
    <row r="16" spans="1:8" x14ac:dyDescent="0.25">
      <c r="A16" s="288">
        <f>datos!A28</f>
        <v>2013110024</v>
      </c>
      <c r="B16" s="286" t="str">
        <f>datos!B28</f>
        <v>LOOR ALVAREZ JHONNY FREDERICK</v>
      </c>
      <c r="C16" s="137">
        <f>'PROM 2.1'!C26</f>
        <v>7.33</v>
      </c>
      <c r="D16" s="137">
        <f>'PROM 2.1'!E26</f>
        <v>6.75</v>
      </c>
      <c r="E16" s="137">
        <f>'PROM 2.1'!G26</f>
        <v>7</v>
      </c>
      <c r="F16" s="137">
        <f>'PROM 2.1'!I26</f>
        <v>7</v>
      </c>
      <c r="G16" s="137">
        <f>'PROM 2.1'!K26</f>
        <v>4</v>
      </c>
      <c r="H16" s="283">
        <f t="shared" si="0"/>
        <v>6.41</v>
      </c>
    </row>
    <row r="17" spans="1:8" x14ac:dyDescent="0.25">
      <c r="A17" s="288">
        <f>datos!A29</f>
        <v>2015110047</v>
      </c>
      <c r="B17" s="286" t="str">
        <f>datos!B29</f>
        <v>LOPEZ LEON MIRNA JOSTYNE</v>
      </c>
      <c r="C17" s="137">
        <f>'PROM 2.1'!C27</f>
        <v>7.33</v>
      </c>
      <c r="D17" s="137">
        <f>'PROM 2.1'!E27</f>
        <v>9.5</v>
      </c>
      <c r="E17" s="137">
        <f>'PROM 2.1'!G27</f>
        <v>5.33</v>
      </c>
      <c r="F17" s="137">
        <f>'PROM 2.1'!I27</f>
        <v>8</v>
      </c>
      <c r="G17" s="137">
        <f>'PROM 2.1'!K27</f>
        <v>5</v>
      </c>
      <c r="H17" s="283">
        <f t="shared" si="0"/>
        <v>7.03</v>
      </c>
    </row>
    <row r="18" spans="1:8" x14ac:dyDescent="0.25">
      <c r="A18" s="288">
        <f>datos!A30</f>
        <v>2015090087</v>
      </c>
      <c r="B18" s="286" t="str">
        <f>datos!B30</f>
        <v>MALDONADO PALMA CHRISTOPHER XAVIER</v>
      </c>
      <c r="C18" s="137">
        <f>'PROM 2.1'!C28</f>
        <v>10</v>
      </c>
      <c r="D18" s="137">
        <f>'PROM 2.1'!E28</f>
        <v>9.75</v>
      </c>
      <c r="E18" s="137">
        <f>'PROM 2.1'!G28</f>
        <v>8</v>
      </c>
      <c r="F18" s="137">
        <f>'PROM 2.1'!I28</f>
        <v>7.5</v>
      </c>
      <c r="G18" s="137">
        <f>'PROM 2.1'!K28</f>
        <v>5</v>
      </c>
      <c r="H18" s="283">
        <f t="shared" si="0"/>
        <v>8.0500000000000007</v>
      </c>
    </row>
    <row r="19" spans="1:8" x14ac:dyDescent="0.25">
      <c r="A19" s="288">
        <f>datos!A31</f>
        <v>2015110040</v>
      </c>
      <c r="B19" s="286" t="str">
        <f>datos!B31</f>
        <v>MORALES AVILA DAYANA PRISCILA</v>
      </c>
      <c r="C19" s="137">
        <f>'PROM 2.1'!C29</f>
        <v>7</v>
      </c>
      <c r="D19" s="137">
        <f>'PROM 2.1'!E29</f>
        <v>8.5</v>
      </c>
      <c r="E19" s="137">
        <f>'PROM 2.1'!G29</f>
        <v>6.33</v>
      </c>
      <c r="F19" s="137">
        <f>'PROM 2.1'!I29</f>
        <v>6</v>
      </c>
      <c r="G19" s="137">
        <f>'PROM 2.1'!K29</f>
        <v>4</v>
      </c>
      <c r="H19" s="283">
        <f t="shared" si="0"/>
        <v>6.36</v>
      </c>
    </row>
    <row r="20" spans="1:8" x14ac:dyDescent="0.25">
      <c r="A20" s="288">
        <f>datos!A32</f>
        <v>2016000060</v>
      </c>
      <c r="B20" s="286" t="str">
        <f>datos!B32</f>
        <v>MUÑOZ RIVERA NICOLE ALEXANDRA</v>
      </c>
      <c r="C20" s="137">
        <f>'PROM 2.1'!C30</f>
        <v>2</v>
      </c>
      <c r="D20" s="137">
        <f>'PROM 2.1'!E30</f>
        <v>7.25</v>
      </c>
      <c r="E20" s="137">
        <f>'PROM 2.1'!G30</f>
        <v>7</v>
      </c>
      <c r="F20" s="137">
        <f>'PROM 2.1'!I30</f>
        <v>5.5</v>
      </c>
      <c r="G20" s="137">
        <f>'PROM 2.1'!K30</f>
        <v>10</v>
      </c>
      <c r="H20" s="283">
        <f t="shared" si="0"/>
        <v>6.35</v>
      </c>
    </row>
    <row r="21" spans="1:8" x14ac:dyDescent="0.25">
      <c r="A21" s="288">
        <f>datos!A33</f>
        <v>2016000221</v>
      </c>
      <c r="B21" s="286" t="str">
        <f>datos!B33</f>
        <v>MURILLO VELASTEGUI RICARDO ARTURO</v>
      </c>
      <c r="C21" s="137">
        <f>'PROM 2.1'!C31</f>
        <v>6.66</v>
      </c>
      <c r="D21" s="137">
        <f>'PROM 2.1'!E31</f>
        <v>9.25</v>
      </c>
      <c r="E21" s="137">
        <f>'PROM 2.1'!G31</f>
        <v>7.33</v>
      </c>
      <c r="F21" s="137">
        <f>'PROM 2.1'!I31</f>
        <v>6.5</v>
      </c>
      <c r="G21" s="137">
        <f>'PROM 2.1'!K31</f>
        <v>5</v>
      </c>
      <c r="H21" s="283">
        <f t="shared" si="0"/>
        <v>6.94</v>
      </c>
    </row>
    <row r="22" spans="1:8" x14ac:dyDescent="0.25">
      <c r="A22" s="288">
        <f>datos!A34</f>
        <v>2016000067</v>
      </c>
      <c r="B22" s="286" t="str">
        <f>datos!B34</f>
        <v>OTERO SANCHEZ JORGE ALEJANDRO</v>
      </c>
      <c r="C22" s="137">
        <f>'PROM 2.1'!C32</f>
        <v>6</v>
      </c>
      <c r="D22" s="137">
        <f>'PROM 2.1'!E32</f>
        <v>7</v>
      </c>
      <c r="E22" s="137">
        <f>'PROM 2.1'!G32</f>
        <v>9</v>
      </c>
      <c r="F22" s="137">
        <f>'PROM 2.1'!I32</f>
        <v>5.5</v>
      </c>
      <c r="G22" s="137">
        <f>'PROM 2.1'!K32</f>
        <v>5</v>
      </c>
      <c r="H22" s="283">
        <f t="shared" si="0"/>
        <v>6.5</v>
      </c>
    </row>
    <row r="23" spans="1:8" x14ac:dyDescent="0.25">
      <c r="A23" s="288">
        <f>datos!A35</f>
        <v>2016000132</v>
      </c>
      <c r="B23" s="286" t="str">
        <f>datos!B35</f>
        <v>PASTOR SALGADO MARIELLA DOMENICA</v>
      </c>
      <c r="C23" s="137">
        <f>'PROM 2.1'!C33</f>
        <v>10</v>
      </c>
      <c r="D23" s="137">
        <f>'PROM 2.1'!E33</f>
        <v>9.5</v>
      </c>
      <c r="E23" s="137">
        <f>'PROM 2.1'!G33</f>
        <v>7.33</v>
      </c>
      <c r="F23" s="137">
        <f>'PROM 2.1'!I33</f>
        <v>6.5</v>
      </c>
      <c r="G23" s="137">
        <f>'PROM 2.1'!K33</f>
        <v>7</v>
      </c>
      <c r="H23" s="283">
        <f t="shared" si="0"/>
        <v>8.06</v>
      </c>
    </row>
    <row r="24" spans="1:8" x14ac:dyDescent="0.25">
      <c r="A24" s="288">
        <f>datos!A36</f>
        <v>2010020005</v>
      </c>
      <c r="B24" s="286" t="str">
        <f>datos!B36</f>
        <v>PLAZA DELGADO JOSE LUIS</v>
      </c>
      <c r="C24" s="137">
        <f>'PROM 2.1'!C34</f>
        <v>6.66</v>
      </c>
      <c r="D24" s="137">
        <f>'PROM 2.1'!E34</f>
        <v>8.5</v>
      </c>
      <c r="E24" s="137">
        <f>'PROM 2.1'!G34</f>
        <v>8.33</v>
      </c>
      <c r="F24" s="137">
        <f>'PROM 2.1'!I34</f>
        <v>8</v>
      </c>
      <c r="G24" s="137">
        <f>'PROM 2.1'!K34</f>
        <v>8</v>
      </c>
      <c r="H24" s="283">
        <f t="shared" si="0"/>
        <v>7.89</v>
      </c>
    </row>
    <row r="25" spans="1:8" x14ac:dyDescent="0.25">
      <c r="A25" s="288">
        <f>datos!A37</f>
        <v>2015110006</v>
      </c>
      <c r="B25" s="286" t="str">
        <f>datos!B37</f>
        <v>ROMAN FLORES DANIEL ERNESTO</v>
      </c>
      <c r="C25" s="137">
        <f>'PROM 2.1'!C35</f>
        <v>6.33</v>
      </c>
      <c r="D25" s="137">
        <f>'PROM 2.1'!E35</f>
        <v>6.75</v>
      </c>
      <c r="E25" s="137">
        <f>'PROM 2.1'!G35</f>
        <v>7.33</v>
      </c>
      <c r="F25" s="137">
        <f>'PROM 2.1'!I35</f>
        <v>8</v>
      </c>
      <c r="G25" s="137">
        <f>'PROM 2.1'!K35</f>
        <v>7</v>
      </c>
      <c r="H25" s="283">
        <f t="shared" si="0"/>
        <v>7.08</v>
      </c>
    </row>
    <row r="26" spans="1:8" x14ac:dyDescent="0.25">
      <c r="A26" s="288">
        <f>datos!A38</f>
        <v>2015110020</v>
      </c>
      <c r="B26" s="286" t="str">
        <f>datos!B38</f>
        <v>TAIBOT AVEGNO BRYAN ANTENOR</v>
      </c>
      <c r="C26" s="137">
        <f>'PROM 2.1'!C36</f>
        <v>7.66</v>
      </c>
      <c r="D26" s="137">
        <f>'PROM 2.1'!E36</f>
        <v>7</v>
      </c>
      <c r="E26" s="137">
        <f>'PROM 2.1'!G36</f>
        <v>7.66</v>
      </c>
      <c r="F26" s="137">
        <f>'PROM 2.1'!I36</f>
        <v>6</v>
      </c>
      <c r="G26" s="137" t="str">
        <f>'PROM 2.1'!K36</f>
        <v>F.N</v>
      </c>
      <c r="H26" s="283">
        <f t="shared" si="0"/>
        <v>5.66</v>
      </c>
    </row>
    <row r="27" spans="1:8" x14ac:dyDescent="0.25">
      <c r="A27" s="288">
        <f>datos!A39</f>
        <v>2016000183</v>
      </c>
      <c r="B27" s="286" t="str">
        <f>datos!B39</f>
        <v>TORO ALMEA JORDAN ANDRES</v>
      </c>
      <c r="C27" s="137">
        <f>'PROM 2.1'!C37</f>
        <v>2</v>
      </c>
      <c r="D27" s="137">
        <f>'PROM 2.1'!E37</f>
        <v>7</v>
      </c>
      <c r="E27" s="137">
        <f>'PROM 2.1'!G37</f>
        <v>7.66</v>
      </c>
      <c r="F27" s="137">
        <f>'PROM 2.1'!I37</f>
        <v>6</v>
      </c>
      <c r="G27" s="137">
        <f>'PROM 2.1'!K37</f>
        <v>5</v>
      </c>
      <c r="H27" s="283">
        <f t="shared" si="0"/>
        <v>5.53</v>
      </c>
    </row>
    <row r="28" spans="1:8" x14ac:dyDescent="0.25">
      <c r="A28" s="288">
        <f>datos!A40</f>
        <v>2016000137</v>
      </c>
      <c r="B28" s="286" t="str">
        <f>datos!B40</f>
        <v>VALENCIA CAICEDO ANGIE ISABELLA</v>
      </c>
      <c r="C28" s="137">
        <f>'PROM 2.1'!C38</f>
        <v>8.66</v>
      </c>
      <c r="D28" s="137">
        <f>'PROM 2.1'!E38</f>
        <v>7</v>
      </c>
      <c r="E28" s="137">
        <f>'PROM 2.1'!G38</f>
        <v>7.33</v>
      </c>
      <c r="F28" s="137">
        <f>'PROM 2.1'!I38</f>
        <v>7.5</v>
      </c>
      <c r="G28" s="137">
        <f>'PROM 2.1'!K38</f>
        <v>7</v>
      </c>
      <c r="H28" s="283">
        <f t="shared" si="0"/>
        <v>7.49</v>
      </c>
    </row>
    <row r="29" spans="1:8" x14ac:dyDescent="0.25">
      <c r="A29" s="288">
        <f>datos!A41</f>
        <v>2016000181</v>
      </c>
      <c r="B29" s="286" t="str">
        <f>datos!B41</f>
        <v>VALIENTE GUTIERREZ NAYIB EDUARDO</v>
      </c>
      <c r="C29" s="137">
        <f>'PROM 2.1'!C39</f>
        <v>8</v>
      </c>
      <c r="D29" s="137">
        <f>'PROM 2.1'!E39</f>
        <v>9.5</v>
      </c>
      <c r="E29" s="137">
        <f>'PROM 2.1'!G39</f>
        <v>8.66</v>
      </c>
      <c r="F29" s="137">
        <f>'PROM 2.1'!I39</f>
        <v>9.5</v>
      </c>
      <c r="G29" s="137">
        <f>'PROM 2.1'!K39</f>
        <v>7</v>
      </c>
      <c r="H29" s="283">
        <f t="shared" si="0"/>
        <v>8.5299999999999994</v>
      </c>
    </row>
    <row r="30" spans="1:8" x14ac:dyDescent="0.25">
      <c r="A30" s="288">
        <f>datos!A42</f>
        <v>2016000251</v>
      </c>
      <c r="B30" s="286" t="str">
        <f>datos!B42</f>
        <v>VEGA VERA ANGGIE VALERIA</v>
      </c>
      <c r="C30" s="137" t="str">
        <f>'PROM 2.1'!C40</f>
        <v xml:space="preserve"> </v>
      </c>
      <c r="D30" s="137">
        <f>'PROM 2.1'!E40</f>
        <v>8.5</v>
      </c>
      <c r="E30" s="137">
        <f>'PROM 2.1'!G40</f>
        <v>9.33</v>
      </c>
      <c r="F30" s="137">
        <f>'PROM 2.1'!I40</f>
        <v>7.5</v>
      </c>
      <c r="G30" s="137">
        <f>'PROM 2.1'!K40</f>
        <v>7</v>
      </c>
      <c r="H30" s="283">
        <f t="shared" si="0"/>
        <v>6.46</v>
      </c>
    </row>
    <row r="31" spans="1:8" x14ac:dyDescent="0.25">
      <c r="A31" s="288">
        <f>datos!A43</f>
        <v>0</v>
      </c>
      <c r="B31" s="286">
        <f>datos!B43</f>
        <v>0</v>
      </c>
      <c r="C31" s="137" t="str">
        <f>'PROM 2.1'!C41</f>
        <v xml:space="preserve"> </v>
      </c>
      <c r="D31" s="137" t="str">
        <f>'PROM 2.1'!E41</f>
        <v xml:space="preserve"> </v>
      </c>
      <c r="E31" s="137" t="str">
        <f>'PROM 2.1'!G41</f>
        <v xml:space="preserve"> </v>
      </c>
      <c r="F31" s="137" t="str">
        <f>'PROM 2.1'!I41</f>
        <v xml:space="preserve"> </v>
      </c>
      <c r="G31" s="137" t="str">
        <f>'PROM 2.1'!K41</f>
        <v>F.N</v>
      </c>
      <c r="H31" s="283">
        <f t="shared" si="0"/>
        <v>0</v>
      </c>
    </row>
    <row r="32" spans="1:8" x14ac:dyDescent="0.25">
      <c r="A32" s="288">
        <f>datos!A44</f>
        <v>0</v>
      </c>
      <c r="B32" s="286">
        <f>datos!B44</f>
        <v>0</v>
      </c>
      <c r="C32" s="137" t="str">
        <f>'PROM 2.1'!C42</f>
        <v xml:space="preserve"> </v>
      </c>
      <c r="D32" s="137" t="str">
        <f>'PROM 2.1'!E42</f>
        <v xml:space="preserve"> </v>
      </c>
      <c r="E32" s="137" t="str">
        <f>'PROM 2.1'!G42</f>
        <v xml:space="preserve"> </v>
      </c>
      <c r="F32" s="137" t="str">
        <f>'PROM 2.1'!I42</f>
        <v xml:space="preserve"> </v>
      </c>
      <c r="G32" s="137" t="str">
        <f>'PROM 2.1'!K42</f>
        <v>F.N</v>
      </c>
      <c r="H32" s="283">
        <f t="shared" si="0"/>
        <v>0</v>
      </c>
    </row>
    <row r="33" spans="1:8" x14ac:dyDescent="0.25">
      <c r="A33" s="288">
        <f>datos!A45</f>
        <v>0</v>
      </c>
      <c r="B33" s="286">
        <f>datos!B45</f>
        <v>0</v>
      </c>
      <c r="C33" s="137" t="str">
        <f>'PROM 2.1'!C43</f>
        <v xml:space="preserve"> </v>
      </c>
      <c r="D33" s="137" t="str">
        <f>'PROM 2.1'!E43</f>
        <v xml:space="preserve"> </v>
      </c>
      <c r="E33" s="137" t="str">
        <f>'PROM 2.1'!G43</f>
        <v xml:space="preserve"> </v>
      </c>
      <c r="F33" s="137" t="str">
        <f>'PROM 2.1'!I43</f>
        <v xml:space="preserve"> </v>
      </c>
      <c r="G33" s="137" t="str">
        <f>'PROM 2.1'!K43</f>
        <v>F.N</v>
      </c>
      <c r="H33" s="283">
        <f t="shared" si="0"/>
        <v>0</v>
      </c>
    </row>
    <row r="34" spans="1:8" x14ac:dyDescent="0.25">
      <c r="A34" s="288">
        <f>datos!A46</f>
        <v>0</v>
      </c>
      <c r="B34" s="286">
        <f>datos!B46</f>
        <v>0</v>
      </c>
      <c r="C34" s="137" t="str">
        <f>'PROM 2.1'!C44</f>
        <v xml:space="preserve"> </v>
      </c>
      <c r="D34" s="137" t="str">
        <f>'PROM 2.1'!E44</f>
        <v xml:space="preserve"> </v>
      </c>
      <c r="E34" s="137" t="str">
        <f>'PROM 2.1'!G44</f>
        <v xml:space="preserve"> </v>
      </c>
      <c r="F34" s="137" t="str">
        <f>'PROM 2.1'!I44</f>
        <v xml:space="preserve"> </v>
      </c>
      <c r="G34" s="137" t="str">
        <f>'PROM 2.1'!K44</f>
        <v>F.N</v>
      </c>
      <c r="H34" s="283">
        <f t="shared" si="0"/>
        <v>0</v>
      </c>
    </row>
    <row r="35" spans="1:8" x14ac:dyDescent="0.25">
      <c r="A35" s="288">
        <f>datos!A47</f>
        <v>0</v>
      </c>
      <c r="B35" s="286">
        <f>datos!B47</f>
        <v>0</v>
      </c>
      <c r="C35" s="137" t="str">
        <f>'PROM 2.1'!C45</f>
        <v xml:space="preserve"> </v>
      </c>
      <c r="D35" s="137" t="str">
        <f>'PROM 2.1'!E45</f>
        <v xml:space="preserve"> </v>
      </c>
      <c r="E35" s="137" t="str">
        <f>'PROM 2.1'!G45</f>
        <v xml:space="preserve"> </v>
      </c>
      <c r="F35" s="137" t="str">
        <f>'PROM 2.1'!I45</f>
        <v xml:space="preserve"> </v>
      </c>
      <c r="G35" s="137" t="str">
        <f>'PROM 2.1'!K45</f>
        <v>F.N</v>
      </c>
      <c r="H35" s="283">
        <f t="shared" si="0"/>
        <v>0</v>
      </c>
    </row>
    <row r="36" spans="1:8" x14ac:dyDescent="0.25">
      <c r="A36" s="288">
        <f>datos!A48</f>
        <v>0</v>
      </c>
      <c r="B36" s="286">
        <f>datos!B48</f>
        <v>0</v>
      </c>
      <c r="C36" s="137" t="str">
        <f>'PROM 2.1'!C46</f>
        <v xml:space="preserve"> </v>
      </c>
      <c r="D36" s="137" t="str">
        <f>'PROM 2.1'!E46</f>
        <v xml:space="preserve"> </v>
      </c>
      <c r="E36" s="137" t="str">
        <f>'PROM 2.1'!G46</f>
        <v xml:space="preserve"> </v>
      </c>
      <c r="F36" s="137" t="str">
        <f>'PROM 2.1'!I46</f>
        <v xml:space="preserve"> </v>
      </c>
      <c r="G36" s="137" t="str">
        <f>'PROM 2.1'!K46</f>
        <v>F.N</v>
      </c>
      <c r="H36" s="283">
        <f t="shared" si="0"/>
        <v>0</v>
      </c>
    </row>
    <row r="37" spans="1:8" x14ac:dyDescent="0.25">
      <c r="A37" s="288">
        <f>datos!A49</f>
        <v>0</v>
      </c>
      <c r="B37" s="286">
        <f>datos!B49</f>
        <v>0</v>
      </c>
      <c r="C37" s="137" t="str">
        <f>'PROM 2.1'!C47</f>
        <v xml:space="preserve"> </v>
      </c>
      <c r="D37" s="137" t="str">
        <f>'PROM 2.1'!E47</f>
        <v xml:space="preserve"> </v>
      </c>
      <c r="E37" s="137" t="str">
        <f>'PROM 2.1'!G47</f>
        <v xml:space="preserve"> </v>
      </c>
      <c r="F37" s="137" t="str">
        <f>'PROM 2.1'!I47</f>
        <v xml:space="preserve"> </v>
      </c>
      <c r="G37" s="137" t="str">
        <f>'PROM 2.1'!K47</f>
        <v>F.N</v>
      </c>
      <c r="H37" s="283">
        <f t="shared" si="0"/>
        <v>0</v>
      </c>
    </row>
    <row r="38" spans="1:8" x14ac:dyDescent="0.25">
      <c r="A38" s="288">
        <f>datos!A50</f>
        <v>0</v>
      </c>
      <c r="B38" s="286">
        <f>datos!B50</f>
        <v>0</v>
      </c>
      <c r="C38" s="137" t="str">
        <f>'PROM 2.1'!C48</f>
        <v xml:space="preserve"> </v>
      </c>
      <c r="D38" s="137" t="str">
        <f>'PROM 2.1'!E48</f>
        <v xml:space="preserve"> </v>
      </c>
      <c r="E38" s="137" t="str">
        <f>'PROM 2.1'!G48</f>
        <v xml:space="preserve"> </v>
      </c>
      <c r="F38" s="137" t="str">
        <f>'PROM 2.1'!I48</f>
        <v xml:space="preserve"> </v>
      </c>
      <c r="G38" s="137" t="str">
        <f>'PROM 2.1'!K48</f>
        <v>F.N</v>
      </c>
      <c r="H38" s="283">
        <f t="shared" si="0"/>
        <v>0</v>
      </c>
    </row>
    <row r="39" spans="1:8" x14ac:dyDescent="0.25">
      <c r="A39" s="288">
        <f>datos!A51</f>
        <v>0</v>
      </c>
      <c r="B39" s="286">
        <f>datos!B51</f>
        <v>0</v>
      </c>
      <c r="C39" s="137" t="str">
        <f>'PROM 2.1'!C49</f>
        <v xml:space="preserve"> </v>
      </c>
      <c r="D39" s="137" t="str">
        <f>'PROM 2.1'!E49</f>
        <v xml:space="preserve"> </v>
      </c>
      <c r="E39" s="137" t="str">
        <f>'PROM 2.1'!G49</f>
        <v xml:space="preserve"> </v>
      </c>
      <c r="F39" s="137" t="str">
        <f>'PROM 2.1'!I49</f>
        <v xml:space="preserve"> </v>
      </c>
      <c r="G39" s="137" t="str">
        <f>'PROM 2.1'!K49</f>
        <v>F.N</v>
      </c>
      <c r="H39" s="283">
        <f t="shared" si="0"/>
        <v>0</v>
      </c>
    </row>
    <row r="40" spans="1:8" x14ac:dyDescent="0.25">
      <c r="A40" s="288">
        <f>datos!A52</f>
        <v>0</v>
      </c>
      <c r="B40" s="286">
        <f>datos!B52</f>
        <v>0</v>
      </c>
      <c r="C40" s="137" t="str">
        <f>'PROM 2.1'!C50</f>
        <v xml:space="preserve"> </v>
      </c>
      <c r="D40" s="137" t="str">
        <f>'PROM 2.1'!E50</f>
        <v xml:space="preserve"> </v>
      </c>
      <c r="E40" s="137" t="str">
        <f>'PROM 2.1'!G50</f>
        <v xml:space="preserve"> </v>
      </c>
      <c r="F40" s="137" t="str">
        <f>'PROM 2.1'!I50</f>
        <v xml:space="preserve"> </v>
      </c>
      <c r="G40" s="137" t="str">
        <f>'PROM 2.1'!K50</f>
        <v>F.N</v>
      </c>
      <c r="H40" s="283">
        <f t="shared" si="0"/>
        <v>0</v>
      </c>
    </row>
    <row r="41" spans="1:8" x14ac:dyDescent="0.25">
      <c r="A41" s="288">
        <f>datos!A53</f>
        <v>0</v>
      </c>
      <c r="B41" s="286">
        <f>datos!B53</f>
        <v>0</v>
      </c>
      <c r="C41" s="137" t="str">
        <f>'PROM 2.1'!C51</f>
        <v xml:space="preserve"> </v>
      </c>
      <c r="D41" s="137" t="str">
        <f>'PROM 2.1'!E51</f>
        <v xml:space="preserve"> </v>
      </c>
      <c r="E41" s="137" t="str">
        <f>'PROM 2.1'!G51</f>
        <v xml:space="preserve"> </v>
      </c>
      <c r="F41" s="137" t="str">
        <f>'PROM 2.1'!I51</f>
        <v xml:space="preserve"> </v>
      </c>
      <c r="G41" s="137" t="str">
        <f>'PROM 2.1'!K51</f>
        <v>F.N</v>
      </c>
      <c r="H41" s="283">
        <f t="shared" si="0"/>
        <v>0</v>
      </c>
    </row>
    <row r="42" spans="1:8" x14ac:dyDescent="0.25">
      <c r="C42" s="105"/>
      <c r="D42" s="105"/>
      <c r="E42" s="105"/>
      <c r="F42" s="105"/>
      <c r="G42" s="105"/>
    </row>
    <row r="43" spans="1:8" x14ac:dyDescent="0.25">
      <c r="C43" s="105"/>
      <c r="D43" s="105"/>
      <c r="E43" s="105"/>
      <c r="F43" s="105"/>
      <c r="G43" s="105"/>
    </row>
    <row r="44" spans="1:8" x14ac:dyDescent="0.25">
      <c r="C44" s="105"/>
      <c r="D44" s="105"/>
      <c r="E44" s="105"/>
      <c r="F44" s="105"/>
      <c r="G44" s="105"/>
    </row>
    <row r="45" spans="1:8" x14ac:dyDescent="0.25">
      <c r="C45" s="105"/>
      <c r="D45" s="105"/>
      <c r="E45" s="105"/>
      <c r="F45" s="105"/>
      <c r="G45" s="105"/>
    </row>
    <row r="46" spans="1:8" x14ac:dyDescent="0.25">
      <c r="C46" s="105"/>
      <c r="D46" s="105"/>
      <c r="E46" s="105"/>
      <c r="F46" s="105"/>
      <c r="G46" s="105"/>
    </row>
    <row r="47" spans="1:8" x14ac:dyDescent="0.25">
      <c r="C47" s="105"/>
      <c r="D47" s="105"/>
      <c r="E47" s="105"/>
      <c r="F47" s="105"/>
      <c r="G47" s="105"/>
    </row>
    <row r="48" spans="1:8" x14ac:dyDescent="0.25">
      <c r="C48" s="105"/>
      <c r="D48" s="105"/>
      <c r="E48" s="105"/>
      <c r="F48" s="105"/>
      <c r="G48" s="10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H75"/>
  <sheetViews>
    <sheetView zoomScale="85" zoomScaleNormal="85" workbookViewId="0">
      <selection activeCell="A3" sqref="A3"/>
    </sheetView>
  </sheetViews>
  <sheetFormatPr baseColWidth="10" defaultRowHeight="15" x14ac:dyDescent="0.25"/>
  <cols>
    <col min="1" max="1" width="30.5703125" customWidth="1"/>
    <col min="2" max="6" width="12" customWidth="1"/>
    <col min="7" max="7" width="11.28515625" bestFit="1" customWidth="1"/>
    <col min="8" max="8" width="33.28515625" hidden="1" customWidth="1"/>
  </cols>
  <sheetData>
    <row r="1" spans="1:8" ht="15.75" customHeight="1" x14ac:dyDescent="0.25">
      <c r="A1" s="398" t="str">
        <f>CONCATENATE("PROMEDIO DE ",datos!C7," DEL ",'2.1'!A1)</f>
        <v>PROMEDIO DE  DEL SEGUNDO PARCIAL - PRIMER QUIMESTRE</v>
      </c>
      <c r="B1" s="398"/>
      <c r="C1" s="398"/>
      <c r="D1" s="398"/>
      <c r="E1" s="398"/>
      <c r="F1" s="398"/>
      <c r="G1" s="398"/>
      <c r="H1" s="104" t="str">
        <f>datos!B14</f>
        <v>ALVAREZ MUÑIZ ANGIE GABRIELA</v>
      </c>
    </row>
    <row r="2" spans="1:8" x14ac:dyDescent="0.25">
      <c r="B2" s="134"/>
      <c r="C2" s="134"/>
      <c r="D2" s="134"/>
      <c r="E2" s="134"/>
      <c r="H2" s="104" t="str">
        <f>datos!B15</f>
        <v>CABRERA NICOLA LEONARDO JAVIER</v>
      </c>
    </row>
    <row r="3" spans="1:8" ht="15" customHeight="1" x14ac:dyDescent="0.25">
      <c r="A3" s="168" t="s">
        <v>141</v>
      </c>
      <c r="B3" s="141" t="s">
        <v>31</v>
      </c>
      <c r="C3" s="141" t="s">
        <v>126</v>
      </c>
      <c r="D3" s="141" t="s">
        <v>127</v>
      </c>
      <c r="E3" s="141" t="s">
        <v>34</v>
      </c>
      <c r="F3" s="141" t="s">
        <v>128</v>
      </c>
      <c r="G3" s="141" t="s">
        <v>101</v>
      </c>
      <c r="H3" s="104" t="str">
        <f>datos!B16</f>
        <v>CARDENAS HIDALGO KENNY JOEL</v>
      </c>
    </row>
    <row r="4" spans="1:8" x14ac:dyDescent="0.25">
      <c r="A4" s="149" t="s">
        <v>129</v>
      </c>
      <c r="B4" s="281">
        <f>+VLOOKUP(A3,'PROM 1.1'!$A$12:M53,3,)</f>
        <v>8.3448275862068968</v>
      </c>
      <c r="C4" s="281">
        <f>+VLOOKUP(A3,'PROM 1.1'!$A$12:M53,5,)</f>
        <v>8.5517241379310338</v>
      </c>
      <c r="D4" s="281">
        <f>+VLOOKUP($A3,'PROM 1.1'!$A$12:M53,7,)</f>
        <v>7.6289655172413795</v>
      </c>
      <c r="E4" s="281">
        <f>+VLOOKUP($A3,'PROM 1.1'!$A$12:M53,9,)</f>
        <v>8.0172413793103452</v>
      </c>
      <c r="F4" s="282">
        <f>+VLOOKUP($A3,'PROM 1.1'!$A$12:M53,11,)</f>
        <v>7.0517241379310347</v>
      </c>
      <c r="G4" s="281">
        <f>+VLOOKUP($A$3,'PROM 1.1'!$A$12:M53,13,)</f>
        <v>7.9165517241379302</v>
      </c>
      <c r="H4" s="104" t="str">
        <f>datos!B17</f>
        <v>CARRASCO GRAÑA SAMUEL JOSE</v>
      </c>
    </row>
    <row r="5" spans="1:8" s="153" customFormat="1" ht="18.75" x14ac:dyDescent="0.3">
      <c r="A5" s="156" t="s">
        <v>130</v>
      </c>
      <c r="B5" s="291">
        <f>+VLOOKUP($A$3,'PROM 2.1'!$A$12:M53,3,)</f>
        <v>6.7117857142857131</v>
      </c>
      <c r="C5" s="291">
        <f>+VLOOKUP($A$3,'PROM 2.1'!$A$12:M53,5,)</f>
        <v>7.6293103448275863</v>
      </c>
      <c r="D5" s="291">
        <f>+VLOOKUP($A$3,'PROM 2.1'!$A$12:M53,7,)</f>
        <v>7.1927586206896574</v>
      </c>
      <c r="E5" s="291">
        <f>+VLOOKUP($A$3,'PROM 2.1'!$A$12:M53,9,)</f>
        <v>7.0172413793103452</v>
      </c>
      <c r="F5" s="291">
        <f>+VLOOKUP($A$3,'PROM 2.1'!$A$12:M53,11,)</f>
        <v>5.791666666666667</v>
      </c>
      <c r="G5" s="292">
        <f>+VLOOKUP($A$3,'PROM 2.1'!$A$12:M53,13,)</f>
        <v>6.9866666666666672</v>
      </c>
      <c r="H5" s="104" t="str">
        <f>datos!B18</f>
        <v>CARRILLO GARCIA DANIEL ALEJANDRO</v>
      </c>
    </row>
    <row r="6" spans="1:8" x14ac:dyDescent="0.25">
      <c r="H6" s="104" t="str">
        <f>datos!B19</f>
        <v>CHOEZ MORAN DARIAN MARCELA</v>
      </c>
    </row>
    <row r="7" spans="1:8" x14ac:dyDescent="0.25">
      <c r="H7" s="104" t="str">
        <f>datos!B20</f>
        <v>CONTRERAS VARGAS CECIBEL ALEJANDRA</v>
      </c>
    </row>
    <row r="8" spans="1:8" x14ac:dyDescent="0.25">
      <c r="H8" s="104" t="str">
        <f>datos!B21</f>
        <v>CORDOVA MENDOZA GIOVANNY ALBERTO</v>
      </c>
    </row>
    <row r="9" spans="1:8" x14ac:dyDescent="0.25">
      <c r="H9" s="104" t="str">
        <f>datos!B22</f>
        <v>CORONEL LANDIVAR JUAN DIEGO</v>
      </c>
    </row>
    <row r="10" spans="1:8" x14ac:dyDescent="0.25">
      <c r="H10" s="104" t="str">
        <f>datos!B23</f>
        <v>CUBA VERA ABRAHAM</v>
      </c>
    </row>
    <row r="11" spans="1:8" x14ac:dyDescent="0.25">
      <c r="H11" s="104" t="str">
        <f>datos!B24</f>
        <v>CUENCA LOZA DANIELLA NICOLLE</v>
      </c>
    </row>
    <row r="12" spans="1:8" x14ac:dyDescent="0.25">
      <c r="H12" s="104" t="str">
        <f>datos!B25</f>
        <v>GARCIA ABRIL FELIX ALBERTO</v>
      </c>
    </row>
    <row r="13" spans="1:8" x14ac:dyDescent="0.25">
      <c r="H13" s="104" t="str">
        <f>datos!B26</f>
        <v>GOMEZ MESTANZA ALBERTO JOSHUA</v>
      </c>
    </row>
    <row r="14" spans="1:8" x14ac:dyDescent="0.25">
      <c r="H14" s="104" t="str">
        <f>datos!B27</f>
        <v>LANDIRES COLOMA ROMINA MARTJE</v>
      </c>
    </row>
    <row r="15" spans="1:8" x14ac:dyDescent="0.25">
      <c r="H15" s="104" t="str">
        <f>datos!B28</f>
        <v>LOOR ALVAREZ JHONNY FREDERICK</v>
      </c>
    </row>
    <row r="16" spans="1:8" x14ac:dyDescent="0.25">
      <c r="H16" s="104" t="str">
        <f>datos!B29</f>
        <v>LOPEZ LEON MIRNA JOSTYNE</v>
      </c>
    </row>
    <row r="17" spans="8:8" x14ac:dyDescent="0.25">
      <c r="H17" s="104" t="str">
        <f>datos!B30</f>
        <v>MALDONADO PALMA CHRISTOPHER XAVIER</v>
      </c>
    </row>
    <row r="18" spans="8:8" x14ac:dyDescent="0.25">
      <c r="H18" s="104" t="str">
        <f>datos!B31</f>
        <v>MORALES AVILA DAYANA PRISCILA</v>
      </c>
    </row>
    <row r="19" spans="8:8" x14ac:dyDescent="0.25">
      <c r="H19" s="104" t="str">
        <f>datos!B32</f>
        <v>MUÑOZ RIVERA NICOLE ALEXANDRA</v>
      </c>
    </row>
    <row r="20" spans="8:8" x14ac:dyDescent="0.25">
      <c r="H20" s="104" t="str">
        <f>datos!B33</f>
        <v>MURILLO VELASTEGUI RICARDO ARTURO</v>
      </c>
    </row>
    <row r="21" spans="8:8" x14ac:dyDescent="0.25">
      <c r="H21" s="104" t="str">
        <f>datos!B34</f>
        <v>OTERO SANCHEZ JORGE ALEJANDRO</v>
      </c>
    </row>
    <row r="22" spans="8:8" x14ac:dyDescent="0.25">
      <c r="H22" s="104" t="str">
        <f>datos!B35</f>
        <v>PASTOR SALGADO MARIELLA DOMENICA</v>
      </c>
    </row>
    <row r="23" spans="8:8" x14ac:dyDescent="0.25">
      <c r="H23" s="104" t="str">
        <f>datos!B36</f>
        <v>PLAZA DELGADO JOSE LUIS</v>
      </c>
    </row>
    <row r="24" spans="8:8" x14ac:dyDescent="0.25">
      <c r="H24" s="104" t="str">
        <f>datos!B37</f>
        <v>ROMAN FLORES DANIEL ERNESTO</v>
      </c>
    </row>
    <row r="25" spans="8:8" x14ac:dyDescent="0.25">
      <c r="H25" s="104" t="str">
        <f>datos!B38</f>
        <v>TAIBOT AVEGNO BRYAN ANTENOR</v>
      </c>
    </row>
    <row r="26" spans="8:8" x14ac:dyDescent="0.25">
      <c r="H26" s="104" t="str">
        <f>datos!B39</f>
        <v>TORO ALMEA JORDAN ANDRES</v>
      </c>
    </row>
    <row r="27" spans="8:8" x14ac:dyDescent="0.25">
      <c r="H27" s="104" t="str">
        <f>datos!B40</f>
        <v>VALENCIA CAICEDO ANGIE ISABELLA</v>
      </c>
    </row>
    <row r="28" spans="8:8" x14ac:dyDescent="0.25">
      <c r="H28" s="104" t="str">
        <f>datos!B41</f>
        <v>VALIENTE GUTIERREZ NAYIB EDUARDO</v>
      </c>
    </row>
    <row r="29" spans="8:8" x14ac:dyDescent="0.25">
      <c r="H29" s="104" t="str">
        <f>datos!B42</f>
        <v>VEGA VERA ANGGIE VALERIA</v>
      </c>
    </row>
    <row r="30" spans="8:8" x14ac:dyDescent="0.25">
      <c r="H30" s="104">
        <f>datos!B43</f>
        <v>0</v>
      </c>
    </row>
    <row r="31" spans="8:8" x14ac:dyDescent="0.25">
      <c r="H31" s="104">
        <f>datos!B44</f>
        <v>0</v>
      </c>
    </row>
    <row r="32" spans="8:8" x14ac:dyDescent="0.25">
      <c r="H32" s="104">
        <f>datos!B45</f>
        <v>0</v>
      </c>
    </row>
    <row r="33" spans="8:8" x14ac:dyDescent="0.25">
      <c r="H33" s="104">
        <f>datos!B46</f>
        <v>0</v>
      </c>
    </row>
    <row r="34" spans="8:8" x14ac:dyDescent="0.25">
      <c r="H34" s="104">
        <f>datos!B47</f>
        <v>0</v>
      </c>
    </row>
    <row r="35" spans="8:8" x14ac:dyDescent="0.25">
      <c r="H35" s="104">
        <f>datos!B48</f>
        <v>0</v>
      </c>
    </row>
    <row r="36" spans="8:8" x14ac:dyDescent="0.25">
      <c r="H36" s="104">
        <f>datos!B49</f>
        <v>0</v>
      </c>
    </row>
    <row r="37" spans="8:8" x14ac:dyDescent="0.25">
      <c r="H37" s="104">
        <f>datos!B50</f>
        <v>0</v>
      </c>
    </row>
    <row r="38" spans="8:8" x14ac:dyDescent="0.25">
      <c r="H38" s="104">
        <f>datos!B51</f>
        <v>0</v>
      </c>
    </row>
    <row r="39" spans="8:8" x14ac:dyDescent="0.25">
      <c r="H39" s="104">
        <f>datos!B52</f>
        <v>0</v>
      </c>
    </row>
    <row r="40" spans="8:8" x14ac:dyDescent="0.25">
      <c r="H40" s="104">
        <f>datos!B53</f>
        <v>0</v>
      </c>
    </row>
    <row r="41" spans="8:8" x14ac:dyDescent="0.25">
      <c r="H41" s="104">
        <f>datos!B54</f>
        <v>0</v>
      </c>
    </row>
    <row r="42" spans="8:8" x14ac:dyDescent="0.25">
      <c r="H42" s="104" t="str">
        <f>datos!B55</f>
        <v>PROMEDIO DEL CURSO</v>
      </c>
    </row>
    <row r="43" spans="8:8" x14ac:dyDescent="0.25">
      <c r="H43" s="104">
        <f>datos!B56</f>
        <v>0</v>
      </c>
    </row>
    <row r="44" spans="8:8" x14ac:dyDescent="0.25">
      <c r="H44" s="104">
        <f>datos!B57</f>
        <v>0</v>
      </c>
    </row>
    <row r="45" spans="8:8" x14ac:dyDescent="0.25">
      <c r="H45" s="104">
        <f>datos!B58</f>
        <v>0</v>
      </c>
    </row>
    <row r="46" spans="8:8" x14ac:dyDescent="0.25">
      <c r="H46" s="104">
        <f>datos!B59</f>
        <v>0</v>
      </c>
    </row>
    <row r="47" spans="8:8" x14ac:dyDescent="0.25">
      <c r="H47" s="104">
        <f>datos!B60</f>
        <v>0</v>
      </c>
    </row>
    <row r="48" spans="8:8" x14ac:dyDescent="0.25">
      <c r="H48" s="104">
        <f>datos!B61</f>
        <v>0</v>
      </c>
    </row>
    <row r="49" spans="8:8" x14ac:dyDescent="0.25">
      <c r="H49" s="104">
        <f>datos!B62</f>
        <v>0</v>
      </c>
    </row>
    <row r="50" spans="8:8" x14ac:dyDescent="0.25">
      <c r="H50" s="104">
        <f>datos!B63</f>
        <v>0</v>
      </c>
    </row>
    <row r="51" spans="8:8" x14ac:dyDescent="0.25">
      <c r="H51" s="104">
        <f>datos!B64</f>
        <v>0</v>
      </c>
    </row>
    <row r="52" spans="8:8" x14ac:dyDescent="0.25">
      <c r="H52" s="104">
        <f>datos!B65</f>
        <v>0</v>
      </c>
    </row>
    <row r="53" spans="8:8" x14ac:dyDescent="0.25">
      <c r="H53" s="104">
        <f>datos!B66</f>
        <v>0</v>
      </c>
    </row>
    <row r="54" spans="8:8" x14ac:dyDescent="0.25">
      <c r="H54" s="104">
        <f>datos!B67</f>
        <v>0</v>
      </c>
    </row>
    <row r="55" spans="8:8" x14ac:dyDescent="0.25">
      <c r="H55" s="104">
        <f>datos!B68</f>
        <v>0</v>
      </c>
    </row>
    <row r="56" spans="8:8" x14ac:dyDescent="0.25">
      <c r="H56" s="104">
        <f>datos!B69</f>
        <v>0</v>
      </c>
    </row>
    <row r="57" spans="8:8" x14ac:dyDescent="0.25">
      <c r="H57" s="104">
        <f>datos!B70</f>
        <v>0</v>
      </c>
    </row>
    <row r="58" spans="8:8" x14ac:dyDescent="0.25">
      <c r="H58" s="104">
        <f>datos!B71</f>
        <v>0</v>
      </c>
    </row>
    <row r="59" spans="8:8" x14ac:dyDescent="0.25">
      <c r="H59" s="104">
        <f>datos!B72</f>
        <v>0</v>
      </c>
    </row>
    <row r="60" spans="8:8" x14ac:dyDescent="0.25">
      <c r="H60" s="104">
        <f>datos!B73</f>
        <v>0</v>
      </c>
    </row>
    <row r="61" spans="8:8" x14ac:dyDescent="0.25">
      <c r="H61" s="104">
        <f>datos!B74</f>
        <v>0</v>
      </c>
    </row>
    <row r="62" spans="8:8" x14ac:dyDescent="0.25">
      <c r="H62" s="104">
        <f>datos!B75</f>
        <v>0</v>
      </c>
    </row>
    <row r="63" spans="8:8" x14ac:dyDescent="0.25">
      <c r="H63" s="104">
        <f>datos!B76</f>
        <v>0</v>
      </c>
    </row>
    <row r="64" spans="8:8" x14ac:dyDescent="0.25">
      <c r="H64" s="104">
        <f>datos!B77</f>
        <v>0</v>
      </c>
    </row>
    <row r="65" spans="8:8" x14ac:dyDescent="0.25">
      <c r="H65" s="104">
        <f>datos!B78</f>
        <v>0</v>
      </c>
    </row>
    <row r="66" spans="8:8" x14ac:dyDescent="0.25">
      <c r="H66" s="104">
        <f>datos!B79</f>
        <v>0</v>
      </c>
    </row>
    <row r="67" spans="8:8" x14ac:dyDescent="0.25">
      <c r="H67" s="104">
        <f>datos!B80</f>
        <v>0</v>
      </c>
    </row>
    <row r="68" spans="8:8" x14ac:dyDescent="0.25">
      <c r="H68" s="104">
        <f>datos!B81</f>
        <v>0</v>
      </c>
    </row>
    <row r="69" spans="8:8" x14ac:dyDescent="0.25">
      <c r="H69" s="104">
        <f>datos!B82</f>
        <v>0</v>
      </c>
    </row>
    <row r="70" spans="8:8" x14ac:dyDescent="0.25">
      <c r="H70" s="104">
        <f>datos!B83</f>
        <v>0</v>
      </c>
    </row>
    <row r="71" spans="8:8" x14ac:dyDescent="0.25">
      <c r="H71" s="104">
        <f>datos!B84</f>
        <v>0</v>
      </c>
    </row>
    <row r="72" spans="8:8" x14ac:dyDescent="0.25">
      <c r="H72" s="104">
        <f>datos!B85</f>
        <v>0</v>
      </c>
    </row>
    <row r="73" spans="8:8" x14ac:dyDescent="0.25">
      <c r="H73" s="104">
        <f>datos!B86</f>
        <v>0</v>
      </c>
    </row>
    <row r="74" spans="8:8" x14ac:dyDescent="0.25">
      <c r="H74" s="104">
        <f>datos!B87</f>
        <v>0</v>
      </c>
    </row>
    <row r="75" spans="8:8" x14ac:dyDescent="0.25">
      <c r="H75" s="104">
        <f>datos!B88</f>
        <v>0</v>
      </c>
    </row>
  </sheetData>
  <sheetProtection password="C60B" sheet="1" objects="1" scenarios="1" selectLockedCells="1"/>
  <mergeCells count="1">
    <mergeCell ref="A1:G1"/>
  </mergeCells>
  <dataValidations count="1">
    <dataValidation type="list" allowBlank="1" showErrorMessage="1" promptTitle="SELECCIONE ESTUDIANTE" sqref="A3">
      <formula1>$H$1:$H$42</formula1>
    </dataValidation>
  </dataValidations>
  <pageMargins left="0.70866141732283472" right="0.70866141732283472" top="0.74803149606299213" bottom="0.74803149606299213" header="0.31496062992125984" footer="0.31496062992125984"/>
  <pageSetup paperSize="9" scale="77" fitToHeight="0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 filterMode="1">
    <pageSetUpPr fitToPage="1"/>
  </sheetPr>
  <dimension ref="A1:F63"/>
  <sheetViews>
    <sheetView workbookViewId="0">
      <selection activeCell="A3" sqref="A3:F3"/>
    </sheetView>
  </sheetViews>
  <sheetFormatPr baseColWidth="10" defaultRowHeight="15" x14ac:dyDescent="0.25"/>
  <cols>
    <col min="1" max="1" width="20.85546875" style="38" customWidth="1"/>
    <col min="2" max="2" width="21.5703125" style="38" customWidth="1"/>
    <col min="3" max="6" width="20.85546875" style="38" customWidth="1"/>
    <col min="7" max="16384" width="11.42578125" style="38"/>
  </cols>
  <sheetData>
    <row r="1" spans="1:6" ht="58.5" customHeight="1" x14ac:dyDescent="0.25">
      <c r="A1" s="33"/>
      <c r="B1" s="366" t="s">
        <v>36</v>
      </c>
      <c r="C1" s="366"/>
      <c r="D1" s="366"/>
      <c r="E1" s="366"/>
      <c r="F1" s="28" t="s">
        <v>124</v>
      </c>
    </row>
    <row r="2" spans="1:6" ht="18" customHeight="1" x14ac:dyDescent="0.25">
      <c r="A2" s="422" t="str">
        <f>+CONCATENATE("INFORME DEL ",'1.1'!A1,"  ",'PROM 2.1'!B6)</f>
        <v>INFORME DEL PRIMER PARCIAL - PRIMER QUIMESTRE  0</v>
      </c>
      <c r="B2" s="422"/>
      <c r="C2" s="422"/>
      <c r="D2" s="422"/>
      <c r="E2" s="422"/>
      <c r="F2" s="422"/>
    </row>
    <row r="3" spans="1:6" ht="15.75" x14ac:dyDescent="0.25">
      <c r="A3" s="419" t="s">
        <v>0</v>
      </c>
      <c r="B3" s="419"/>
      <c r="C3" s="419"/>
      <c r="D3" s="419"/>
      <c r="E3" s="419"/>
      <c r="F3" s="419"/>
    </row>
    <row r="4" spans="1:6" ht="28.5" x14ac:dyDescent="0.25">
      <c r="A4" s="59" t="s">
        <v>1</v>
      </c>
      <c r="B4" s="59" t="s">
        <v>2</v>
      </c>
      <c r="C4" s="59" t="s">
        <v>3</v>
      </c>
      <c r="D4" s="59" t="s">
        <v>4</v>
      </c>
      <c r="E4" s="59" t="s">
        <v>5</v>
      </c>
      <c r="F4" s="59" t="s">
        <v>6</v>
      </c>
    </row>
    <row r="5" spans="1:6" x14ac:dyDescent="0.25">
      <c r="A5" s="32">
        <f>datos!C6</f>
        <v>0</v>
      </c>
      <c r="B5" s="32">
        <f>datos!C7</f>
        <v>0</v>
      </c>
      <c r="C5" s="32"/>
      <c r="D5" s="32">
        <f>datos!C3</f>
        <v>0</v>
      </c>
      <c r="E5" s="32">
        <f>datos!C4</f>
        <v>0</v>
      </c>
      <c r="F5" s="32">
        <f>+COUNTA(datos!B14:B67)</f>
        <v>30</v>
      </c>
    </row>
    <row r="6" spans="1:6" ht="28.5" x14ac:dyDescent="0.25">
      <c r="A6" s="419" t="s">
        <v>7</v>
      </c>
      <c r="B6" s="419"/>
      <c r="C6" s="419"/>
      <c r="D6" s="419"/>
      <c r="E6" s="59" t="s">
        <v>8</v>
      </c>
      <c r="F6" s="41">
        <f>TRUNC(AVERAGE(C12:C51),2)</f>
        <v>6.98</v>
      </c>
    </row>
    <row r="7" spans="1:6" ht="57" x14ac:dyDescent="0.25">
      <c r="A7" s="59" t="s">
        <v>9</v>
      </c>
      <c r="B7" s="59" t="s">
        <v>65</v>
      </c>
      <c r="C7" s="59" t="s">
        <v>10</v>
      </c>
      <c r="D7" s="423" t="s">
        <v>11</v>
      </c>
      <c r="E7" s="423"/>
      <c r="F7" s="423"/>
    </row>
    <row r="8" spans="1:6" ht="34.5" customHeight="1" x14ac:dyDescent="0.25">
      <c r="A8" s="29"/>
      <c r="B8" s="29"/>
      <c r="C8" s="30" t="e">
        <f>+B8/A8</f>
        <v>#DIV/0!</v>
      </c>
      <c r="D8" s="420"/>
      <c r="E8" s="420"/>
      <c r="F8" s="420"/>
    </row>
    <row r="10" spans="1:6" ht="15.75" x14ac:dyDescent="0.25">
      <c r="A10" s="419" t="s">
        <v>7</v>
      </c>
      <c r="B10" s="419"/>
      <c r="C10" s="419"/>
      <c r="D10" s="419"/>
      <c r="E10" s="419"/>
      <c r="F10" s="419"/>
    </row>
    <row r="11" spans="1:6" ht="24" x14ac:dyDescent="0.25">
      <c r="A11" s="424" t="s">
        <v>12</v>
      </c>
      <c r="B11" s="425"/>
      <c r="C11" s="53" t="s">
        <v>82</v>
      </c>
      <c r="D11" s="31" t="s">
        <v>13</v>
      </c>
      <c r="E11" s="31" t="s">
        <v>14</v>
      </c>
      <c r="F11" s="31" t="s">
        <v>15</v>
      </c>
    </row>
    <row r="12" spans="1:6" x14ac:dyDescent="0.25">
      <c r="A12" s="338" t="str">
        <f>'PROM 2.1'!A12</f>
        <v>ALVAREZ MUÑIZ ANGIE GABRIELA</v>
      </c>
      <c r="B12" s="339"/>
      <c r="C12" s="39" t="str">
        <f>'PROM 2.1'!M12</f>
        <v xml:space="preserve"> </v>
      </c>
      <c r="D12" s="58"/>
      <c r="E12" s="58"/>
      <c r="F12" s="58"/>
    </row>
    <row r="13" spans="1:6" hidden="1" x14ac:dyDescent="0.25">
      <c r="A13" s="338" t="str">
        <f>'PROM 2.1'!A13</f>
        <v>CABRERA NICOLA LEONARDO JAVIER</v>
      </c>
      <c r="B13" s="339"/>
      <c r="C13" s="39">
        <f>'PROM 2.1'!M13</f>
        <v>6.1</v>
      </c>
      <c r="D13" s="58"/>
      <c r="E13" s="58"/>
      <c r="F13" s="58"/>
    </row>
    <row r="14" spans="1:6" hidden="1" x14ac:dyDescent="0.25">
      <c r="A14" s="338" t="str">
        <f>'PROM 2.1'!A14</f>
        <v>CARDENAS HIDALGO KENNY JOEL</v>
      </c>
      <c r="B14" s="339"/>
      <c r="C14" s="39">
        <f>'PROM 2.1'!M14</f>
        <v>6.46</v>
      </c>
      <c r="D14" s="58"/>
      <c r="E14" s="58"/>
      <c r="F14" s="58"/>
    </row>
    <row r="15" spans="1:6" x14ac:dyDescent="0.25">
      <c r="A15" s="338" t="str">
        <f>'PROM 2.1'!A15</f>
        <v>CARRASCO GRAÑA SAMUEL JOSE</v>
      </c>
      <c r="B15" s="339"/>
      <c r="C15" s="39">
        <f>'PROM 2.1'!M15</f>
        <v>4.83</v>
      </c>
      <c r="D15" s="58"/>
      <c r="E15" s="58"/>
      <c r="F15" s="58"/>
    </row>
    <row r="16" spans="1:6" x14ac:dyDescent="0.25">
      <c r="A16" s="338" t="str">
        <f>'PROM 2.1'!A16</f>
        <v>CARRILLO GARCIA DANIEL ALEJANDRO</v>
      </c>
      <c r="B16" s="339"/>
      <c r="C16" s="39">
        <f>'PROM 2.1'!M16</f>
        <v>7.23</v>
      </c>
      <c r="D16" s="58"/>
      <c r="E16" s="58"/>
      <c r="F16" s="58"/>
    </row>
    <row r="17" spans="1:6" x14ac:dyDescent="0.25">
      <c r="A17" s="338" t="str">
        <f>'PROM 2.1'!A17</f>
        <v>CHOEZ MORAN DARIAN MARCELA</v>
      </c>
      <c r="B17" s="339"/>
      <c r="C17" s="39">
        <f>'PROM 2.1'!M17</f>
        <v>8.24</v>
      </c>
      <c r="D17" s="81"/>
      <c r="E17" s="81"/>
      <c r="F17" s="81"/>
    </row>
    <row r="18" spans="1:6" x14ac:dyDescent="0.25">
      <c r="A18" s="338" t="str">
        <f>'PROM 2.1'!A18</f>
        <v>CONTRERAS VARGAS CECIBEL ALEJANDRA</v>
      </c>
      <c r="B18" s="339"/>
      <c r="C18" s="39" t="str">
        <f>'PROM 2.1'!M18</f>
        <v xml:space="preserve"> </v>
      </c>
      <c r="D18" s="81"/>
      <c r="E18" s="81"/>
      <c r="F18" s="81"/>
    </row>
    <row r="19" spans="1:6" hidden="1" x14ac:dyDescent="0.25">
      <c r="A19" s="338" t="str">
        <f>'PROM 2.1'!A19</f>
        <v>CORDOVA MENDOZA GIOVANNY ALBERTO</v>
      </c>
      <c r="B19" s="339"/>
      <c r="C19" s="39">
        <f>'PROM 2.1'!M19</f>
        <v>7.11</v>
      </c>
      <c r="D19" s="81"/>
      <c r="E19" s="81"/>
      <c r="F19" s="81"/>
    </row>
    <row r="20" spans="1:6" x14ac:dyDescent="0.25">
      <c r="A20" s="338" t="str">
        <f>'PROM 2.1'!A20</f>
        <v>CORONEL LANDIVAR JUAN DIEGO</v>
      </c>
      <c r="B20" s="339"/>
      <c r="C20" s="39">
        <f>'PROM 2.1'!M20</f>
        <v>6.65</v>
      </c>
      <c r="D20" s="81"/>
      <c r="E20" s="81"/>
      <c r="F20" s="81"/>
    </row>
    <row r="21" spans="1:6" x14ac:dyDescent="0.25">
      <c r="A21" s="338" t="str">
        <f>'PROM 2.1'!A21</f>
        <v>CUBA VERA ABRAHAM</v>
      </c>
      <c r="B21" s="339"/>
      <c r="C21" s="39" t="str">
        <f>'PROM 2.1'!M21</f>
        <v xml:space="preserve"> </v>
      </c>
      <c r="D21" s="81"/>
      <c r="E21" s="81"/>
      <c r="F21" s="81"/>
    </row>
    <row r="22" spans="1:6" x14ac:dyDescent="0.25">
      <c r="A22" s="338" t="str">
        <f>'PROM 2.1'!A22</f>
        <v>CUENCA LOZA DANIELLA NICOLLE</v>
      </c>
      <c r="B22" s="339"/>
      <c r="C22" s="39">
        <f>'PROM 2.1'!M22</f>
        <v>6.8</v>
      </c>
      <c r="D22" s="58"/>
      <c r="E22" s="58"/>
      <c r="F22" s="58"/>
    </row>
    <row r="23" spans="1:6" hidden="1" x14ac:dyDescent="0.25">
      <c r="A23" s="338" t="str">
        <f>'PROM 2.1'!A23</f>
        <v>GARCIA ABRIL FELIX ALBERTO</v>
      </c>
      <c r="B23" s="339"/>
      <c r="C23" s="39">
        <f>'PROM 2.1'!M23</f>
        <v>6.68</v>
      </c>
      <c r="D23" s="58"/>
      <c r="E23" s="58"/>
      <c r="F23" s="58"/>
    </row>
    <row r="24" spans="1:6" hidden="1" x14ac:dyDescent="0.25">
      <c r="A24" s="338" t="str">
        <f>'PROM 2.1'!A24</f>
        <v>GOMEZ MESTANZA ALBERTO JOSHUA</v>
      </c>
      <c r="B24" s="339"/>
      <c r="C24" s="39">
        <f>'PROM 2.1'!M24</f>
        <v>7.28</v>
      </c>
      <c r="D24" s="58"/>
      <c r="E24" s="58"/>
      <c r="F24" s="58"/>
    </row>
    <row r="25" spans="1:6" hidden="1" x14ac:dyDescent="0.25">
      <c r="A25" s="338" t="str">
        <f>'PROM 2.1'!A25</f>
        <v>LANDIRES COLOMA ROMINA MARTJE</v>
      </c>
      <c r="B25" s="339"/>
      <c r="C25" s="39" t="str">
        <f>'PROM 2.1'!M25</f>
        <v xml:space="preserve"> </v>
      </c>
      <c r="D25" s="58"/>
      <c r="E25" s="58"/>
      <c r="F25" s="58"/>
    </row>
    <row r="26" spans="1:6" x14ac:dyDescent="0.25">
      <c r="A26" s="338" t="str">
        <f>'PROM 2.1'!A26</f>
        <v>LOOR ALVAREZ JHONNY FREDERICK</v>
      </c>
      <c r="B26" s="339"/>
      <c r="C26" s="39">
        <f>'PROM 2.1'!M26</f>
        <v>6.41</v>
      </c>
      <c r="D26" s="58"/>
      <c r="E26" s="58"/>
      <c r="F26" s="58"/>
    </row>
    <row r="27" spans="1:6" hidden="1" x14ac:dyDescent="0.25">
      <c r="A27" s="338" t="str">
        <f>'PROM 2.1'!A27</f>
        <v>LOPEZ LEON MIRNA JOSTYNE</v>
      </c>
      <c r="B27" s="339"/>
      <c r="C27" s="39">
        <f>'PROM 2.1'!M27</f>
        <v>7.03</v>
      </c>
      <c r="D27" s="58"/>
      <c r="E27" s="58"/>
      <c r="F27" s="58"/>
    </row>
    <row r="28" spans="1:6" hidden="1" x14ac:dyDescent="0.25">
      <c r="A28" s="338" t="str">
        <f>'PROM 2.1'!A28</f>
        <v>MALDONADO PALMA CHRISTOPHER XAVIER</v>
      </c>
      <c r="B28" s="339"/>
      <c r="C28" s="39">
        <f>'PROM 2.1'!M28</f>
        <v>8.0500000000000007</v>
      </c>
      <c r="D28" s="58"/>
      <c r="E28" s="58"/>
      <c r="F28" s="58"/>
    </row>
    <row r="29" spans="1:6" hidden="1" x14ac:dyDescent="0.25">
      <c r="A29" s="338" t="str">
        <f>'PROM 2.1'!A29</f>
        <v>MORALES AVILA DAYANA PRISCILA</v>
      </c>
      <c r="B29" s="339"/>
      <c r="C29" s="39">
        <f>'PROM 2.1'!M29</f>
        <v>6.36</v>
      </c>
      <c r="D29" s="58"/>
      <c r="E29" s="58"/>
      <c r="F29" s="58"/>
    </row>
    <row r="30" spans="1:6" hidden="1" x14ac:dyDescent="0.25">
      <c r="A30" s="338" t="str">
        <f>'PROM 2.1'!A30</f>
        <v>MUÑOZ RIVERA NICOLE ALEXANDRA</v>
      </c>
      <c r="B30" s="339"/>
      <c r="C30" s="39">
        <f>'PROM 2.1'!M30</f>
        <v>6.35</v>
      </c>
      <c r="D30" s="58"/>
      <c r="E30" s="58"/>
      <c r="F30" s="58"/>
    </row>
    <row r="31" spans="1:6" hidden="1" x14ac:dyDescent="0.25">
      <c r="A31" s="338" t="str">
        <f>'PROM 2.1'!A31</f>
        <v>MURILLO VELASTEGUI RICARDO ARTURO</v>
      </c>
      <c r="B31" s="339"/>
      <c r="C31" s="39">
        <f>'PROM 2.1'!M31</f>
        <v>6.94</v>
      </c>
      <c r="D31" s="58"/>
      <c r="E31" s="58"/>
      <c r="F31" s="58"/>
    </row>
    <row r="32" spans="1:6" hidden="1" x14ac:dyDescent="0.25">
      <c r="A32" s="338" t="str">
        <f>'PROM 2.1'!A32</f>
        <v>OTERO SANCHEZ JORGE ALEJANDRO</v>
      </c>
      <c r="B32" s="339"/>
      <c r="C32" s="39">
        <f>'PROM 2.1'!M32</f>
        <v>6.5</v>
      </c>
      <c r="D32" s="58"/>
      <c r="E32" s="58"/>
      <c r="F32" s="58"/>
    </row>
    <row r="33" spans="1:6" hidden="1" x14ac:dyDescent="0.25">
      <c r="A33" s="338" t="str">
        <f>'PROM 2.1'!A33</f>
        <v>PASTOR SALGADO MARIELLA DOMENICA</v>
      </c>
      <c r="B33" s="339"/>
      <c r="C33" s="39">
        <f>'PROM 2.1'!M33</f>
        <v>8.06</v>
      </c>
      <c r="D33" s="58"/>
      <c r="E33" s="58"/>
      <c r="F33" s="58"/>
    </row>
    <row r="34" spans="1:6" hidden="1" x14ac:dyDescent="0.25">
      <c r="A34" s="338" t="str">
        <f>'PROM 2.1'!A34</f>
        <v>PLAZA DELGADO JOSE LUIS</v>
      </c>
      <c r="B34" s="339"/>
      <c r="C34" s="39">
        <f>'PROM 2.1'!M34</f>
        <v>7.89</v>
      </c>
      <c r="D34" s="58"/>
      <c r="E34" s="58"/>
      <c r="F34" s="58"/>
    </row>
    <row r="35" spans="1:6" hidden="1" x14ac:dyDescent="0.25">
      <c r="A35" s="338" t="str">
        <f>'PROM 2.1'!A35</f>
        <v>ROMAN FLORES DANIEL ERNESTO</v>
      </c>
      <c r="B35" s="339"/>
      <c r="C35" s="39">
        <f>'PROM 2.1'!M35</f>
        <v>7.08</v>
      </c>
      <c r="D35" s="58"/>
      <c r="E35" s="58"/>
      <c r="F35" s="58"/>
    </row>
    <row r="36" spans="1:6" hidden="1" x14ac:dyDescent="0.25">
      <c r="A36" s="338" t="str">
        <f>'PROM 2.1'!A36</f>
        <v>TAIBOT AVEGNO BRYAN ANTENOR</v>
      </c>
      <c r="B36" s="339"/>
      <c r="C36" s="39" t="str">
        <f>'PROM 2.1'!M36</f>
        <v xml:space="preserve"> </v>
      </c>
      <c r="D36" s="58"/>
      <c r="E36" s="58"/>
      <c r="F36" s="58"/>
    </row>
    <row r="37" spans="1:6" hidden="1" x14ac:dyDescent="0.25">
      <c r="A37" s="338" t="str">
        <f>'PROM 2.1'!A37</f>
        <v>TORO ALMEA JORDAN ANDRES</v>
      </c>
      <c r="B37" s="339"/>
      <c r="C37" s="39">
        <f>'PROM 2.1'!M37</f>
        <v>5.53</v>
      </c>
      <c r="D37" s="58"/>
      <c r="E37" s="58"/>
      <c r="F37" s="58"/>
    </row>
    <row r="38" spans="1:6" hidden="1" x14ac:dyDescent="0.25">
      <c r="A38" s="338" t="str">
        <f>'PROM 2.1'!A38</f>
        <v>VALENCIA CAICEDO ANGIE ISABELLA</v>
      </c>
      <c r="B38" s="339"/>
      <c r="C38" s="39">
        <f>'PROM 2.1'!M38</f>
        <v>7.49</v>
      </c>
      <c r="D38" s="58"/>
      <c r="E38" s="58"/>
      <c r="F38" s="58"/>
    </row>
    <row r="39" spans="1:6" hidden="1" x14ac:dyDescent="0.25">
      <c r="A39" s="338" t="str">
        <f>'PROM 2.1'!A39</f>
        <v>VALIENTE GUTIERREZ NAYIB EDUARDO</v>
      </c>
      <c r="B39" s="339"/>
      <c r="C39" s="39">
        <f>'PROM 2.1'!M39</f>
        <v>8.5299999999999994</v>
      </c>
      <c r="D39" s="58"/>
      <c r="E39" s="58"/>
      <c r="F39" s="58"/>
    </row>
    <row r="40" spans="1:6" hidden="1" x14ac:dyDescent="0.25">
      <c r="A40" s="338" t="str">
        <f>'PROM 2.1'!A40</f>
        <v>VEGA VERA ANGGIE VALERIA</v>
      </c>
      <c r="B40" s="339"/>
      <c r="C40" s="39">
        <f>'PROM 2.1'!M40</f>
        <v>8.08</v>
      </c>
      <c r="D40" s="58"/>
      <c r="E40" s="58"/>
      <c r="F40" s="58"/>
    </row>
    <row r="41" spans="1:6" hidden="1" x14ac:dyDescent="0.25">
      <c r="A41" s="338">
        <f>'PROM 2.1'!A41</f>
        <v>0</v>
      </c>
      <c r="B41" s="339"/>
      <c r="C41" s="39" t="str">
        <f>'PROM 2.1'!M41</f>
        <v xml:space="preserve"> </v>
      </c>
      <c r="D41" s="58"/>
      <c r="E41" s="58"/>
      <c r="F41" s="58"/>
    </row>
    <row r="42" spans="1:6" hidden="1" x14ac:dyDescent="0.25">
      <c r="A42" s="338">
        <f>'PROM 2.1'!A42</f>
        <v>0</v>
      </c>
      <c r="B42" s="339"/>
      <c r="C42" s="39" t="str">
        <f>'PROM 2.1'!M42</f>
        <v xml:space="preserve"> </v>
      </c>
      <c r="D42" s="58"/>
      <c r="E42" s="58"/>
      <c r="F42" s="58"/>
    </row>
    <row r="43" spans="1:6" hidden="1" x14ac:dyDescent="0.25">
      <c r="A43" s="338">
        <f>'PROM 2.1'!A43</f>
        <v>0</v>
      </c>
      <c r="B43" s="339"/>
      <c r="C43" s="39" t="str">
        <f>'PROM 2.1'!M43</f>
        <v xml:space="preserve"> </v>
      </c>
      <c r="D43" s="58"/>
      <c r="E43" s="58"/>
      <c r="F43" s="58"/>
    </row>
    <row r="44" spans="1:6" hidden="1" x14ac:dyDescent="0.25">
      <c r="A44" s="338">
        <f>'PROM 2.1'!A44</f>
        <v>0</v>
      </c>
      <c r="B44" s="339"/>
      <c r="C44" s="39" t="str">
        <f>'PROM 2.1'!M44</f>
        <v xml:space="preserve"> </v>
      </c>
      <c r="D44" s="58"/>
      <c r="E44" s="58"/>
      <c r="F44" s="58"/>
    </row>
    <row r="45" spans="1:6" hidden="1" x14ac:dyDescent="0.25">
      <c r="A45" s="338">
        <f>'PROM 2.1'!A45</f>
        <v>0</v>
      </c>
      <c r="B45" s="339"/>
      <c r="C45" s="39" t="str">
        <f>'PROM 2.1'!M45</f>
        <v xml:space="preserve"> </v>
      </c>
      <c r="D45" s="58"/>
      <c r="E45" s="58"/>
      <c r="F45" s="58"/>
    </row>
    <row r="46" spans="1:6" hidden="1" x14ac:dyDescent="0.25">
      <c r="A46" s="338">
        <f>'PROM 2.1'!A46</f>
        <v>0</v>
      </c>
      <c r="B46" s="339"/>
      <c r="C46" s="39" t="str">
        <f>'PROM 2.1'!M46</f>
        <v xml:space="preserve"> </v>
      </c>
      <c r="D46" s="58"/>
      <c r="E46" s="58"/>
      <c r="F46" s="58"/>
    </row>
    <row r="47" spans="1:6" hidden="1" x14ac:dyDescent="0.25">
      <c r="A47" s="338">
        <f>'PROM 2.1'!A47</f>
        <v>0</v>
      </c>
      <c r="B47" s="339"/>
      <c r="C47" s="39" t="str">
        <f>'PROM 2.1'!M47</f>
        <v xml:space="preserve"> </v>
      </c>
      <c r="D47" s="58"/>
      <c r="E47" s="58"/>
      <c r="F47" s="58"/>
    </row>
    <row r="48" spans="1:6" hidden="1" x14ac:dyDescent="0.25">
      <c r="A48" s="338">
        <f>'PROM 2.1'!A48</f>
        <v>0</v>
      </c>
      <c r="B48" s="339"/>
      <c r="C48" s="39" t="str">
        <f>'PROM 2.1'!M48</f>
        <v xml:space="preserve"> </v>
      </c>
      <c r="D48" s="58"/>
      <c r="E48" s="58"/>
      <c r="F48" s="58"/>
    </row>
    <row r="49" spans="1:6" hidden="1" x14ac:dyDescent="0.25">
      <c r="A49" s="338">
        <f>'PROM 2.1'!A49</f>
        <v>0</v>
      </c>
      <c r="B49" s="339"/>
      <c r="C49" s="39" t="str">
        <f>'PROM 2.1'!M49</f>
        <v xml:space="preserve"> </v>
      </c>
      <c r="D49" s="58"/>
      <c r="E49" s="58"/>
      <c r="F49" s="58"/>
    </row>
    <row r="50" spans="1:6" hidden="1" x14ac:dyDescent="0.25">
      <c r="A50" s="338">
        <f>'PROM 2.1'!A50</f>
        <v>0</v>
      </c>
      <c r="B50" s="339"/>
      <c r="C50" s="39" t="str">
        <f>'PROM 2.1'!M50</f>
        <v xml:space="preserve"> </v>
      </c>
      <c r="D50" s="58"/>
      <c r="E50" s="58"/>
      <c r="F50" s="58"/>
    </row>
    <row r="51" spans="1:6" hidden="1" x14ac:dyDescent="0.25">
      <c r="A51" s="338">
        <f>'PROM 2.1'!A51</f>
        <v>0</v>
      </c>
      <c r="B51" s="339"/>
      <c r="C51" s="39" t="str">
        <f>'PROM 2.1'!M51</f>
        <v xml:space="preserve"> </v>
      </c>
      <c r="D51" s="58"/>
      <c r="E51" s="58"/>
      <c r="F51" s="58"/>
    </row>
    <row r="54" spans="1:6" ht="15.75" x14ac:dyDescent="0.25">
      <c r="A54" s="419" t="s">
        <v>16</v>
      </c>
      <c r="B54" s="419"/>
      <c r="C54" s="419"/>
      <c r="D54" s="419"/>
      <c r="E54" s="419"/>
      <c r="F54" s="419"/>
    </row>
    <row r="55" spans="1:6" ht="29.25" customHeight="1" x14ac:dyDescent="0.25">
      <c r="A55" s="420"/>
      <c r="B55" s="420"/>
      <c r="C55" s="420"/>
      <c r="D55" s="420"/>
      <c r="E55" s="420"/>
      <c r="F55" s="420"/>
    </row>
    <row r="57" spans="1:6" ht="15.75" x14ac:dyDescent="0.25">
      <c r="A57" s="419" t="s">
        <v>17</v>
      </c>
      <c r="B57" s="419"/>
      <c r="C57" s="419"/>
      <c r="D57" s="419"/>
      <c r="E57" s="419"/>
      <c r="F57" s="419"/>
    </row>
    <row r="58" spans="1:6" ht="33" customHeight="1" x14ac:dyDescent="0.25">
      <c r="A58" s="421"/>
      <c r="B58" s="421"/>
      <c r="C58" s="421"/>
      <c r="D58" s="421"/>
      <c r="E58" s="421"/>
      <c r="F58" s="421"/>
    </row>
    <row r="59" spans="1:6" x14ac:dyDescent="0.25">
      <c r="A59" s="34"/>
      <c r="B59" s="34"/>
      <c r="C59" s="34"/>
      <c r="D59" s="34"/>
      <c r="E59" s="34"/>
      <c r="F59" s="34"/>
    </row>
    <row r="60" spans="1:6" x14ac:dyDescent="0.25">
      <c r="A60" s="416" t="s">
        <v>18</v>
      </c>
      <c r="B60" s="417"/>
      <c r="C60" s="418"/>
      <c r="D60" s="416" t="s">
        <v>19</v>
      </c>
      <c r="E60" s="417"/>
      <c r="F60" s="418"/>
    </row>
    <row r="61" spans="1:6" x14ac:dyDescent="0.25">
      <c r="A61" s="35" t="s">
        <v>20</v>
      </c>
      <c r="B61" s="404" t="str">
        <f>'I 1.1'!B61:C61</f>
        <v>Miss. Nancy Poveda Velez</v>
      </c>
      <c r="C61" s="405"/>
      <c r="D61" s="35" t="s">
        <v>21</v>
      </c>
      <c r="E61" s="406" t="str">
        <f>'I 1.1'!E61:F61</f>
        <v>Lcda. Daysi Punguil</v>
      </c>
      <c r="F61" s="407"/>
    </row>
    <row r="62" spans="1:6" ht="32.25" customHeight="1" x14ac:dyDescent="0.25">
      <c r="A62" s="35" t="s">
        <v>22</v>
      </c>
      <c r="B62" s="408"/>
      <c r="C62" s="409"/>
      <c r="D62" s="35" t="s">
        <v>22</v>
      </c>
      <c r="E62" s="410"/>
      <c r="F62" s="411"/>
    </row>
    <row r="63" spans="1:6" x14ac:dyDescent="0.25">
      <c r="A63" s="36" t="s">
        <v>23</v>
      </c>
      <c r="B63" s="412"/>
      <c r="C63" s="413"/>
      <c r="D63" s="36" t="s">
        <v>23</v>
      </c>
      <c r="E63" s="414"/>
      <c r="F63" s="415"/>
    </row>
  </sheetData>
  <autoFilter ref="A11:F51">
    <filterColumn colId="0" showButton="0"/>
    <filterColumn colId="2">
      <customFilters>
        <customFilter operator="lessThan" val="7"/>
      </customFilters>
    </filterColumn>
  </autoFilter>
  <mergeCells count="60">
    <mergeCell ref="A20:B20"/>
    <mergeCell ref="A15:B15"/>
    <mergeCell ref="B1:E1"/>
    <mergeCell ref="A2:F2"/>
    <mergeCell ref="A3:F3"/>
    <mergeCell ref="A6:D6"/>
    <mergeCell ref="D7:F7"/>
    <mergeCell ref="D8:F8"/>
    <mergeCell ref="A10:F10"/>
    <mergeCell ref="A11:B11"/>
    <mergeCell ref="A12:B12"/>
    <mergeCell ref="A13:B13"/>
    <mergeCell ref="A14:B14"/>
    <mergeCell ref="A43:B43"/>
    <mergeCell ref="A32:B32"/>
    <mergeCell ref="A16:B16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17:B17"/>
    <mergeCell ref="A18:B18"/>
    <mergeCell ref="A19:B19"/>
    <mergeCell ref="B63:C63"/>
    <mergeCell ref="E63:F63"/>
    <mergeCell ref="A60:C60"/>
    <mergeCell ref="D60:F60"/>
    <mergeCell ref="A45:B45"/>
    <mergeCell ref="A46:B46"/>
    <mergeCell ref="A47:B47"/>
    <mergeCell ref="A48:B48"/>
    <mergeCell ref="A49:B49"/>
    <mergeCell ref="A50:B50"/>
    <mergeCell ref="A51:B51"/>
    <mergeCell ref="A54:F54"/>
    <mergeCell ref="A55:F55"/>
    <mergeCell ref="A57:F57"/>
    <mergeCell ref="A58:F58"/>
    <mergeCell ref="A21:B21"/>
    <mergeCell ref="B61:C61"/>
    <mergeCell ref="E61:F61"/>
    <mergeCell ref="B62:C62"/>
    <mergeCell ref="E62:F62"/>
    <mergeCell ref="A44:B44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</mergeCells>
  <pageMargins left="0.70866141732283472" right="0.70866141732283472" top="0.74803149606299213" bottom="0.74803149606299213" header="0.31496062992125984" footer="0.31496062992125984"/>
  <pageSetup paperSize="9" scale="69" fitToHeight="0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 filterMode="1">
    <pageSetUpPr fitToPage="1"/>
  </sheetPr>
  <dimension ref="A1:G55"/>
  <sheetViews>
    <sheetView zoomScaleNormal="100" workbookViewId="0">
      <selection activeCell="A3" sqref="A3:F3"/>
    </sheetView>
  </sheetViews>
  <sheetFormatPr baseColWidth="10" defaultRowHeight="15" x14ac:dyDescent="0.25"/>
  <cols>
    <col min="1" max="5" width="22.7109375" style="38" customWidth="1"/>
    <col min="6" max="6" width="15.5703125" style="38" bestFit="1" customWidth="1"/>
    <col min="7" max="7" width="8.85546875" style="54" hidden="1" customWidth="1"/>
    <col min="8" max="16384" width="11.42578125" style="38"/>
  </cols>
  <sheetData>
    <row r="1" spans="1:7" ht="60" customHeight="1" x14ac:dyDescent="0.25">
      <c r="A1" s="33"/>
      <c r="B1" s="366" t="s">
        <v>36</v>
      </c>
      <c r="C1" s="366"/>
      <c r="D1" s="366"/>
      <c r="E1" s="366"/>
      <c r="F1" s="28" t="s">
        <v>124</v>
      </c>
    </row>
    <row r="2" spans="1:7" ht="18" x14ac:dyDescent="0.25">
      <c r="A2" s="370" t="str">
        <f>+CONCATENATE("PLAN DE REFUERZO ACADÉMICO  ",'2.1'!A1,"   ",datos!C5)</f>
        <v xml:space="preserve">PLAN DE REFUERZO ACADÉMICO  SEGUNDO PARCIAL - PRIMER QUIMESTRE   </v>
      </c>
      <c r="B2" s="370"/>
      <c r="C2" s="370"/>
      <c r="D2" s="370"/>
      <c r="E2" s="370"/>
      <c r="F2" s="370"/>
    </row>
    <row r="3" spans="1:7" ht="15.75" x14ac:dyDescent="0.25">
      <c r="A3" s="371" t="s">
        <v>66</v>
      </c>
      <c r="B3" s="371"/>
      <c r="C3" s="371"/>
      <c r="D3" s="371"/>
      <c r="E3" s="371"/>
      <c r="F3" s="371"/>
    </row>
    <row r="4" spans="1:7" x14ac:dyDescent="0.25">
      <c r="A4" s="60" t="s">
        <v>67</v>
      </c>
      <c r="B4" s="62" t="s">
        <v>5</v>
      </c>
      <c r="C4" s="62" t="s">
        <v>2</v>
      </c>
      <c r="D4" s="367" t="s">
        <v>68</v>
      </c>
      <c r="E4" s="367"/>
      <c r="F4" s="367"/>
    </row>
    <row r="5" spans="1:7" s="47" customFormat="1" x14ac:dyDescent="0.25">
      <c r="A5" s="61">
        <f>datos!C3</f>
        <v>0</v>
      </c>
      <c r="B5" s="46">
        <f>datos!C4</f>
        <v>0</v>
      </c>
      <c r="C5" s="46">
        <f>datos!C7</f>
        <v>0</v>
      </c>
      <c r="D5" s="368">
        <f>'I 2.1'!C5</f>
        <v>0</v>
      </c>
      <c r="E5" s="368"/>
      <c r="F5" s="368"/>
      <c r="G5" s="54"/>
    </row>
    <row r="6" spans="1:7" x14ac:dyDescent="0.25">
      <c r="A6" s="367" t="s">
        <v>69</v>
      </c>
      <c r="B6" s="367"/>
      <c r="C6" s="369" t="s">
        <v>70</v>
      </c>
      <c r="D6" s="369"/>
      <c r="E6" s="367" t="s">
        <v>71</v>
      </c>
      <c r="F6" s="367"/>
    </row>
    <row r="7" spans="1:7" s="47" customFormat="1" ht="15" customHeight="1" x14ac:dyDescent="0.25">
      <c r="A7" s="375">
        <f>datos!C6</f>
        <v>0</v>
      </c>
      <c r="B7" s="375"/>
      <c r="C7" s="376" t="e">
        <f>'RA 1.1'!E7+1</f>
        <v>#VALUE!</v>
      </c>
      <c r="D7" s="376"/>
      <c r="E7" s="372" t="s">
        <v>83</v>
      </c>
      <c r="F7" s="372"/>
      <c r="G7" s="54"/>
    </row>
    <row r="8" spans="1:7" x14ac:dyDescent="0.25">
      <c r="A8" s="42"/>
      <c r="B8" s="42"/>
      <c r="C8" s="42"/>
      <c r="D8" s="42"/>
      <c r="E8" s="42"/>
      <c r="F8" s="42"/>
    </row>
    <row r="9" spans="1:7" ht="15.75" x14ac:dyDescent="0.25">
      <c r="A9" s="374" t="s">
        <v>72</v>
      </c>
      <c r="B9" s="374"/>
      <c r="C9" s="374"/>
      <c r="D9" s="374"/>
      <c r="E9" s="374"/>
      <c r="F9" s="374"/>
    </row>
    <row r="10" spans="1:7" ht="57.75" customHeight="1" x14ac:dyDescent="0.25">
      <c r="A10" s="60" t="s">
        <v>73</v>
      </c>
      <c r="B10" s="60" t="s">
        <v>74</v>
      </c>
      <c r="C10" s="60" t="s">
        <v>75</v>
      </c>
      <c r="D10" s="62" t="s">
        <v>76</v>
      </c>
      <c r="E10" s="60" t="s">
        <v>77</v>
      </c>
      <c r="F10" s="60" t="s">
        <v>78</v>
      </c>
      <c r="G10" s="54" t="s">
        <v>82</v>
      </c>
    </row>
    <row r="11" spans="1:7" ht="30" x14ac:dyDescent="0.25">
      <c r="A11" s="48" t="str">
        <f>'I 2.1'!A12:B12</f>
        <v>ALVAREZ MUÑIZ ANGIE GABRIELA</v>
      </c>
      <c r="B11" s="58">
        <f>'I 2.1'!D12</f>
        <v>0</v>
      </c>
      <c r="C11" s="58"/>
      <c r="D11" s="58"/>
      <c r="E11" s="58"/>
      <c r="F11" s="58"/>
      <c r="G11" s="54" t="str">
        <f>'I 2.1'!C12</f>
        <v xml:space="preserve"> </v>
      </c>
    </row>
    <row r="12" spans="1:7" ht="30" hidden="1" x14ac:dyDescent="0.25">
      <c r="A12" s="48" t="str">
        <f>'I 2.1'!A13:B13</f>
        <v>CABRERA NICOLA LEONARDO JAVIER</v>
      </c>
      <c r="B12" s="58">
        <f>'I 2.1'!D13</f>
        <v>0</v>
      </c>
      <c r="C12" s="58"/>
      <c r="D12" s="58"/>
      <c r="E12" s="58"/>
      <c r="F12" s="58"/>
      <c r="G12" s="54">
        <f>'I 2.1'!C13</f>
        <v>6.1</v>
      </c>
    </row>
    <row r="13" spans="1:7" ht="30" hidden="1" x14ac:dyDescent="0.25">
      <c r="A13" s="48" t="str">
        <f>'I 2.1'!A14:B14</f>
        <v>CARDENAS HIDALGO KENNY JOEL</v>
      </c>
      <c r="B13" s="81">
        <f>'I 2.1'!D14</f>
        <v>0</v>
      </c>
      <c r="C13" s="81"/>
      <c r="D13" s="81"/>
      <c r="E13" s="81"/>
      <c r="F13" s="81"/>
      <c r="G13" s="54">
        <f>'I 2.1'!C14</f>
        <v>6.46</v>
      </c>
    </row>
    <row r="14" spans="1:7" ht="30" x14ac:dyDescent="0.25">
      <c r="A14" s="48" t="str">
        <f>'I 2.1'!A15:B15</f>
        <v>CARRASCO GRAÑA SAMUEL JOSE</v>
      </c>
      <c r="B14" s="81">
        <f>'I 2.1'!D15</f>
        <v>0</v>
      </c>
      <c r="C14" s="81"/>
      <c r="D14" s="81"/>
      <c r="E14" s="81"/>
      <c r="F14" s="81"/>
      <c r="G14" s="54">
        <f>'I 2.1'!C15</f>
        <v>4.83</v>
      </c>
    </row>
    <row r="15" spans="1:7" ht="30" x14ac:dyDescent="0.25">
      <c r="A15" s="48" t="str">
        <f>'I 2.1'!A16:B16</f>
        <v>CARRILLO GARCIA DANIEL ALEJANDRO</v>
      </c>
      <c r="B15" s="81">
        <f>'I 2.1'!D16</f>
        <v>0</v>
      </c>
      <c r="C15" s="81"/>
      <c r="D15" s="81"/>
      <c r="E15" s="81"/>
      <c r="F15" s="81"/>
      <c r="G15" s="54">
        <f>'I 2.1'!C16</f>
        <v>7.23</v>
      </c>
    </row>
    <row r="16" spans="1:7" ht="30" x14ac:dyDescent="0.25">
      <c r="A16" s="48" t="str">
        <f>'I 2.1'!A17:B17</f>
        <v>CHOEZ MORAN DARIAN MARCELA</v>
      </c>
      <c r="B16" s="81">
        <f>'I 2.1'!D17</f>
        <v>0</v>
      </c>
      <c r="C16" s="81"/>
      <c r="D16" s="81"/>
      <c r="E16" s="81"/>
      <c r="F16" s="81"/>
      <c r="G16" s="54">
        <f>'I 2.1'!C17</f>
        <v>8.24</v>
      </c>
    </row>
    <row r="17" spans="1:7" ht="30" x14ac:dyDescent="0.25">
      <c r="A17" s="48" t="str">
        <f>'I 2.1'!A18:B18</f>
        <v>CONTRERAS VARGAS CECIBEL ALEJANDRA</v>
      </c>
      <c r="B17" s="81">
        <f>'I 2.1'!D18</f>
        <v>0</v>
      </c>
      <c r="C17" s="81"/>
      <c r="D17" s="81"/>
      <c r="E17" s="81"/>
      <c r="F17" s="81"/>
      <c r="G17" s="54" t="str">
        <f>'I 2.1'!C18</f>
        <v xml:space="preserve"> </v>
      </c>
    </row>
    <row r="18" spans="1:7" ht="30" hidden="1" x14ac:dyDescent="0.25">
      <c r="A18" s="48" t="str">
        <f>'I 2.1'!A19:B19</f>
        <v>CORDOVA MENDOZA GIOVANNY ALBERTO</v>
      </c>
      <c r="B18" s="81">
        <f>'I 2.1'!D19</f>
        <v>0</v>
      </c>
      <c r="C18" s="58"/>
      <c r="D18" s="58"/>
      <c r="E18" s="58"/>
      <c r="F18" s="58"/>
      <c r="G18" s="54">
        <f>'I 2.1'!C19</f>
        <v>7.11</v>
      </c>
    </row>
    <row r="19" spans="1:7" ht="30" x14ac:dyDescent="0.25">
      <c r="A19" s="48" t="str">
        <f>'I 2.1'!A20:B20</f>
        <v>CORONEL LANDIVAR JUAN DIEGO</v>
      </c>
      <c r="B19" s="81">
        <f>'I 2.1'!D20</f>
        <v>0</v>
      </c>
      <c r="C19" s="58"/>
      <c r="D19" s="58"/>
      <c r="E19" s="58"/>
      <c r="F19" s="58"/>
      <c r="G19" s="54">
        <f>'I 2.1'!C20</f>
        <v>6.65</v>
      </c>
    </row>
    <row r="20" spans="1:7" x14ac:dyDescent="0.25">
      <c r="A20" s="48" t="str">
        <f>'I 2.1'!A21:B21</f>
        <v>CUBA VERA ABRAHAM</v>
      </c>
      <c r="B20" s="81">
        <f>'I 2.1'!D21</f>
        <v>0</v>
      </c>
      <c r="C20" s="58"/>
      <c r="D20" s="58"/>
      <c r="E20" s="58"/>
      <c r="F20" s="58"/>
      <c r="G20" s="54" t="str">
        <f>'I 2.1'!C21</f>
        <v xml:space="preserve"> </v>
      </c>
    </row>
    <row r="21" spans="1:7" ht="30" x14ac:dyDescent="0.25">
      <c r="A21" s="48" t="str">
        <f>'I 2.1'!A22:B22</f>
        <v>CUENCA LOZA DANIELLA NICOLLE</v>
      </c>
      <c r="B21" s="81">
        <f>'I 2.1'!D22</f>
        <v>0</v>
      </c>
      <c r="C21" s="58"/>
      <c r="D21" s="58"/>
      <c r="E21" s="58"/>
      <c r="F21" s="58"/>
      <c r="G21" s="54">
        <f>'I 2.1'!C22</f>
        <v>6.8</v>
      </c>
    </row>
    <row r="22" spans="1:7" ht="30" hidden="1" x14ac:dyDescent="0.25">
      <c r="A22" s="48" t="str">
        <f>'I 2.1'!A23:B23</f>
        <v>GARCIA ABRIL FELIX ALBERTO</v>
      </c>
      <c r="B22" s="81">
        <f>'I 2.1'!D23</f>
        <v>0</v>
      </c>
      <c r="C22" s="58"/>
      <c r="D22" s="58"/>
      <c r="E22" s="58"/>
      <c r="F22" s="58"/>
      <c r="G22" s="54">
        <f>'I 2.1'!C23</f>
        <v>6.68</v>
      </c>
    </row>
    <row r="23" spans="1:7" ht="30" hidden="1" x14ac:dyDescent="0.25">
      <c r="A23" s="48" t="str">
        <f>'I 2.1'!A24:B24</f>
        <v>GOMEZ MESTANZA ALBERTO JOSHUA</v>
      </c>
      <c r="B23" s="81">
        <f>'I 2.1'!D24</f>
        <v>0</v>
      </c>
      <c r="C23" s="58"/>
      <c r="D23" s="58"/>
      <c r="E23" s="58"/>
      <c r="F23" s="58"/>
      <c r="G23" s="54">
        <f>'I 2.1'!C24</f>
        <v>7.28</v>
      </c>
    </row>
    <row r="24" spans="1:7" ht="30" hidden="1" x14ac:dyDescent="0.25">
      <c r="A24" s="48" t="str">
        <f>'I 2.1'!A25:B25</f>
        <v>LANDIRES COLOMA ROMINA MARTJE</v>
      </c>
      <c r="B24" s="81">
        <f>'I 2.1'!D25</f>
        <v>0</v>
      </c>
      <c r="C24" s="58"/>
      <c r="D24" s="58"/>
      <c r="E24" s="58"/>
      <c r="F24" s="58"/>
      <c r="G24" s="54" t="str">
        <f>'I 2.1'!C25</f>
        <v xml:space="preserve"> </v>
      </c>
    </row>
    <row r="25" spans="1:7" ht="30" x14ac:dyDescent="0.25">
      <c r="A25" s="48" t="str">
        <f>'I 2.1'!A26:B26</f>
        <v>LOOR ALVAREZ JHONNY FREDERICK</v>
      </c>
      <c r="B25" s="81">
        <f>'I 2.1'!D26</f>
        <v>0</v>
      </c>
      <c r="C25" s="58"/>
      <c r="D25" s="58"/>
      <c r="E25" s="58"/>
      <c r="F25" s="58"/>
      <c r="G25" s="54">
        <f>'I 2.1'!C26</f>
        <v>6.41</v>
      </c>
    </row>
    <row r="26" spans="1:7" ht="30" hidden="1" x14ac:dyDescent="0.25">
      <c r="A26" s="48" t="str">
        <f>'I 2.1'!A27:B27</f>
        <v>LOPEZ LEON MIRNA JOSTYNE</v>
      </c>
      <c r="B26" s="81">
        <f>'I 2.1'!D27</f>
        <v>0</v>
      </c>
      <c r="C26" s="58"/>
      <c r="D26" s="58"/>
      <c r="E26" s="58"/>
      <c r="F26" s="58"/>
      <c r="G26" s="54">
        <f>'I 2.1'!C27</f>
        <v>7.03</v>
      </c>
    </row>
    <row r="27" spans="1:7" ht="30" hidden="1" x14ac:dyDescent="0.25">
      <c r="A27" s="48" t="str">
        <f>'I 2.1'!A28:B28</f>
        <v>MALDONADO PALMA CHRISTOPHER XAVIER</v>
      </c>
      <c r="B27" s="81">
        <f>'I 2.1'!D28</f>
        <v>0</v>
      </c>
      <c r="C27" s="58"/>
      <c r="D27" s="58"/>
      <c r="E27" s="58"/>
      <c r="F27" s="58"/>
      <c r="G27" s="54">
        <f>'I 2.1'!C28</f>
        <v>8.0500000000000007</v>
      </c>
    </row>
    <row r="28" spans="1:7" ht="30" hidden="1" x14ac:dyDescent="0.25">
      <c r="A28" s="48" t="str">
        <f>'I 2.1'!A29:B29</f>
        <v>MORALES AVILA DAYANA PRISCILA</v>
      </c>
      <c r="B28" s="81">
        <f>'I 2.1'!D29</f>
        <v>0</v>
      </c>
      <c r="C28" s="58"/>
      <c r="D28" s="58"/>
      <c r="E28" s="58"/>
      <c r="F28" s="58"/>
      <c r="G28" s="54">
        <f>'I 2.1'!C29</f>
        <v>6.36</v>
      </c>
    </row>
    <row r="29" spans="1:7" ht="30" hidden="1" x14ac:dyDescent="0.25">
      <c r="A29" s="48" t="str">
        <f>'I 2.1'!A30:B30</f>
        <v>MUÑOZ RIVERA NICOLE ALEXANDRA</v>
      </c>
      <c r="B29" s="81">
        <f>'I 2.1'!D30</f>
        <v>0</v>
      </c>
      <c r="C29" s="58"/>
      <c r="D29" s="58"/>
      <c r="E29" s="58"/>
      <c r="F29" s="58"/>
      <c r="G29" s="54">
        <f>'I 2.1'!C30</f>
        <v>6.35</v>
      </c>
    </row>
    <row r="30" spans="1:7" ht="30" hidden="1" x14ac:dyDescent="0.25">
      <c r="A30" s="48" t="str">
        <f>'I 2.1'!A31:B31</f>
        <v>MURILLO VELASTEGUI RICARDO ARTURO</v>
      </c>
      <c r="B30" s="81">
        <f>'I 2.1'!D31</f>
        <v>0</v>
      </c>
      <c r="C30" s="58"/>
      <c r="D30" s="58"/>
      <c r="E30" s="58"/>
      <c r="F30" s="58"/>
      <c r="G30" s="54">
        <f>'I 2.1'!C31</f>
        <v>6.94</v>
      </c>
    </row>
    <row r="31" spans="1:7" ht="30" hidden="1" x14ac:dyDescent="0.25">
      <c r="A31" s="48" t="str">
        <f>'I 2.1'!A32:B32</f>
        <v>OTERO SANCHEZ JORGE ALEJANDRO</v>
      </c>
      <c r="B31" s="81">
        <f>'I 2.1'!D32</f>
        <v>0</v>
      </c>
      <c r="C31" s="58"/>
      <c r="D31" s="58"/>
      <c r="E31" s="58"/>
      <c r="F31" s="58"/>
      <c r="G31" s="54">
        <f>'I 2.1'!C32</f>
        <v>6.5</v>
      </c>
    </row>
    <row r="32" spans="1:7" ht="30" hidden="1" x14ac:dyDescent="0.25">
      <c r="A32" s="48" t="str">
        <f>'I 2.1'!A33:B33</f>
        <v>PASTOR SALGADO MARIELLA DOMENICA</v>
      </c>
      <c r="B32" s="81">
        <f>'I 2.1'!D33</f>
        <v>0</v>
      </c>
      <c r="C32" s="58"/>
      <c r="D32" s="58"/>
      <c r="E32" s="58"/>
      <c r="F32" s="58"/>
      <c r="G32" s="54">
        <f>'I 2.1'!C33</f>
        <v>8.06</v>
      </c>
    </row>
    <row r="33" spans="1:7" ht="30" hidden="1" x14ac:dyDescent="0.25">
      <c r="A33" s="48" t="str">
        <f>'I 2.1'!A34:B34</f>
        <v>PLAZA DELGADO JOSE LUIS</v>
      </c>
      <c r="B33" s="81">
        <f>'I 2.1'!D34</f>
        <v>0</v>
      </c>
      <c r="C33" s="58"/>
      <c r="D33" s="58"/>
      <c r="E33" s="58"/>
      <c r="F33" s="58"/>
      <c r="G33" s="54">
        <f>'I 2.1'!C34</f>
        <v>7.89</v>
      </c>
    </row>
    <row r="34" spans="1:7" ht="30" hidden="1" x14ac:dyDescent="0.25">
      <c r="A34" s="48" t="str">
        <f>'I 2.1'!A35:B35</f>
        <v>ROMAN FLORES DANIEL ERNESTO</v>
      </c>
      <c r="B34" s="81">
        <f>'I 2.1'!D35</f>
        <v>0</v>
      </c>
      <c r="C34" s="58"/>
      <c r="D34" s="58"/>
      <c r="E34" s="58"/>
      <c r="F34" s="58"/>
      <c r="G34" s="54">
        <f>'I 2.1'!C35</f>
        <v>7.08</v>
      </c>
    </row>
    <row r="35" spans="1:7" ht="30" hidden="1" x14ac:dyDescent="0.25">
      <c r="A35" s="48" t="str">
        <f>'I 2.1'!A36:B36</f>
        <v>TAIBOT AVEGNO BRYAN ANTENOR</v>
      </c>
      <c r="B35" s="81">
        <f>'I 2.1'!D36</f>
        <v>0</v>
      </c>
      <c r="C35" s="58"/>
      <c r="D35" s="58"/>
      <c r="E35" s="58"/>
      <c r="F35" s="58"/>
      <c r="G35" s="54" t="str">
        <f>'I 2.1'!C36</f>
        <v xml:space="preserve"> </v>
      </c>
    </row>
    <row r="36" spans="1:7" ht="30" hidden="1" x14ac:dyDescent="0.25">
      <c r="A36" s="48" t="str">
        <f>'I 2.1'!A37:B37</f>
        <v>TORO ALMEA JORDAN ANDRES</v>
      </c>
      <c r="B36" s="81">
        <f>'I 2.1'!D37</f>
        <v>0</v>
      </c>
      <c r="C36" s="58"/>
      <c r="D36" s="58"/>
      <c r="E36" s="58"/>
      <c r="F36" s="58"/>
      <c r="G36" s="54">
        <f>'I 2.1'!C37</f>
        <v>5.53</v>
      </c>
    </row>
    <row r="37" spans="1:7" ht="30" hidden="1" x14ac:dyDescent="0.25">
      <c r="A37" s="48" t="str">
        <f>'I 2.1'!A38:B38</f>
        <v>VALENCIA CAICEDO ANGIE ISABELLA</v>
      </c>
      <c r="B37" s="81">
        <f>'I 2.1'!D38</f>
        <v>0</v>
      </c>
      <c r="C37" s="58"/>
      <c r="D37" s="58"/>
      <c r="E37" s="58"/>
      <c r="F37" s="58"/>
      <c r="G37" s="54">
        <f>'I 2.1'!C38</f>
        <v>7.49</v>
      </c>
    </row>
    <row r="38" spans="1:7" ht="30" hidden="1" x14ac:dyDescent="0.25">
      <c r="A38" s="48" t="str">
        <f>'I 2.1'!A39:B39</f>
        <v>VALIENTE GUTIERREZ NAYIB EDUARDO</v>
      </c>
      <c r="B38" s="81">
        <f>'I 2.1'!D39</f>
        <v>0</v>
      </c>
      <c r="C38" s="58"/>
      <c r="D38" s="58"/>
      <c r="E38" s="58"/>
      <c r="F38" s="58"/>
      <c r="G38" s="54">
        <f>'I 2.1'!C39</f>
        <v>8.5299999999999994</v>
      </c>
    </row>
    <row r="39" spans="1:7" ht="30" hidden="1" x14ac:dyDescent="0.25">
      <c r="A39" s="48" t="str">
        <f>'I 2.1'!A40:B40</f>
        <v>VEGA VERA ANGGIE VALERIA</v>
      </c>
      <c r="B39" s="81">
        <f>'I 2.1'!D40</f>
        <v>0</v>
      </c>
      <c r="C39" s="58"/>
      <c r="D39" s="58"/>
      <c r="E39" s="58"/>
      <c r="F39" s="58"/>
      <c r="G39" s="54">
        <f>'I 2.1'!C40</f>
        <v>8.08</v>
      </c>
    </row>
    <row r="40" spans="1:7" hidden="1" x14ac:dyDescent="0.25">
      <c r="A40" s="48">
        <f>'I 2.1'!A41:B41</f>
        <v>0</v>
      </c>
      <c r="B40" s="81">
        <f>'I 2.1'!D41</f>
        <v>0</v>
      </c>
      <c r="C40" s="58"/>
      <c r="D40" s="58"/>
      <c r="E40" s="58"/>
      <c r="F40" s="58"/>
      <c r="G40" s="54" t="str">
        <f>'I 2.1'!C41</f>
        <v xml:space="preserve"> </v>
      </c>
    </row>
    <row r="41" spans="1:7" hidden="1" x14ac:dyDescent="0.25">
      <c r="A41" s="48">
        <f>'I 2.1'!A42:B42</f>
        <v>0</v>
      </c>
      <c r="B41" s="81">
        <f>'I 2.1'!D42</f>
        <v>0</v>
      </c>
      <c r="C41" s="58"/>
      <c r="D41" s="58"/>
      <c r="E41" s="58"/>
      <c r="F41" s="58"/>
      <c r="G41" s="54" t="str">
        <f>'I 2.1'!C42</f>
        <v xml:space="preserve"> </v>
      </c>
    </row>
    <row r="42" spans="1:7" hidden="1" x14ac:dyDescent="0.25">
      <c r="A42" s="48">
        <f>'I 2.1'!A43:B43</f>
        <v>0</v>
      </c>
      <c r="B42" s="81">
        <f>'I 2.1'!D43</f>
        <v>0</v>
      </c>
      <c r="C42" s="58"/>
      <c r="D42" s="58"/>
      <c r="E42" s="58"/>
      <c r="F42" s="58"/>
      <c r="G42" s="54" t="str">
        <f>'I 2.1'!C43</f>
        <v xml:space="preserve"> </v>
      </c>
    </row>
    <row r="43" spans="1:7" hidden="1" x14ac:dyDescent="0.25">
      <c r="A43" s="48">
        <f>'I 2.1'!A44:B44</f>
        <v>0</v>
      </c>
      <c r="B43" s="81">
        <f>'I 2.1'!D44</f>
        <v>0</v>
      </c>
      <c r="C43" s="58"/>
      <c r="D43" s="58"/>
      <c r="E43" s="58"/>
      <c r="F43" s="58"/>
      <c r="G43" s="54" t="str">
        <f>'I 2.1'!C44</f>
        <v xml:space="preserve"> </v>
      </c>
    </row>
    <row r="44" spans="1:7" hidden="1" x14ac:dyDescent="0.25">
      <c r="A44" s="48">
        <f>'I 2.1'!A45:B45</f>
        <v>0</v>
      </c>
      <c r="B44" s="81">
        <f>'I 2.1'!D45</f>
        <v>0</v>
      </c>
      <c r="C44" s="58"/>
      <c r="D44" s="58"/>
      <c r="E44" s="58"/>
      <c r="F44" s="58"/>
      <c r="G44" s="54" t="str">
        <f>'I 2.1'!C45</f>
        <v xml:space="preserve"> </v>
      </c>
    </row>
    <row r="45" spans="1:7" hidden="1" x14ac:dyDescent="0.25">
      <c r="A45" s="48">
        <f>'I 2.1'!A46:B46</f>
        <v>0</v>
      </c>
      <c r="B45" s="81">
        <f>'I 2.1'!D46</f>
        <v>0</v>
      </c>
      <c r="C45" s="58"/>
      <c r="D45" s="58"/>
      <c r="E45" s="58"/>
      <c r="F45" s="58"/>
      <c r="G45" s="54" t="str">
        <f>'I 2.1'!C46</f>
        <v xml:space="preserve"> </v>
      </c>
    </row>
    <row r="46" spans="1:7" hidden="1" x14ac:dyDescent="0.25">
      <c r="A46" s="48">
        <f>'I 2.1'!A47:B47</f>
        <v>0</v>
      </c>
      <c r="B46" s="81">
        <f>'I 2.1'!D47</f>
        <v>0</v>
      </c>
      <c r="C46" s="58"/>
      <c r="D46" s="58"/>
      <c r="E46" s="58"/>
      <c r="F46" s="58"/>
      <c r="G46" s="54" t="str">
        <f>'I 2.1'!C47</f>
        <v xml:space="preserve"> </v>
      </c>
    </row>
    <row r="47" spans="1:7" hidden="1" x14ac:dyDescent="0.25">
      <c r="A47" s="48">
        <f>'I 2.1'!A48:B48</f>
        <v>0</v>
      </c>
      <c r="B47" s="81">
        <f>'I 2.1'!D48</f>
        <v>0</v>
      </c>
      <c r="C47" s="58"/>
      <c r="D47" s="58"/>
      <c r="E47" s="58"/>
      <c r="F47" s="58"/>
      <c r="G47" s="54" t="str">
        <f>'I 2.1'!C48</f>
        <v xml:space="preserve"> </v>
      </c>
    </row>
    <row r="48" spans="1:7" hidden="1" x14ac:dyDescent="0.25">
      <c r="A48" s="48">
        <f>'I 2.1'!A49:B49</f>
        <v>0</v>
      </c>
      <c r="B48" s="81">
        <f>'I 2.1'!D49</f>
        <v>0</v>
      </c>
      <c r="C48" s="58"/>
      <c r="D48" s="58"/>
      <c r="E48" s="58"/>
      <c r="F48" s="58"/>
      <c r="G48" s="54" t="str">
        <f>'I 2.1'!C49</f>
        <v xml:space="preserve"> </v>
      </c>
    </row>
    <row r="49" spans="1:7" hidden="1" x14ac:dyDescent="0.25">
      <c r="A49" s="48">
        <f>'I 2.1'!A50:B50</f>
        <v>0</v>
      </c>
      <c r="B49" s="81">
        <f>'I 2.1'!D50</f>
        <v>0</v>
      </c>
      <c r="C49" s="58"/>
      <c r="D49" s="58"/>
      <c r="E49" s="58"/>
      <c r="F49" s="58"/>
      <c r="G49" s="54" t="str">
        <f>'I 2.1'!C50</f>
        <v xml:space="preserve"> </v>
      </c>
    </row>
    <row r="50" spans="1:7" hidden="1" x14ac:dyDescent="0.25">
      <c r="A50" s="48">
        <f>'I 2.1'!A51:B51</f>
        <v>0</v>
      </c>
      <c r="B50" s="81">
        <f>'I 2.1'!D51</f>
        <v>0</v>
      </c>
      <c r="C50" s="58"/>
      <c r="D50" s="58"/>
      <c r="E50" s="58"/>
      <c r="F50" s="58"/>
      <c r="G50" s="54" t="str">
        <f>'I 2.1'!C51</f>
        <v xml:space="preserve"> </v>
      </c>
    </row>
    <row r="52" spans="1:7" x14ac:dyDescent="0.25">
      <c r="A52" s="373" t="s">
        <v>18</v>
      </c>
      <c r="B52" s="373"/>
      <c r="C52" s="373" t="s">
        <v>79</v>
      </c>
      <c r="D52" s="373"/>
      <c r="E52" s="373" t="s">
        <v>80</v>
      </c>
      <c r="F52" s="373"/>
    </row>
    <row r="53" spans="1:7" x14ac:dyDescent="0.25">
      <c r="A53" s="49" t="s">
        <v>1</v>
      </c>
      <c r="B53" s="50">
        <f>'RA 1.1'!B53</f>
        <v>0</v>
      </c>
      <c r="C53" s="49" t="s">
        <v>81</v>
      </c>
      <c r="D53" s="82">
        <f>'RA 1.1'!D53</f>
        <v>0</v>
      </c>
      <c r="E53" s="49" t="s">
        <v>81</v>
      </c>
      <c r="F53" s="82">
        <f>'RA 1.1'!F53</f>
        <v>0</v>
      </c>
    </row>
    <row r="54" spans="1:7" ht="24" customHeight="1" x14ac:dyDescent="0.25">
      <c r="A54" s="51" t="s">
        <v>22</v>
      </c>
      <c r="B54" s="52"/>
      <c r="C54" s="51" t="s">
        <v>22</v>
      </c>
      <c r="D54" s="52"/>
      <c r="E54" s="51" t="s">
        <v>22</v>
      </c>
      <c r="F54" s="52"/>
    </row>
    <row r="55" spans="1:7" x14ac:dyDescent="0.25">
      <c r="A55" s="51" t="s">
        <v>23</v>
      </c>
      <c r="B55" s="52"/>
      <c r="C55" s="51" t="s">
        <v>23</v>
      </c>
      <c r="D55" s="52"/>
      <c r="E55" s="51" t="s">
        <v>23</v>
      </c>
      <c r="F55" s="52"/>
    </row>
  </sheetData>
  <autoFilter ref="A10:G50">
    <filterColumn colId="6">
      <customFilters>
        <customFilter operator="lessThan" val="7"/>
      </customFilters>
    </filterColumn>
  </autoFilter>
  <mergeCells count="15">
    <mergeCell ref="A6:B6"/>
    <mergeCell ref="C6:D6"/>
    <mergeCell ref="E6:F6"/>
    <mergeCell ref="B1:E1"/>
    <mergeCell ref="A2:F2"/>
    <mergeCell ref="A3:F3"/>
    <mergeCell ref="D4:F4"/>
    <mergeCell ref="D5:F5"/>
    <mergeCell ref="A7:B7"/>
    <mergeCell ref="C7:D7"/>
    <mergeCell ref="E7:F7"/>
    <mergeCell ref="A9:F9"/>
    <mergeCell ref="A52:B52"/>
    <mergeCell ref="C52:D52"/>
    <mergeCell ref="E52:F52"/>
  </mergeCells>
  <pageMargins left="0.70866141732283472" right="0.70866141732283472" top="0.74803149606299213" bottom="0.74803149606299213" header="0.31496062992125984" footer="0.31496062992125984"/>
  <pageSetup paperSize="9" scale="67" fitToHeight="0"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pageSetUpPr fitToPage="1"/>
  </sheetPr>
  <dimension ref="A1:AD42"/>
  <sheetViews>
    <sheetView workbookViewId="0">
      <pane xSplit="1" ySplit="2" topLeftCell="B3" activePane="bottomRight" state="frozen"/>
      <selection activeCell="A3" sqref="A3"/>
      <selection pane="topRight" activeCell="A3" sqref="A3"/>
      <selection pane="bottomLeft" activeCell="A3" sqref="A3"/>
      <selection pane="bottomRight" activeCell="B3" sqref="B3:AD12"/>
    </sheetView>
  </sheetViews>
  <sheetFormatPr baseColWidth="10" defaultColWidth="4" defaultRowHeight="15" x14ac:dyDescent="0.25"/>
  <cols>
    <col min="1" max="1" width="36.28515625" style="4" customWidth="1"/>
    <col min="2" max="30" width="5.7109375" style="4" customWidth="1"/>
    <col min="31" max="16384" width="4" style="4"/>
  </cols>
  <sheetData>
    <row r="1" spans="1:30" s="2" customFormat="1" x14ac:dyDescent="0.25">
      <c r="A1" s="70" t="s">
        <v>86</v>
      </c>
      <c r="B1" s="313" t="s">
        <v>31</v>
      </c>
      <c r="C1" s="313"/>
      <c r="D1" s="313"/>
      <c r="E1" s="313"/>
      <c r="F1" s="313"/>
      <c r="G1" s="313"/>
      <c r="H1" s="313"/>
      <c r="I1" s="314" t="s">
        <v>32</v>
      </c>
      <c r="J1" s="314"/>
      <c r="K1" s="314"/>
      <c r="L1" s="314"/>
      <c r="M1" s="314"/>
      <c r="N1" s="314"/>
      <c r="O1" s="314"/>
      <c r="P1" s="313" t="s">
        <v>33</v>
      </c>
      <c r="Q1" s="313"/>
      <c r="R1" s="313"/>
      <c r="S1" s="313"/>
      <c r="T1" s="313"/>
      <c r="U1" s="313"/>
      <c r="V1" s="313"/>
      <c r="W1" s="314" t="s">
        <v>34</v>
      </c>
      <c r="X1" s="314"/>
      <c r="Y1" s="314"/>
      <c r="Z1" s="314"/>
      <c r="AA1" s="314"/>
      <c r="AB1" s="314"/>
      <c r="AC1" s="314"/>
      <c r="AD1" s="315" t="s">
        <v>35</v>
      </c>
    </row>
    <row r="2" spans="1:30" s="2" customFormat="1" ht="68.25" customHeight="1" x14ac:dyDescent="0.25">
      <c r="A2" s="70" t="str">
        <f>+CONCATENATE(datos!C3," ",datos!C4,"
",datos!C5)</f>
        <v xml:space="preserve"> 
</v>
      </c>
      <c r="B2" s="187"/>
      <c r="C2" s="187"/>
      <c r="D2" s="187"/>
      <c r="E2" s="187"/>
      <c r="F2" s="187"/>
      <c r="G2" s="187"/>
      <c r="H2" s="187"/>
      <c r="I2" s="186"/>
      <c r="J2" s="186"/>
      <c r="K2" s="186"/>
      <c r="L2" s="186"/>
      <c r="M2" s="186"/>
      <c r="N2" s="186"/>
      <c r="O2" s="186"/>
      <c r="P2" s="187"/>
      <c r="Q2" s="187"/>
      <c r="R2" s="187"/>
      <c r="S2" s="187"/>
      <c r="T2" s="187"/>
      <c r="U2" s="187"/>
      <c r="V2" s="187"/>
      <c r="W2" s="186"/>
      <c r="X2" s="186"/>
      <c r="Y2" s="186"/>
      <c r="Z2" s="186"/>
      <c r="AA2" s="186"/>
      <c r="AB2" s="186"/>
      <c r="AC2" s="186"/>
      <c r="AD2" s="316"/>
    </row>
    <row r="3" spans="1:30" x14ac:dyDescent="0.25">
      <c r="A3" s="3" t="str">
        <f>datos!B14</f>
        <v>ALVAREZ MUÑIZ ANGIE GABRIELA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188"/>
      <c r="Z3" s="188"/>
      <c r="AA3" s="188"/>
      <c r="AB3" s="188"/>
      <c r="AC3" s="188"/>
      <c r="AD3" s="188"/>
    </row>
    <row r="4" spans="1:30" x14ac:dyDescent="0.25">
      <c r="A4" s="3" t="str">
        <f>datos!B15</f>
        <v>CABRERA NICOLA LEONARDO JAVIER</v>
      </c>
      <c r="B4" s="188"/>
      <c r="C4" s="188"/>
      <c r="D4" s="188"/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8"/>
      <c r="P4" s="188"/>
      <c r="Q4" s="188"/>
      <c r="R4" s="188"/>
      <c r="S4" s="188"/>
      <c r="T4" s="188"/>
      <c r="U4" s="188"/>
      <c r="V4" s="188"/>
      <c r="W4" s="188"/>
      <c r="X4" s="188"/>
      <c r="Y4" s="188"/>
      <c r="Z4" s="188"/>
      <c r="AA4" s="188"/>
      <c r="AB4" s="188"/>
      <c r="AC4" s="188"/>
      <c r="AD4" s="188"/>
    </row>
    <row r="5" spans="1:30" x14ac:dyDescent="0.25">
      <c r="A5" s="3" t="str">
        <f>datos!B16</f>
        <v>CARDENAS HIDALGO KENNY JOEL</v>
      </c>
      <c r="B5" s="188"/>
      <c r="C5" s="188"/>
      <c r="D5" s="188"/>
      <c r="E5" s="188"/>
      <c r="F5" s="188"/>
      <c r="G5" s="188"/>
      <c r="H5" s="188"/>
      <c r="I5" s="188"/>
      <c r="J5" s="188"/>
      <c r="K5" s="188"/>
      <c r="L5" s="188"/>
      <c r="M5" s="188"/>
      <c r="N5" s="188"/>
      <c r="O5" s="188"/>
      <c r="P5" s="188"/>
      <c r="Q5" s="188"/>
      <c r="R5" s="188"/>
      <c r="S5" s="188"/>
      <c r="T5" s="188"/>
      <c r="U5" s="188"/>
      <c r="V5" s="188"/>
      <c r="W5" s="188"/>
      <c r="X5" s="188"/>
      <c r="Y5" s="188"/>
      <c r="Z5" s="188"/>
      <c r="AA5" s="188"/>
      <c r="AB5" s="188"/>
      <c r="AC5" s="188"/>
      <c r="AD5" s="188"/>
    </row>
    <row r="6" spans="1:30" x14ac:dyDescent="0.25">
      <c r="A6" s="3" t="str">
        <f>datos!B17</f>
        <v>CARRASCO GRAÑA SAMUEL JOSE</v>
      </c>
      <c r="B6" s="188"/>
      <c r="C6" s="188"/>
      <c r="D6" s="188"/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8"/>
      <c r="P6" s="188"/>
      <c r="Q6" s="188"/>
      <c r="R6" s="188"/>
      <c r="S6" s="188"/>
      <c r="T6" s="188"/>
      <c r="U6" s="188"/>
      <c r="V6" s="188"/>
      <c r="W6" s="188"/>
      <c r="X6" s="188"/>
      <c r="Y6" s="188"/>
      <c r="Z6" s="188"/>
      <c r="AA6" s="188"/>
      <c r="AB6" s="188"/>
      <c r="AC6" s="188"/>
      <c r="AD6" s="188"/>
    </row>
    <row r="7" spans="1:30" x14ac:dyDescent="0.25">
      <c r="A7" s="3" t="str">
        <f>datos!B18</f>
        <v>CARRILLO GARCIA DANIEL ALEJANDRO</v>
      </c>
      <c r="B7" s="188"/>
      <c r="C7" s="188"/>
      <c r="D7" s="188"/>
      <c r="E7" s="188"/>
      <c r="F7" s="188"/>
      <c r="G7" s="188"/>
      <c r="H7" s="188"/>
      <c r="I7" s="188"/>
      <c r="J7" s="188"/>
      <c r="K7" s="188"/>
      <c r="L7" s="188"/>
      <c r="M7" s="188"/>
      <c r="N7" s="188"/>
      <c r="O7" s="188"/>
      <c r="P7" s="188"/>
      <c r="Q7" s="188"/>
      <c r="R7" s="188"/>
      <c r="S7" s="188"/>
      <c r="T7" s="188"/>
      <c r="U7" s="188"/>
      <c r="V7" s="188"/>
      <c r="W7" s="188"/>
      <c r="X7" s="188"/>
      <c r="Y7" s="188"/>
      <c r="Z7" s="188"/>
      <c r="AA7" s="188"/>
      <c r="AB7" s="188"/>
      <c r="AC7" s="188"/>
      <c r="AD7" s="188"/>
    </row>
    <row r="8" spans="1:30" x14ac:dyDescent="0.25">
      <c r="A8" s="3" t="str">
        <f>datos!B19</f>
        <v>CHOEZ MORAN DARIAN MARCELA</v>
      </c>
      <c r="B8" s="188"/>
      <c r="C8" s="188"/>
      <c r="D8" s="188"/>
      <c r="E8" s="188"/>
      <c r="F8" s="188"/>
      <c r="G8" s="188"/>
      <c r="H8" s="188"/>
      <c r="I8" s="188"/>
      <c r="J8" s="188"/>
      <c r="K8" s="188"/>
      <c r="L8" s="188"/>
      <c r="M8" s="188"/>
      <c r="N8" s="188"/>
      <c r="O8" s="188"/>
      <c r="P8" s="188"/>
      <c r="Q8" s="188"/>
      <c r="R8" s="188"/>
      <c r="S8" s="188"/>
      <c r="T8" s="188"/>
      <c r="U8" s="188"/>
      <c r="V8" s="188"/>
      <c r="W8" s="188"/>
      <c r="X8" s="188"/>
      <c r="Y8" s="188"/>
      <c r="Z8" s="188"/>
      <c r="AA8" s="188"/>
      <c r="AB8" s="188"/>
      <c r="AC8" s="188"/>
      <c r="AD8" s="188"/>
    </row>
    <row r="9" spans="1:30" ht="30" x14ac:dyDescent="0.25">
      <c r="A9" s="3" t="str">
        <f>datos!B20</f>
        <v>CONTRERAS VARGAS CECIBEL ALEJANDRA</v>
      </c>
      <c r="B9" s="188"/>
      <c r="C9" s="188"/>
      <c r="D9" s="188"/>
      <c r="E9" s="188"/>
      <c r="F9" s="188"/>
      <c r="G9" s="188"/>
      <c r="H9" s="188"/>
      <c r="I9" s="188"/>
      <c r="J9" s="188"/>
      <c r="K9" s="188"/>
      <c r="L9" s="188"/>
      <c r="M9" s="188"/>
      <c r="N9" s="188"/>
      <c r="O9" s="188"/>
      <c r="P9" s="188"/>
      <c r="Q9" s="188"/>
      <c r="R9" s="188"/>
      <c r="S9" s="188"/>
      <c r="T9" s="188"/>
      <c r="U9" s="188"/>
      <c r="V9" s="188"/>
      <c r="W9" s="188"/>
      <c r="X9" s="188"/>
      <c r="Y9" s="188"/>
      <c r="Z9" s="188"/>
      <c r="AA9" s="188"/>
      <c r="AB9" s="188"/>
      <c r="AC9" s="188"/>
      <c r="AD9" s="188"/>
    </row>
    <row r="10" spans="1:30" ht="30" x14ac:dyDescent="0.25">
      <c r="A10" s="3" t="str">
        <f>datos!B21</f>
        <v>CORDOVA MENDOZA GIOVANNY ALBERTO</v>
      </c>
      <c r="B10" s="188"/>
      <c r="C10" s="188"/>
      <c r="D10" s="188"/>
      <c r="E10" s="188"/>
      <c r="F10" s="188"/>
      <c r="G10" s="188"/>
      <c r="H10" s="188"/>
      <c r="I10" s="188"/>
      <c r="J10" s="188"/>
      <c r="K10" s="188"/>
      <c r="L10" s="188"/>
      <c r="M10" s="188"/>
      <c r="N10" s="188"/>
      <c r="O10" s="188"/>
      <c r="P10" s="188"/>
      <c r="Q10" s="188"/>
      <c r="R10" s="188"/>
      <c r="S10" s="188"/>
      <c r="T10" s="188"/>
      <c r="U10" s="188"/>
      <c r="V10" s="188"/>
      <c r="W10" s="188"/>
      <c r="X10" s="188"/>
      <c r="Y10" s="188"/>
      <c r="Z10" s="188"/>
      <c r="AA10" s="188"/>
      <c r="AB10" s="188"/>
      <c r="AC10" s="188"/>
      <c r="AD10" s="188"/>
    </row>
    <row r="11" spans="1:30" x14ac:dyDescent="0.25">
      <c r="A11" s="3" t="str">
        <f>datos!B22</f>
        <v>CORONEL LANDIVAR JUAN DIEGO</v>
      </c>
      <c r="B11" s="188"/>
      <c r="C11" s="188"/>
      <c r="D11" s="188"/>
      <c r="E11" s="188"/>
      <c r="F11" s="188"/>
      <c r="G11" s="188"/>
      <c r="H11" s="188"/>
      <c r="I11" s="188"/>
      <c r="J11" s="188"/>
      <c r="K11" s="188"/>
      <c r="L11" s="188"/>
      <c r="M11" s="188"/>
      <c r="N11" s="188"/>
      <c r="O11" s="188"/>
      <c r="P11" s="188"/>
      <c r="Q11" s="188"/>
      <c r="R11" s="188"/>
      <c r="S11" s="188"/>
      <c r="T11" s="188"/>
      <c r="U11" s="188"/>
      <c r="V11" s="188"/>
      <c r="W11" s="188"/>
      <c r="X11" s="188"/>
      <c r="Y11" s="188"/>
      <c r="Z11" s="188"/>
      <c r="AA11" s="188"/>
      <c r="AB11" s="188"/>
      <c r="AC11" s="188"/>
      <c r="AD11" s="188"/>
    </row>
    <row r="12" spans="1:30" x14ac:dyDescent="0.25">
      <c r="A12" s="3" t="str">
        <f>datos!B23</f>
        <v>CUBA VERA ABRAHAM</v>
      </c>
      <c r="B12" s="188"/>
      <c r="C12" s="188"/>
      <c r="D12" s="188"/>
      <c r="E12" s="188"/>
      <c r="F12" s="188"/>
      <c r="G12" s="188"/>
      <c r="H12" s="188"/>
      <c r="I12" s="188"/>
      <c r="J12" s="188"/>
      <c r="K12" s="188"/>
      <c r="L12" s="188"/>
      <c r="M12" s="188"/>
      <c r="N12" s="188"/>
      <c r="O12" s="188"/>
      <c r="P12" s="188"/>
      <c r="Q12" s="188"/>
      <c r="R12" s="188"/>
      <c r="S12" s="188"/>
      <c r="T12" s="188"/>
      <c r="U12" s="188"/>
      <c r="V12" s="188"/>
      <c r="W12" s="188"/>
      <c r="X12" s="188"/>
      <c r="Y12" s="188"/>
      <c r="Z12" s="188"/>
      <c r="AA12" s="188"/>
      <c r="AB12" s="188"/>
      <c r="AC12" s="188"/>
      <c r="AD12" s="188"/>
    </row>
    <row r="13" spans="1:30" x14ac:dyDescent="0.25">
      <c r="A13" s="3" t="str">
        <f>datos!B24</f>
        <v>CUENCA LOZA DANIELLA NICOLLE</v>
      </c>
      <c r="B13" s="188"/>
      <c r="C13" s="188"/>
      <c r="D13" s="188"/>
      <c r="E13" s="188"/>
      <c r="F13" s="188"/>
      <c r="G13" s="188"/>
      <c r="H13" s="188"/>
      <c r="I13" s="188"/>
      <c r="J13" s="188"/>
      <c r="K13" s="188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  <c r="W13" s="188"/>
      <c r="X13" s="188"/>
      <c r="Y13" s="188"/>
      <c r="Z13" s="188"/>
      <c r="AA13" s="188"/>
      <c r="AB13" s="188"/>
      <c r="AC13" s="188"/>
      <c r="AD13" s="188"/>
    </row>
    <row r="14" spans="1:30" x14ac:dyDescent="0.25">
      <c r="A14" s="3" t="str">
        <f>datos!B25</f>
        <v>GARCIA ABRIL FELIX ALBERTO</v>
      </c>
      <c r="B14" s="188"/>
      <c r="C14" s="188"/>
      <c r="D14" s="188"/>
      <c r="E14" s="188"/>
      <c r="F14" s="188"/>
      <c r="G14" s="188"/>
      <c r="H14" s="188"/>
      <c r="I14" s="188"/>
      <c r="J14" s="188"/>
      <c r="K14" s="188"/>
      <c r="L14" s="188"/>
      <c r="M14" s="188"/>
      <c r="N14" s="188"/>
      <c r="O14" s="188"/>
      <c r="P14" s="188"/>
      <c r="Q14" s="188"/>
      <c r="R14" s="188"/>
      <c r="S14" s="188"/>
      <c r="T14" s="188"/>
      <c r="U14" s="188"/>
      <c r="V14" s="188"/>
      <c r="W14" s="188"/>
      <c r="X14" s="188"/>
      <c r="Y14" s="188"/>
      <c r="Z14" s="188"/>
      <c r="AA14" s="188"/>
      <c r="AB14" s="188"/>
      <c r="AC14" s="188"/>
      <c r="AD14" s="188"/>
    </row>
    <row r="15" spans="1:30" x14ac:dyDescent="0.25">
      <c r="A15" s="3" t="str">
        <f>datos!B26</f>
        <v>GOMEZ MESTANZA ALBERTO JOSHUA</v>
      </c>
      <c r="B15" s="188"/>
      <c r="C15" s="188"/>
      <c r="D15" s="188"/>
      <c r="E15" s="188"/>
      <c r="F15" s="188"/>
      <c r="G15" s="188"/>
      <c r="H15" s="188"/>
      <c r="I15" s="188"/>
      <c r="J15" s="188"/>
      <c r="K15" s="188"/>
      <c r="L15" s="188"/>
      <c r="M15" s="188"/>
      <c r="N15" s="188"/>
      <c r="O15" s="188"/>
      <c r="P15" s="188"/>
      <c r="Q15" s="188"/>
      <c r="R15" s="188"/>
      <c r="S15" s="188"/>
      <c r="T15" s="188"/>
      <c r="U15" s="188"/>
      <c r="V15" s="188"/>
      <c r="W15" s="188"/>
      <c r="X15" s="188"/>
      <c r="Y15" s="188"/>
      <c r="Z15" s="188"/>
      <c r="AA15" s="188"/>
      <c r="AB15" s="188"/>
      <c r="AC15" s="188"/>
      <c r="AD15" s="188"/>
    </row>
    <row r="16" spans="1:30" x14ac:dyDescent="0.25">
      <c r="A16" s="3" t="str">
        <f>datos!B27</f>
        <v>LANDIRES COLOMA ROMINA MARTJE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  <c r="AA16" s="188"/>
      <c r="AB16" s="188"/>
      <c r="AC16" s="188"/>
      <c r="AD16" s="188"/>
    </row>
    <row r="17" spans="1:30" x14ac:dyDescent="0.25">
      <c r="A17" s="3" t="str">
        <f>datos!B28</f>
        <v>LOOR ALVAREZ JHONNY FREDERICK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  <c r="AB17" s="188"/>
      <c r="AC17" s="188"/>
      <c r="AD17" s="188"/>
    </row>
    <row r="18" spans="1:30" x14ac:dyDescent="0.25">
      <c r="A18" s="3" t="str">
        <f>datos!B29</f>
        <v>LOPEZ LEON MIRNA JOSTYNE</v>
      </c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8"/>
      <c r="U18" s="188"/>
      <c r="V18" s="188"/>
      <c r="W18" s="188"/>
      <c r="X18" s="188"/>
      <c r="Y18" s="188"/>
      <c r="Z18" s="188"/>
      <c r="AA18" s="188"/>
      <c r="AB18" s="188"/>
      <c r="AC18" s="188"/>
      <c r="AD18" s="188"/>
    </row>
    <row r="19" spans="1:30" ht="30" x14ac:dyDescent="0.25">
      <c r="A19" s="3" t="str">
        <f>datos!B30</f>
        <v>MALDONADO PALMA CHRISTOPHER XAVIER</v>
      </c>
      <c r="B19" s="188"/>
      <c r="C19" s="188"/>
      <c r="D19" s="188"/>
      <c r="E19" s="188"/>
      <c r="F19" s="188"/>
      <c r="G19" s="188"/>
      <c r="H19" s="188"/>
      <c r="I19" s="188"/>
      <c r="J19" s="188"/>
      <c r="K19" s="188"/>
      <c r="L19" s="188"/>
      <c r="M19" s="188"/>
      <c r="N19" s="188"/>
      <c r="O19" s="188"/>
      <c r="P19" s="188"/>
      <c r="Q19" s="188"/>
      <c r="R19" s="188"/>
      <c r="S19" s="188"/>
      <c r="T19" s="188"/>
      <c r="U19" s="188"/>
      <c r="V19" s="188"/>
      <c r="W19" s="188"/>
      <c r="X19" s="188"/>
      <c r="Y19" s="188"/>
      <c r="Z19" s="188"/>
      <c r="AA19" s="188"/>
      <c r="AB19" s="188"/>
      <c r="AC19" s="188"/>
      <c r="AD19" s="188"/>
    </row>
    <row r="20" spans="1:30" x14ac:dyDescent="0.25">
      <c r="A20" s="3" t="str">
        <f>datos!B31</f>
        <v>MORALES AVILA DAYANA PRISCILA</v>
      </c>
      <c r="B20" s="188"/>
      <c r="C20" s="188"/>
      <c r="D20" s="188"/>
      <c r="E20" s="188"/>
      <c r="F20" s="188"/>
      <c r="G20" s="188"/>
      <c r="H20" s="188"/>
      <c r="I20" s="188"/>
      <c r="J20" s="188"/>
      <c r="K20" s="188"/>
      <c r="L20" s="188"/>
      <c r="M20" s="188"/>
      <c r="N20" s="188"/>
      <c r="O20" s="188"/>
      <c r="P20" s="188"/>
      <c r="Q20" s="188"/>
      <c r="R20" s="188"/>
      <c r="S20" s="188"/>
      <c r="T20" s="188"/>
      <c r="U20" s="188"/>
      <c r="V20" s="188"/>
      <c r="W20" s="188"/>
      <c r="X20" s="188"/>
      <c r="Y20" s="188"/>
      <c r="Z20" s="188"/>
      <c r="AA20" s="188"/>
      <c r="AB20" s="188"/>
      <c r="AC20" s="188"/>
      <c r="AD20" s="188"/>
    </row>
    <row r="21" spans="1:30" x14ac:dyDescent="0.25">
      <c r="A21" s="3" t="str">
        <f>datos!B32</f>
        <v>MUÑOZ RIVERA NICOLE ALEXANDRA</v>
      </c>
      <c r="B21" s="188"/>
      <c r="C21" s="188"/>
      <c r="D21" s="188"/>
      <c r="E21" s="188"/>
      <c r="F21" s="188"/>
      <c r="G21" s="188"/>
      <c r="H21" s="188"/>
      <c r="I21" s="188"/>
      <c r="J21" s="188"/>
      <c r="K21" s="188"/>
      <c r="L21" s="188"/>
      <c r="M21" s="188"/>
      <c r="N21" s="188"/>
      <c r="O21" s="188"/>
      <c r="P21" s="188"/>
      <c r="Q21" s="188"/>
      <c r="R21" s="188"/>
      <c r="S21" s="188"/>
      <c r="T21" s="188"/>
      <c r="U21" s="188"/>
      <c r="V21" s="188"/>
      <c r="W21" s="188"/>
      <c r="X21" s="188"/>
      <c r="Y21" s="188"/>
      <c r="Z21" s="188"/>
      <c r="AA21" s="188"/>
      <c r="AB21" s="188"/>
      <c r="AC21" s="188"/>
      <c r="AD21" s="188"/>
    </row>
    <row r="22" spans="1:30" ht="30" x14ac:dyDescent="0.25">
      <c r="A22" s="3" t="str">
        <f>datos!B33</f>
        <v>MURILLO VELASTEGUI RICARDO ARTURO</v>
      </c>
      <c r="B22" s="188"/>
      <c r="C22" s="188"/>
      <c r="D22" s="188"/>
      <c r="E22" s="188"/>
      <c r="F22" s="188"/>
      <c r="G22" s="188"/>
      <c r="H22" s="188"/>
      <c r="I22" s="188"/>
      <c r="J22" s="188"/>
      <c r="K22" s="188"/>
      <c r="L22" s="188"/>
      <c r="M22" s="188"/>
      <c r="N22" s="188"/>
      <c r="O22" s="188"/>
      <c r="P22" s="188"/>
      <c r="Q22" s="188"/>
      <c r="R22" s="188"/>
      <c r="S22" s="188"/>
      <c r="T22" s="188"/>
      <c r="U22" s="188"/>
      <c r="V22" s="188"/>
      <c r="W22" s="188"/>
      <c r="X22" s="188"/>
      <c r="Y22" s="188"/>
      <c r="Z22" s="188"/>
      <c r="AA22" s="188"/>
      <c r="AB22" s="188"/>
      <c r="AC22" s="188"/>
      <c r="AD22" s="188"/>
    </row>
    <row r="23" spans="1:30" x14ac:dyDescent="0.25">
      <c r="A23" s="3" t="str">
        <f>datos!B34</f>
        <v>OTERO SANCHEZ JORGE ALEJANDRO</v>
      </c>
      <c r="B23" s="188"/>
      <c r="C23" s="188"/>
      <c r="D23" s="188"/>
      <c r="E23" s="188"/>
      <c r="F23" s="188"/>
      <c r="G23" s="188"/>
      <c r="H23" s="188"/>
      <c r="I23" s="188"/>
      <c r="J23" s="188"/>
      <c r="K23" s="188"/>
      <c r="L23" s="188"/>
      <c r="M23" s="188"/>
      <c r="N23" s="188"/>
      <c r="O23" s="188"/>
      <c r="P23" s="188"/>
      <c r="Q23" s="188"/>
      <c r="R23" s="188"/>
      <c r="S23" s="188"/>
      <c r="T23" s="188"/>
      <c r="U23" s="188"/>
      <c r="V23" s="188"/>
      <c r="W23" s="188"/>
      <c r="X23" s="188"/>
      <c r="Y23" s="188"/>
      <c r="Z23" s="188"/>
      <c r="AA23" s="188"/>
      <c r="AB23" s="188"/>
      <c r="AC23" s="188"/>
      <c r="AD23" s="188"/>
    </row>
    <row r="24" spans="1:30" ht="30" x14ac:dyDescent="0.25">
      <c r="A24" s="3" t="str">
        <f>datos!B35</f>
        <v>PASTOR SALGADO MARIELLA DOMENICA</v>
      </c>
      <c r="B24" s="188"/>
      <c r="C24" s="188"/>
      <c r="D24" s="188"/>
      <c r="E24" s="188"/>
      <c r="F24" s="188"/>
      <c r="G24" s="188"/>
      <c r="H24" s="188"/>
      <c r="I24" s="188"/>
      <c r="J24" s="188"/>
      <c r="K24" s="188"/>
      <c r="L24" s="188"/>
      <c r="M24" s="188"/>
      <c r="N24" s="188"/>
      <c r="O24" s="188"/>
      <c r="P24" s="188"/>
      <c r="Q24" s="188"/>
      <c r="R24" s="188"/>
      <c r="S24" s="188"/>
      <c r="T24" s="188"/>
      <c r="U24" s="188"/>
      <c r="V24" s="188"/>
      <c r="W24" s="188"/>
      <c r="X24" s="188"/>
      <c r="Y24" s="188"/>
      <c r="Z24" s="188"/>
      <c r="AA24" s="188"/>
      <c r="AB24" s="188"/>
      <c r="AC24" s="188"/>
      <c r="AD24" s="188"/>
    </row>
    <row r="25" spans="1:30" x14ac:dyDescent="0.25">
      <c r="A25" s="3" t="str">
        <f>datos!B36</f>
        <v>PLAZA DELGADO JOSE LUIS</v>
      </c>
      <c r="B25" s="188"/>
      <c r="C25" s="188"/>
      <c r="D25" s="188"/>
      <c r="E25" s="188"/>
      <c r="F25" s="188"/>
      <c r="G25" s="188"/>
      <c r="H25" s="188"/>
      <c r="I25" s="188"/>
      <c r="J25" s="188"/>
      <c r="K25" s="188"/>
      <c r="L25" s="188"/>
      <c r="M25" s="188"/>
      <c r="N25" s="188"/>
      <c r="O25" s="188"/>
      <c r="P25" s="188"/>
      <c r="Q25" s="188"/>
      <c r="R25" s="188"/>
      <c r="S25" s="188"/>
      <c r="T25" s="188"/>
      <c r="U25" s="188"/>
      <c r="V25" s="188"/>
      <c r="W25" s="188"/>
      <c r="X25" s="188"/>
      <c r="Y25" s="188"/>
      <c r="Z25" s="188"/>
      <c r="AA25" s="188"/>
      <c r="AB25" s="188"/>
      <c r="AC25" s="188"/>
      <c r="AD25" s="188"/>
    </row>
    <row r="26" spans="1:30" x14ac:dyDescent="0.25">
      <c r="A26" s="3" t="str">
        <f>datos!B37</f>
        <v>ROMAN FLORES DANIEL ERNESTO</v>
      </c>
      <c r="B26" s="188"/>
      <c r="C26" s="188"/>
      <c r="D26" s="188"/>
      <c r="E26" s="188"/>
      <c r="F26" s="188"/>
      <c r="G26" s="188"/>
      <c r="H26" s="188"/>
      <c r="I26" s="188"/>
      <c r="J26" s="188"/>
      <c r="K26" s="188"/>
      <c r="L26" s="188"/>
      <c r="M26" s="188"/>
      <c r="N26" s="188"/>
      <c r="O26" s="188"/>
      <c r="P26" s="188"/>
      <c r="Q26" s="188"/>
      <c r="R26" s="188"/>
      <c r="S26" s="188"/>
      <c r="T26" s="188"/>
      <c r="U26" s="188"/>
      <c r="V26" s="188"/>
      <c r="W26" s="188"/>
      <c r="X26" s="188"/>
      <c r="Y26" s="188"/>
      <c r="Z26" s="188"/>
      <c r="AA26" s="188"/>
      <c r="AB26" s="188"/>
      <c r="AC26" s="188"/>
      <c r="AD26" s="188"/>
    </row>
    <row r="27" spans="1:30" x14ac:dyDescent="0.25">
      <c r="A27" s="3" t="str">
        <f>datos!B38</f>
        <v>TAIBOT AVEGNO BRYAN ANTENOR</v>
      </c>
      <c r="B27" s="188"/>
      <c r="C27" s="188"/>
      <c r="D27" s="188"/>
      <c r="E27" s="188"/>
      <c r="F27" s="188"/>
      <c r="G27" s="188"/>
      <c r="H27" s="188"/>
      <c r="I27" s="188"/>
      <c r="J27" s="188"/>
      <c r="K27" s="188"/>
      <c r="L27" s="188"/>
      <c r="M27" s="188"/>
      <c r="N27" s="188"/>
      <c r="O27" s="188"/>
      <c r="P27" s="188"/>
      <c r="Q27" s="188"/>
      <c r="R27" s="188"/>
      <c r="S27" s="188"/>
      <c r="T27" s="188"/>
      <c r="U27" s="188"/>
      <c r="V27" s="188"/>
      <c r="W27" s="188"/>
      <c r="X27" s="188"/>
      <c r="Y27" s="188"/>
      <c r="Z27" s="188"/>
      <c r="AA27" s="188"/>
      <c r="AB27" s="188"/>
      <c r="AC27" s="188"/>
      <c r="AD27" s="188"/>
    </row>
    <row r="28" spans="1:30" x14ac:dyDescent="0.25">
      <c r="A28" s="3" t="str">
        <f>datos!B39</f>
        <v>TORO ALMEA JORDAN ANDRES</v>
      </c>
      <c r="B28" s="188"/>
      <c r="C28" s="188"/>
      <c r="D28" s="188"/>
      <c r="E28" s="188"/>
      <c r="F28" s="188"/>
      <c r="G28" s="188"/>
      <c r="H28" s="188"/>
      <c r="I28" s="188"/>
      <c r="J28" s="188"/>
      <c r="K28" s="188"/>
      <c r="L28" s="188"/>
      <c r="M28" s="188"/>
      <c r="N28" s="188"/>
      <c r="O28" s="188"/>
      <c r="P28" s="188"/>
      <c r="Q28" s="188"/>
      <c r="R28" s="188"/>
      <c r="S28" s="188"/>
      <c r="T28" s="188"/>
      <c r="U28" s="188"/>
      <c r="V28" s="188"/>
      <c r="W28" s="188"/>
      <c r="X28" s="188"/>
      <c r="Y28" s="188"/>
      <c r="Z28" s="188"/>
      <c r="AA28" s="188"/>
      <c r="AB28" s="188"/>
      <c r="AC28" s="188"/>
      <c r="AD28" s="188"/>
    </row>
    <row r="29" spans="1:30" x14ac:dyDescent="0.25">
      <c r="A29" s="3" t="str">
        <f>datos!B40</f>
        <v>VALENCIA CAICEDO ANGIE ISABELLA</v>
      </c>
      <c r="B29" s="188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  <c r="R29" s="188"/>
      <c r="S29" s="188"/>
      <c r="T29" s="188"/>
      <c r="U29" s="188"/>
      <c r="V29" s="188"/>
      <c r="W29" s="188"/>
      <c r="X29" s="188"/>
      <c r="Y29" s="188"/>
      <c r="Z29" s="188"/>
      <c r="AA29" s="188"/>
      <c r="AB29" s="188"/>
      <c r="AC29" s="188"/>
      <c r="AD29" s="188"/>
    </row>
    <row r="30" spans="1:30" x14ac:dyDescent="0.25">
      <c r="A30" s="3" t="str">
        <f>datos!B41</f>
        <v>VALIENTE GUTIERREZ NAYIB EDUARDO</v>
      </c>
      <c r="B30" s="188"/>
      <c r="C30" s="188"/>
      <c r="D30" s="188"/>
      <c r="E30" s="188"/>
      <c r="F30" s="188"/>
      <c r="G30" s="188"/>
      <c r="H30" s="188"/>
      <c r="I30" s="188"/>
      <c r="J30" s="188"/>
      <c r="K30" s="188"/>
      <c r="L30" s="188"/>
      <c r="M30" s="188"/>
      <c r="N30" s="188"/>
      <c r="O30" s="188"/>
      <c r="P30" s="188"/>
      <c r="Q30" s="188"/>
      <c r="R30" s="188"/>
      <c r="S30" s="188"/>
      <c r="T30" s="188"/>
      <c r="U30" s="188"/>
      <c r="V30" s="188"/>
      <c r="W30" s="188"/>
      <c r="X30" s="188"/>
      <c r="Y30" s="188"/>
      <c r="Z30" s="188"/>
      <c r="AA30" s="188"/>
      <c r="AB30" s="188"/>
      <c r="AC30" s="188"/>
      <c r="AD30" s="188"/>
    </row>
    <row r="31" spans="1:30" x14ac:dyDescent="0.25">
      <c r="A31" s="3" t="str">
        <f>datos!B42</f>
        <v>VEGA VERA ANGGIE VALERIA</v>
      </c>
      <c r="B31" s="188"/>
      <c r="C31" s="188"/>
      <c r="D31" s="188"/>
      <c r="E31" s="188"/>
      <c r="F31" s="188"/>
      <c r="G31" s="188"/>
      <c r="H31" s="188"/>
      <c r="I31" s="188"/>
      <c r="J31" s="188"/>
      <c r="K31" s="188"/>
      <c r="L31" s="188"/>
      <c r="M31" s="188"/>
      <c r="N31" s="188"/>
      <c r="O31" s="188"/>
      <c r="P31" s="188"/>
      <c r="Q31" s="188"/>
      <c r="R31" s="188"/>
      <c r="S31" s="188"/>
      <c r="T31" s="188"/>
      <c r="U31" s="188"/>
      <c r="V31" s="188"/>
      <c r="W31" s="188"/>
      <c r="X31" s="188"/>
      <c r="Y31" s="188"/>
      <c r="Z31" s="188"/>
      <c r="AA31" s="188"/>
      <c r="AB31" s="188"/>
      <c r="AC31" s="188"/>
      <c r="AD31" s="188"/>
    </row>
    <row r="32" spans="1:30" x14ac:dyDescent="0.25">
      <c r="A32" s="3">
        <f>datos!B43</f>
        <v>0</v>
      </c>
      <c r="B32" s="188"/>
      <c r="C32" s="188"/>
      <c r="D32" s="188"/>
      <c r="E32" s="188"/>
      <c r="F32" s="188"/>
      <c r="G32" s="188"/>
      <c r="H32" s="188"/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88"/>
      <c r="T32" s="188"/>
      <c r="U32" s="188"/>
      <c r="V32" s="188"/>
      <c r="W32" s="188"/>
      <c r="X32" s="188"/>
      <c r="Y32" s="188"/>
      <c r="Z32" s="188"/>
      <c r="AA32" s="188"/>
      <c r="AB32" s="188"/>
      <c r="AC32" s="188"/>
      <c r="AD32" s="188"/>
    </row>
    <row r="33" spans="1:30" x14ac:dyDescent="0.25">
      <c r="A33" s="3">
        <f>datos!B44</f>
        <v>0</v>
      </c>
      <c r="B33" s="188"/>
      <c r="C33" s="188"/>
      <c r="D33" s="188"/>
      <c r="E33" s="188"/>
      <c r="F33" s="188"/>
      <c r="G33" s="188"/>
      <c r="H33" s="188"/>
      <c r="I33" s="188"/>
      <c r="J33" s="188"/>
      <c r="K33" s="188"/>
      <c r="L33" s="188"/>
      <c r="M33" s="188"/>
      <c r="N33" s="188"/>
      <c r="O33" s="188"/>
      <c r="P33" s="188"/>
      <c r="Q33" s="188"/>
      <c r="R33" s="188"/>
      <c r="S33" s="188"/>
      <c r="T33" s="188"/>
      <c r="U33" s="188"/>
      <c r="V33" s="188"/>
      <c r="W33" s="188"/>
      <c r="X33" s="188"/>
      <c r="Y33" s="188"/>
      <c r="Z33" s="188"/>
      <c r="AA33" s="188"/>
      <c r="AB33" s="188"/>
      <c r="AC33" s="188"/>
      <c r="AD33" s="188"/>
    </row>
    <row r="34" spans="1:30" x14ac:dyDescent="0.25">
      <c r="A34" s="3">
        <f>datos!B45</f>
        <v>0</v>
      </c>
      <c r="B34" s="188"/>
      <c r="C34" s="188"/>
      <c r="D34" s="188"/>
      <c r="E34" s="188"/>
      <c r="F34" s="188"/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88"/>
      <c r="T34" s="188"/>
      <c r="U34" s="188"/>
      <c r="V34" s="188"/>
      <c r="W34" s="188"/>
      <c r="X34" s="188"/>
      <c r="Y34" s="188"/>
      <c r="Z34" s="188"/>
      <c r="AA34" s="188"/>
      <c r="AB34" s="188"/>
      <c r="AC34" s="188"/>
      <c r="AD34" s="188"/>
    </row>
    <row r="35" spans="1:30" x14ac:dyDescent="0.25">
      <c r="A35" s="3">
        <f>datos!B46</f>
        <v>0</v>
      </c>
      <c r="B35" s="188"/>
      <c r="C35" s="188"/>
      <c r="D35" s="188"/>
      <c r="E35" s="188"/>
      <c r="F35" s="188"/>
      <c r="G35" s="188"/>
      <c r="H35" s="188"/>
      <c r="I35" s="188"/>
      <c r="J35" s="188"/>
      <c r="K35" s="188"/>
      <c r="L35" s="188"/>
      <c r="M35" s="188"/>
      <c r="N35" s="188"/>
      <c r="O35" s="188"/>
      <c r="P35" s="188"/>
      <c r="Q35" s="188"/>
      <c r="R35" s="188"/>
      <c r="S35" s="188"/>
      <c r="T35" s="188"/>
      <c r="U35" s="188"/>
      <c r="V35" s="188"/>
      <c r="W35" s="188"/>
      <c r="X35" s="188"/>
      <c r="Y35" s="188"/>
      <c r="Z35" s="188"/>
      <c r="AA35" s="188"/>
      <c r="AB35" s="188"/>
      <c r="AC35" s="188"/>
      <c r="AD35" s="188"/>
    </row>
    <row r="36" spans="1:30" x14ac:dyDescent="0.25">
      <c r="A36" s="3">
        <f>datos!B47</f>
        <v>0</v>
      </c>
      <c r="B36" s="188"/>
      <c r="C36" s="188"/>
      <c r="D36" s="188"/>
      <c r="E36" s="188"/>
      <c r="F36" s="188"/>
      <c r="G36" s="188"/>
      <c r="H36" s="188"/>
      <c r="I36" s="188"/>
      <c r="J36" s="188"/>
      <c r="K36" s="188"/>
      <c r="L36" s="188"/>
      <c r="M36" s="188"/>
      <c r="N36" s="188"/>
      <c r="O36" s="188"/>
      <c r="P36" s="188"/>
      <c r="Q36" s="188"/>
      <c r="R36" s="188"/>
      <c r="S36" s="188"/>
      <c r="T36" s="188"/>
      <c r="U36" s="188"/>
      <c r="V36" s="188"/>
      <c r="W36" s="188"/>
      <c r="X36" s="188"/>
      <c r="Y36" s="188"/>
      <c r="Z36" s="188"/>
      <c r="AA36" s="188"/>
      <c r="AB36" s="188"/>
      <c r="AC36" s="188"/>
      <c r="AD36" s="188"/>
    </row>
    <row r="37" spans="1:30" x14ac:dyDescent="0.25">
      <c r="A37" s="3">
        <f>datos!B48</f>
        <v>0</v>
      </c>
      <c r="B37" s="188"/>
      <c r="C37" s="188"/>
      <c r="D37" s="188"/>
      <c r="E37" s="188"/>
      <c r="F37" s="188"/>
      <c r="G37" s="188"/>
      <c r="H37" s="188"/>
      <c r="I37" s="188"/>
      <c r="J37" s="188"/>
      <c r="K37" s="188"/>
      <c r="L37" s="188"/>
      <c r="M37" s="188"/>
      <c r="N37" s="188"/>
      <c r="O37" s="188"/>
      <c r="P37" s="188"/>
      <c r="Q37" s="188"/>
      <c r="R37" s="188"/>
      <c r="S37" s="188"/>
      <c r="T37" s="188"/>
      <c r="U37" s="188"/>
      <c r="V37" s="188"/>
      <c r="W37" s="188"/>
      <c r="X37" s="188"/>
      <c r="Y37" s="188"/>
      <c r="Z37" s="188"/>
      <c r="AA37" s="188"/>
      <c r="AB37" s="188"/>
      <c r="AC37" s="188"/>
      <c r="AD37" s="188"/>
    </row>
    <row r="38" spans="1:30" x14ac:dyDescent="0.25">
      <c r="A38" s="3">
        <f>datos!B49</f>
        <v>0</v>
      </c>
      <c r="B38" s="188"/>
      <c r="C38" s="188"/>
      <c r="D38" s="188"/>
      <c r="E38" s="188"/>
      <c r="F38" s="188"/>
      <c r="G38" s="188"/>
      <c r="H38" s="188"/>
      <c r="I38" s="188"/>
      <c r="J38" s="188"/>
      <c r="K38" s="188"/>
      <c r="L38" s="188"/>
      <c r="M38" s="188"/>
      <c r="N38" s="188"/>
      <c r="O38" s="188"/>
      <c r="P38" s="188"/>
      <c r="Q38" s="188"/>
      <c r="R38" s="188"/>
      <c r="S38" s="188"/>
      <c r="T38" s="188"/>
      <c r="U38" s="188"/>
      <c r="V38" s="188"/>
      <c r="W38" s="188"/>
      <c r="X38" s="188"/>
      <c r="Y38" s="188"/>
      <c r="Z38" s="188"/>
      <c r="AA38" s="188"/>
      <c r="AB38" s="188"/>
      <c r="AC38" s="188"/>
      <c r="AD38" s="188"/>
    </row>
    <row r="39" spans="1:30" x14ac:dyDescent="0.25">
      <c r="A39" s="3">
        <f>datos!B50</f>
        <v>0</v>
      </c>
      <c r="B39" s="188"/>
      <c r="C39" s="188"/>
      <c r="D39" s="188"/>
      <c r="E39" s="188"/>
      <c r="F39" s="188"/>
      <c r="G39" s="188"/>
      <c r="H39" s="188"/>
      <c r="I39" s="188"/>
      <c r="J39" s="188"/>
      <c r="K39" s="188"/>
      <c r="L39" s="188"/>
      <c r="M39" s="188"/>
      <c r="N39" s="188"/>
      <c r="O39" s="188"/>
      <c r="P39" s="188"/>
      <c r="Q39" s="188"/>
      <c r="R39" s="188"/>
      <c r="S39" s="188"/>
      <c r="T39" s="188"/>
      <c r="U39" s="188"/>
      <c r="V39" s="188"/>
      <c r="W39" s="188"/>
      <c r="X39" s="188"/>
      <c r="Y39" s="188"/>
      <c r="Z39" s="188"/>
      <c r="AA39" s="188"/>
      <c r="AB39" s="188"/>
      <c r="AC39" s="188"/>
      <c r="AD39" s="188"/>
    </row>
    <row r="40" spans="1:30" x14ac:dyDescent="0.25">
      <c r="A40" s="3">
        <f>datos!B51</f>
        <v>0</v>
      </c>
      <c r="B40" s="188"/>
      <c r="C40" s="188"/>
      <c r="D40" s="188"/>
      <c r="E40" s="188"/>
      <c r="F40" s="188"/>
      <c r="G40" s="188"/>
      <c r="H40" s="188"/>
      <c r="I40" s="188"/>
      <c r="J40" s="188"/>
      <c r="K40" s="188"/>
      <c r="L40" s="188"/>
      <c r="M40" s="188"/>
      <c r="N40" s="188"/>
      <c r="O40" s="188"/>
      <c r="P40" s="188"/>
      <c r="Q40" s="188"/>
      <c r="R40" s="188"/>
      <c r="S40" s="188"/>
      <c r="T40" s="188"/>
      <c r="U40" s="188"/>
      <c r="V40" s="188"/>
      <c r="W40" s="188"/>
      <c r="X40" s="188"/>
      <c r="Y40" s="188"/>
      <c r="Z40" s="188"/>
      <c r="AA40" s="188"/>
      <c r="AB40" s="188"/>
      <c r="AC40" s="188"/>
      <c r="AD40" s="188"/>
    </row>
    <row r="41" spans="1:30" x14ac:dyDescent="0.25">
      <c r="A41" s="3">
        <f>datos!B52</f>
        <v>0</v>
      </c>
      <c r="B41" s="188"/>
      <c r="C41" s="188"/>
      <c r="D41" s="188"/>
      <c r="E41" s="188"/>
      <c r="F41" s="188"/>
      <c r="G41" s="188"/>
      <c r="H41" s="188"/>
      <c r="I41" s="188"/>
      <c r="J41" s="188"/>
      <c r="K41" s="188"/>
      <c r="L41" s="188"/>
      <c r="M41" s="188"/>
      <c r="N41" s="188"/>
      <c r="O41" s="188"/>
      <c r="P41" s="188"/>
      <c r="Q41" s="188"/>
      <c r="R41" s="188"/>
      <c r="S41" s="188"/>
      <c r="T41" s="188"/>
      <c r="U41" s="188"/>
      <c r="V41" s="188"/>
      <c r="W41" s="188"/>
      <c r="X41" s="188"/>
      <c r="Y41" s="188"/>
      <c r="Z41" s="188"/>
      <c r="AA41" s="188"/>
      <c r="AB41" s="188"/>
      <c r="AC41" s="188"/>
      <c r="AD41" s="188"/>
    </row>
    <row r="42" spans="1:30" x14ac:dyDescent="0.25">
      <c r="A42" s="3">
        <f>datos!B53</f>
        <v>0</v>
      </c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  <c r="R42" s="188"/>
      <c r="S42" s="188"/>
      <c r="T42" s="188"/>
      <c r="U42" s="188"/>
      <c r="V42" s="188"/>
      <c r="W42" s="188"/>
      <c r="X42" s="188"/>
      <c r="Y42" s="188"/>
      <c r="Z42" s="188"/>
      <c r="AA42" s="188"/>
      <c r="AB42" s="188"/>
      <c r="AC42" s="188"/>
      <c r="AD42" s="188"/>
    </row>
  </sheetData>
  <sheetProtection password="C60B" sheet="1" objects="1" scenarios="1" formatCells="0" formatColumns="0" formatRows="0"/>
  <mergeCells count="5">
    <mergeCell ref="B1:H1"/>
    <mergeCell ref="I1:O1"/>
    <mergeCell ref="P1:V1"/>
    <mergeCell ref="W1:AC1"/>
    <mergeCell ref="AD1:AD2"/>
  </mergeCells>
  <conditionalFormatting sqref="B3:AD42">
    <cfRule type="cellIs" dxfId="180" priority="17" operator="lessThan">
      <formula>1</formula>
    </cfRule>
    <cfRule type="cellIs" dxfId="179" priority="18" operator="greaterThan">
      <formula>10</formula>
    </cfRule>
    <cfRule type="cellIs" dxfId="178" priority="19" operator="greaterThan">
      <formula>10</formula>
    </cfRule>
    <cfRule type="cellIs" dxfId="177" priority="20" operator="lessThan">
      <formula>1</formula>
    </cfRule>
  </conditionalFormatting>
  <conditionalFormatting sqref="B3:AD35">
    <cfRule type="cellIs" dxfId="176" priority="9" operator="lessThan">
      <formula>1</formula>
    </cfRule>
    <cfRule type="cellIs" dxfId="175" priority="10" operator="greaterThan">
      <formula>10</formula>
    </cfRule>
    <cfRule type="cellIs" dxfId="174" priority="11" operator="greaterThan">
      <formula>10</formula>
    </cfRule>
    <cfRule type="cellIs" dxfId="173" priority="12" operator="lessThan">
      <formula>1</formula>
    </cfRule>
  </conditionalFormatting>
  <conditionalFormatting sqref="B3:AD12">
    <cfRule type="cellIs" dxfId="172" priority="5" operator="lessThan">
      <formula>1</formula>
    </cfRule>
    <cfRule type="cellIs" dxfId="171" priority="6" operator="greaterThan">
      <formula>10</formula>
    </cfRule>
    <cfRule type="cellIs" dxfId="170" priority="7" operator="greaterThan">
      <formula>10</formula>
    </cfRule>
    <cfRule type="cellIs" dxfId="169" priority="8" operator="lessThan">
      <formula>1</formula>
    </cfRule>
  </conditionalFormatting>
  <conditionalFormatting sqref="B3:AD12">
    <cfRule type="cellIs" dxfId="168" priority="1" operator="lessThan">
      <formula>1</formula>
    </cfRule>
    <cfRule type="cellIs" dxfId="167" priority="2" operator="greaterThan">
      <formula>10</formula>
    </cfRule>
    <cfRule type="cellIs" dxfId="166" priority="3" operator="greaterThan">
      <formula>10</formula>
    </cfRule>
    <cfRule type="cellIs" dxfId="165" priority="4" operator="lessThan">
      <formula>1</formula>
    </cfRule>
  </conditionalFormatting>
  <pageMargins left="0.70866141732283472" right="0.70866141732283472" top="0.74803149606299213" bottom="0.74803149606299213" header="0.31496062992125984" footer="0.31496062992125984"/>
  <pageSetup paperSize="9" scale="43" fitToHeight="0" orientation="portrait" horizontalDpi="4294967294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>
    <pageSetUpPr fitToPage="1"/>
  </sheetPr>
  <dimension ref="A1:N65"/>
  <sheetViews>
    <sheetView zoomScale="130" zoomScaleNormal="130" workbookViewId="0">
      <selection sqref="A1:M1"/>
    </sheetView>
  </sheetViews>
  <sheetFormatPr baseColWidth="10" defaultRowHeight="12" x14ac:dyDescent="0.25"/>
  <cols>
    <col min="1" max="1" width="30.5703125" style="6" customWidth="1"/>
    <col min="2" max="2" width="5.140625" style="6" customWidth="1"/>
    <col min="3" max="3" width="5.140625" style="19" customWidth="1"/>
    <col min="4" max="4" width="5.140625" style="6" customWidth="1"/>
    <col min="5" max="5" width="5.140625" style="19" customWidth="1"/>
    <col min="6" max="6" width="5.140625" style="6" customWidth="1"/>
    <col min="7" max="7" width="5.140625" style="19" customWidth="1"/>
    <col min="8" max="8" width="5.140625" style="6" customWidth="1"/>
    <col min="9" max="9" width="5.140625" style="19" customWidth="1"/>
    <col min="10" max="10" width="5.140625" style="6" customWidth="1"/>
    <col min="11" max="11" width="5.140625" style="19" customWidth="1"/>
    <col min="12" max="12" width="5.140625" style="6" customWidth="1"/>
    <col min="13" max="13" width="5.140625" style="19" customWidth="1"/>
    <col min="14" max="14" width="5.28515625" style="6" bestFit="1" customWidth="1"/>
    <col min="15" max="16384" width="11.42578125" style="6"/>
  </cols>
  <sheetData>
    <row r="1" spans="1:14" ht="18.75" x14ac:dyDescent="0.25">
      <c r="A1" s="396" t="s">
        <v>36</v>
      </c>
      <c r="B1" s="396"/>
      <c r="C1" s="396"/>
      <c r="D1" s="396"/>
      <c r="E1" s="396"/>
      <c r="F1" s="396"/>
      <c r="G1" s="396"/>
      <c r="H1" s="396"/>
      <c r="I1" s="396"/>
      <c r="J1" s="396"/>
      <c r="K1" s="396"/>
      <c r="L1" s="396"/>
      <c r="M1" s="396"/>
    </row>
    <row r="2" spans="1:14" ht="15.75" x14ac:dyDescent="0.25">
      <c r="A2" s="397" t="s">
        <v>123</v>
      </c>
      <c r="B2" s="397"/>
      <c r="C2" s="397"/>
      <c r="D2" s="397"/>
      <c r="E2" s="397"/>
      <c r="F2" s="397"/>
      <c r="G2" s="397"/>
      <c r="H2" s="397"/>
      <c r="I2" s="397"/>
      <c r="J2" s="397"/>
      <c r="K2" s="397"/>
      <c r="L2" s="397"/>
      <c r="M2" s="397"/>
    </row>
    <row r="3" spans="1:14" ht="15.75" x14ac:dyDescent="0.25">
      <c r="A3" s="398" t="str">
        <f>CONCATENATE("PROMEDIO DE ",'3.1'!A1)</f>
        <v>PROMEDIO DE TERCER PARCIAL - PRIMER QUIMESTRE</v>
      </c>
      <c r="B3" s="398"/>
      <c r="C3" s="398"/>
      <c r="D3" s="398"/>
      <c r="E3" s="398"/>
      <c r="F3" s="398"/>
      <c r="G3" s="398"/>
      <c r="H3" s="398"/>
      <c r="I3" s="398"/>
      <c r="J3" s="398"/>
      <c r="K3" s="398"/>
      <c r="L3" s="398"/>
      <c r="M3" s="398"/>
    </row>
    <row r="5" spans="1:14" s="9" customFormat="1" ht="15" customHeight="1" x14ac:dyDescent="0.25">
      <c r="A5" s="72" t="s">
        <v>25</v>
      </c>
      <c r="B5" s="7" t="str">
        <f>CONCATENATE(datos!C3," ",datos!C4)</f>
        <v xml:space="preserve"> </v>
      </c>
      <c r="C5" s="8"/>
      <c r="E5" s="8"/>
      <c r="F5" s="399" t="s">
        <v>37</v>
      </c>
      <c r="G5" s="399"/>
      <c r="H5" s="399"/>
      <c r="I5" s="10">
        <f>+datos!C7</f>
        <v>0</v>
      </c>
      <c r="K5" s="8"/>
      <c r="M5" s="8"/>
    </row>
    <row r="6" spans="1:14" s="9" customFormat="1" ht="15" customHeight="1" x14ac:dyDescent="0.25">
      <c r="A6" s="72" t="s">
        <v>26</v>
      </c>
      <c r="B6" s="40">
        <f>datos!C5</f>
        <v>0</v>
      </c>
      <c r="C6" s="8"/>
      <c r="E6" s="8"/>
      <c r="F6" s="399" t="s">
        <v>38</v>
      </c>
      <c r="G6" s="399"/>
      <c r="H6" s="399"/>
      <c r="I6" s="10">
        <f>+datos!C6</f>
        <v>0</v>
      </c>
      <c r="K6" s="8"/>
      <c r="M6" s="8"/>
    </row>
    <row r="7" spans="1:14" s="9" customFormat="1" ht="15" customHeight="1" x14ac:dyDescent="0.25">
      <c r="A7" s="72"/>
      <c r="B7" s="12"/>
      <c r="C7" s="11"/>
      <c r="D7" s="12"/>
      <c r="E7" s="11"/>
      <c r="F7" s="13"/>
      <c r="G7" s="13"/>
      <c r="H7" s="13"/>
      <c r="I7" s="63"/>
      <c r="K7" s="8"/>
      <c r="M7" s="8"/>
    </row>
    <row r="8" spans="1:14" s="14" customFormat="1" ht="15" customHeight="1" x14ac:dyDescent="0.25">
      <c r="A8" s="388" t="s">
        <v>12</v>
      </c>
      <c r="B8" s="388" t="s">
        <v>39</v>
      </c>
      <c r="C8" s="388"/>
      <c r="D8" s="388"/>
      <c r="E8" s="388"/>
      <c r="F8" s="388"/>
      <c r="G8" s="388"/>
      <c r="H8" s="388"/>
      <c r="I8" s="389"/>
      <c r="J8" s="395" t="s">
        <v>40</v>
      </c>
      <c r="K8" s="391"/>
      <c r="L8" s="390" t="s">
        <v>41</v>
      </c>
      <c r="M8" s="391"/>
    </row>
    <row r="9" spans="1:14" s="14" customFormat="1" x14ac:dyDescent="0.25">
      <c r="A9" s="388"/>
      <c r="B9" s="388"/>
      <c r="C9" s="388"/>
      <c r="D9" s="388"/>
      <c r="E9" s="388"/>
      <c r="F9" s="388"/>
      <c r="G9" s="388"/>
      <c r="H9" s="388"/>
      <c r="I9" s="389"/>
      <c r="J9" s="402"/>
      <c r="K9" s="403"/>
      <c r="L9" s="392"/>
      <c r="M9" s="393"/>
    </row>
    <row r="10" spans="1:14" s="14" customFormat="1" ht="24.75" customHeight="1" x14ac:dyDescent="0.25">
      <c r="A10" s="388"/>
      <c r="B10" s="395" t="s">
        <v>42</v>
      </c>
      <c r="C10" s="391"/>
      <c r="D10" s="395" t="s">
        <v>43</v>
      </c>
      <c r="E10" s="391"/>
      <c r="F10" s="388" t="s">
        <v>44</v>
      </c>
      <c r="G10" s="388"/>
      <c r="H10" s="389" t="s">
        <v>45</v>
      </c>
      <c r="I10" s="400"/>
      <c r="J10" s="401" t="s">
        <v>46</v>
      </c>
      <c r="K10" s="401"/>
      <c r="L10" s="394"/>
      <c r="M10" s="393"/>
    </row>
    <row r="11" spans="1:14" s="14" customFormat="1" x14ac:dyDescent="0.25">
      <c r="A11" s="388"/>
      <c r="B11" s="71" t="s">
        <v>47</v>
      </c>
      <c r="C11" s="15" t="s">
        <v>48</v>
      </c>
      <c r="D11" s="71" t="s">
        <v>47</v>
      </c>
      <c r="E11" s="15" t="s">
        <v>48</v>
      </c>
      <c r="F11" s="71" t="s">
        <v>47</v>
      </c>
      <c r="G11" s="15" t="s">
        <v>48</v>
      </c>
      <c r="H11" s="71" t="s">
        <v>47</v>
      </c>
      <c r="I11" s="15" t="s">
        <v>48</v>
      </c>
      <c r="J11" s="71" t="s">
        <v>47</v>
      </c>
      <c r="K11" s="15" t="s">
        <v>48</v>
      </c>
      <c r="L11" s="71" t="s">
        <v>47</v>
      </c>
      <c r="M11" s="15" t="s">
        <v>48</v>
      </c>
    </row>
    <row r="12" spans="1:14" x14ac:dyDescent="0.25">
      <c r="A12" s="16" t="str">
        <f>datos!B14</f>
        <v>ALVAREZ MUÑIZ ANGIE GABRIELA</v>
      </c>
      <c r="B12" s="201" t="str">
        <f>IF(C12=0,"F.N.",IF(C12&gt;8.99,"DAR",IF(C12&gt;6.99,"AAR",IF(C12&gt;4,"PAAR","NAAR"))))</f>
        <v>DAR</v>
      </c>
      <c r="C12" s="201" t="str">
        <f>IFERROR(TRUNC(AVERAGE('3.1'!B3:H3),2)," ")</f>
        <v xml:space="preserve"> </v>
      </c>
      <c r="D12" s="201" t="str">
        <f>IF(E12=0,"F.N.",IF(E12&gt;8.99,"DAR",IF(E12&gt;6.99,"AAR",IF(E12&gt;4,"PAAR","NAAR"))))</f>
        <v>DAR</v>
      </c>
      <c r="E12" s="201" t="str">
        <f>IFERROR(TRUNC(AVERAGE('3.1'!I3:O3),2)," ")</f>
        <v xml:space="preserve"> </v>
      </c>
      <c r="F12" s="201" t="str">
        <f>IF(G12=0,"F.N.",IF(G12&gt;8.99,"DAR",IF(G12&gt;6.99,"AAR",IF(G12&gt;4,"PAAR","NAAR"))))</f>
        <v>DAR</v>
      </c>
      <c r="G12" s="201" t="str">
        <f>IFERROR(TRUNC(AVERAGE('3.1'!P3:V3),2)," ")</f>
        <v xml:space="preserve"> </v>
      </c>
      <c r="H12" s="201" t="str">
        <f>IF(I12=0,"F.N.",IF(I12&gt;8.99,"DAR",IF(I12&gt;6.99,"AAR",IF(I12&gt;4,"PAAR","NAAR"))))</f>
        <v>DAR</v>
      </c>
      <c r="I12" s="201" t="str">
        <f>IFERROR(TRUNC(AVERAGE('3.1'!W3:AC3),2)," ")</f>
        <v xml:space="preserve"> </v>
      </c>
      <c r="J12" s="201" t="str">
        <f>IF(K12="F.N","F.N.",IF(K12&gt;8.99,"DAR",IF(K12&gt;6.99,"AAR",IF(K12&gt;4,"PAAR","NAAR"))))</f>
        <v>F.N.</v>
      </c>
      <c r="K12" s="201" t="str">
        <f>IF('3.1'!AD3=0,"F.N",'3.1'!AD3)</f>
        <v>F.N</v>
      </c>
      <c r="L12" s="201" t="str">
        <f>IF(M12=" ","SNP",IF(M12&gt;8.99,"DAR",IF(M12&gt;6.99,"AAR",IF(M12&gt;4,"PAAR","NAAR"))))</f>
        <v>SNP</v>
      </c>
      <c r="M12" s="190" t="str">
        <f t="shared" ref="M12:M25" si="0">IF(K12="F.N"," ",TRUNC(AVERAGE(C12,E12,G12,I12,K12),2))</f>
        <v xml:space="preserve"> </v>
      </c>
      <c r="N12" s="226" t="str">
        <f>+IF(M12&lt;'PROM 2.1'!M12,"",IF(M12&gt;'PROM 2.1'!M12,""," "))</f>
        <v xml:space="preserve"> </v>
      </c>
    </row>
    <row r="13" spans="1:14" x14ac:dyDescent="0.25">
      <c r="A13" s="16" t="str">
        <f>datos!B15</f>
        <v>CABRERA NICOLA LEONARDO JAVIER</v>
      </c>
      <c r="B13" s="201" t="str">
        <f t="shared" ref="B13:B51" si="1">IF(C13=0,"F.N.",IF(C13&gt;8.99,"DAR",IF(C13&gt;6.99,"AAR",IF(C13&gt;4,"PAAR","NAAR"))))</f>
        <v>DAR</v>
      </c>
      <c r="C13" s="201" t="str">
        <f>IFERROR(TRUNC(AVERAGE('3.1'!B4:H4),2)," ")</f>
        <v xml:space="preserve"> </v>
      </c>
      <c r="D13" s="201" t="str">
        <f t="shared" ref="D13:D51" si="2">IF(E13=0,"F.N.",IF(E13&gt;8.99,"DAR",IF(E13&gt;6.99,"AAR",IF(E13&gt;4,"PAAR","NAAR"))))</f>
        <v>DAR</v>
      </c>
      <c r="E13" s="201" t="str">
        <f>IFERROR(TRUNC(AVERAGE('3.1'!I4:O4),2)," ")</f>
        <v xml:space="preserve"> </v>
      </c>
      <c r="F13" s="201" t="str">
        <f t="shared" ref="F13:F51" si="3">IF(G13=0,"F.N.",IF(G13&gt;8.99,"DAR",IF(G13&gt;6.99,"AAR",IF(G13&gt;4,"PAAR","NAAR"))))</f>
        <v>DAR</v>
      </c>
      <c r="G13" s="201" t="str">
        <f>IFERROR(TRUNC(AVERAGE('3.1'!P4:V4),2)," ")</f>
        <v xml:space="preserve"> </v>
      </c>
      <c r="H13" s="201" t="str">
        <f t="shared" ref="H13:H51" si="4">IF(I13=0,"F.N.",IF(I13&gt;8.99,"DAR",IF(I13&gt;6.99,"AAR",IF(I13&gt;4,"PAAR","NAAR"))))</f>
        <v>DAR</v>
      </c>
      <c r="I13" s="201" t="str">
        <f>IFERROR(TRUNC(AVERAGE('3.1'!W4:AC4),2)," ")</f>
        <v xml:space="preserve"> </v>
      </c>
      <c r="J13" s="201" t="str">
        <f t="shared" ref="J13:J51" si="5">IF(K13="F.N","F.N.",IF(K13&gt;8.99,"DAR",IF(K13&gt;6.99,"AAR",IF(K13&gt;4,"PAAR","NAAR"))))</f>
        <v>F.N.</v>
      </c>
      <c r="K13" s="201" t="str">
        <f>IF('3.1'!AD4=0,"F.N",'3.1'!AD4)</f>
        <v>F.N</v>
      </c>
      <c r="L13" s="201" t="str">
        <f t="shared" ref="L13:L51" si="6">IF(M13=" ","SNP",IF(M13&gt;8.99,"DAR",IF(M13&gt;6.99,"AAR",IF(M13&gt;4,"PAAR","NAAR"))))</f>
        <v>SNP</v>
      </c>
      <c r="M13" s="190" t="str">
        <f t="shared" si="0"/>
        <v xml:space="preserve"> </v>
      </c>
      <c r="N13" s="226" t="str">
        <f>+IF(M13&lt;'PROM 2.1'!M13,"",IF(M13&gt;'PROM 2.1'!M13,""," "))</f>
        <v></v>
      </c>
    </row>
    <row r="14" spans="1:14" x14ac:dyDescent="0.25">
      <c r="A14" s="16" t="str">
        <f>datos!B16</f>
        <v>CARDENAS HIDALGO KENNY JOEL</v>
      </c>
      <c r="B14" s="201" t="str">
        <f t="shared" si="1"/>
        <v>DAR</v>
      </c>
      <c r="C14" s="201" t="str">
        <f>IFERROR(TRUNC(AVERAGE('3.1'!B5:H5),2)," ")</f>
        <v xml:space="preserve"> </v>
      </c>
      <c r="D14" s="201" t="str">
        <f t="shared" si="2"/>
        <v>DAR</v>
      </c>
      <c r="E14" s="201" t="str">
        <f>IFERROR(TRUNC(AVERAGE('3.1'!I5:O5),2)," ")</f>
        <v xml:space="preserve"> </v>
      </c>
      <c r="F14" s="201" t="str">
        <f t="shared" si="3"/>
        <v>DAR</v>
      </c>
      <c r="G14" s="201" t="str">
        <f>IFERROR(TRUNC(AVERAGE('3.1'!P5:V5),2)," ")</f>
        <v xml:space="preserve"> </v>
      </c>
      <c r="H14" s="201" t="str">
        <f t="shared" si="4"/>
        <v>DAR</v>
      </c>
      <c r="I14" s="201" t="str">
        <f>IFERROR(TRUNC(AVERAGE('3.1'!W5:AC5),2)," ")</f>
        <v xml:space="preserve"> </v>
      </c>
      <c r="J14" s="201" t="str">
        <f t="shared" si="5"/>
        <v>F.N.</v>
      </c>
      <c r="K14" s="201" t="str">
        <f>IF('3.1'!AD5=0,"F.N",'3.1'!AD5)</f>
        <v>F.N</v>
      </c>
      <c r="L14" s="201" t="str">
        <f t="shared" si="6"/>
        <v>SNP</v>
      </c>
      <c r="M14" s="190" t="str">
        <f t="shared" si="0"/>
        <v xml:space="preserve"> </v>
      </c>
      <c r="N14" s="226" t="str">
        <f>+IF(M14&lt;'PROM 2.1'!M14,"",IF(M14&gt;'PROM 2.1'!M14,""," "))</f>
        <v></v>
      </c>
    </row>
    <row r="15" spans="1:14" x14ac:dyDescent="0.25">
      <c r="A15" s="16" t="str">
        <f>datos!B17</f>
        <v>CARRASCO GRAÑA SAMUEL JOSE</v>
      </c>
      <c r="B15" s="201" t="str">
        <f t="shared" si="1"/>
        <v>DAR</v>
      </c>
      <c r="C15" s="201" t="str">
        <f>IFERROR(TRUNC(AVERAGE('3.1'!B6:H6),2)," ")</f>
        <v xml:space="preserve"> </v>
      </c>
      <c r="D15" s="201" t="str">
        <f t="shared" si="2"/>
        <v>DAR</v>
      </c>
      <c r="E15" s="201" t="str">
        <f>IFERROR(TRUNC(AVERAGE('3.1'!I6:O6),2)," ")</f>
        <v xml:space="preserve"> </v>
      </c>
      <c r="F15" s="201" t="str">
        <f t="shared" si="3"/>
        <v>DAR</v>
      </c>
      <c r="G15" s="201" t="str">
        <f>IFERROR(TRUNC(AVERAGE('3.1'!P6:V6),2)," ")</f>
        <v xml:space="preserve"> </v>
      </c>
      <c r="H15" s="201" t="str">
        <f t="shared" si="4"/>
        <v>DAR</v>
      </c>
      <c r="I15" s="201" t="str">
        <f>IFERROR(TRUNC(AVERAGE('3.1'!W6:AC6),2)," ")</f>
        <v xml:space="preserve"> </v>
      </c>
      <c r="J15" s="201" t="str">
        <f t="shared" si="5"/>
        <v>F.N.</v>
      </c>
      <c r="K15" s="201" t="str">
        <f>IF('3.1'!AD6=0,"F.N",'3.1'!AD6)</f>
        <v>F.N</v>
      </c>
      <c r="L15" s="201" t="str">
        <f t="shared" si="6"/>
        <v>SNP</v>
      </c>
      <c r="M15" s="190" t="str">
        <f t="shared" si="0"/>
        <v xml:space="preserve"> </v>
      </c>
      <c r="N15" s="226" t="str">
        <f>+IF(M15&lt;'PROM 2.1'!M15,"",IF(M15&gt;'PROM 2.1'!M15,""," "))</f>
        <v></v>
      </c>
    </row>
    <row r="16" spans="1:14" x14ac:dyDescent="0.25">
      <c r="A16" s="16" t="str">
        <f>datos!B18</f>
        <v>CARRILLO GARCIA DANIEL ALEJANDRO</v>
      </c>
      <c r="B16" s="201" t="str">
        <f t="shared" si="1"/>
        <v>DAR</v>
      </c>
      <c r="C16" s="201" t="str">
        <f>IFERROR(TRUNC(AVERAGE('3.1'!B7:H7),2)," ")</f>
        <v xml:space="preserve"> </v>
      </c>
      <c r="D16" s="201" t="str">
        <f t="shared" si="2"/>
        <v>DAR</v>
      </c>
      <c r="E16" s="201" t="str">
        <f>IFERROR(TRUNC(AVERAGE('3.1'!I7:O7),2)," ")</f>
        <v xml:space="preserve"> </v>
      </c>
      <c r="F16" s="201" t="str">
        <f t="shared" si="3"/>
        <v>DAR</v>
      </c>
      <c r="G16" s="201" t="str">
        <f>IFERROR(TRUNC(AVERAGE('3.1'!P7:V7),2)," ")</f>
        <v xml:space="preserve"> </v>
      </c>
      <c r="H16" s="201" t="str">
        <f t="shared" si="4"/>
        <v>DAR</v>
      </c>
      <c r="I16" s="201" t="str">
        <f>IFERROR(TRUNC(AVERAGE('3.1'!W7:AC7),2)," ")</f>
        <v xml:space="preserve"> </v>
      </c>
      <c r="J16" s="201" t="str">
        <f t="shared" si="5"/>
        <v>F.N.</v>
      </c>
      <c r="K16" s="201" t="str">
        <f>IF('3.1'!AD7=0,"F.N",'3.1'!AD7)</f>
        <v>F.N</v>
      </c>
      <c r="L16" s="201" t="str">
        <f t="shared" si="6"/>
        <v>SNP</v>
      </c>
      <c r="M16" s="190" t="str">
        <f t="shared" si="0"/>
        <v xml:space="preserve"> </v>
      </c>
      <c r="N16" s="226" t="str">
        <f>+IF(M16&lt;'PROM 2.1'!M16,"",IF(M16&gt;'PROM 2.1'!M16,""," "))</f>
        <v></v>
      </c>
    </row>
    <row r="17" spans="1:14" x14ac:dyDescent="0.25">
      <c r="A17" s="16" t="str">
        <f>datos!B19</f>
        <v>CHOEZ MORAN DARIAN MARCELA</v>
      </c>
      <c r="B17" s="201" t="str">
        <f t="shared" si="1"/>
        <v>DAR</v>
      </c>
      <c r="C17" s="201" t="str">
        <f>IFERROR(TRUNC(AVERAGE('3.1'!B8:H8),2)," ")</f>
        <v xml:space="preserve"> </v>
      </c>
      <c r="D17" s="201" t="str">
        <f t="shared" si="2"/>
        <v>DAR</v>
      </c>
      <c r="E17" s="201" t="str">
        <f>IFERROR(TRUNC(AVERAGE('3.1'!I8:O8),2)," ")</f>
        <v xml:space="preserve"> </v>
      </c>
      <c r="F17" s="201" t="str">
        <f t="shared" si="3"/>
        <v>DAR</v>
      </c>
      <c r="G17" s="201" t="str">
        <f>IFERROR(TRUNC(AVERAGE('3.1'!P8:V8),2)," ")</f>
        <v xml:space="preserve"> </v>
      </c>
      <c r="H17" s="201" t="str">
        <f t="shared" si="4"/>
        <v>DAR</v>
      </c>
      <c r="I17" s="201" t="str">
        <f>IFERROR(TRUNC(AVERAGE('3.1'!W8:AC8),2)," ")</f>
        <v xml:space="preserve"> </v>
      </c>
      <c r="J17" s="201" t="str">
        <f t="shared" si="5"/>
        <v>F.N.</v>
      </c>
      <c r="K17" s="201" t="str">
        <f>IF('3.1'!AD8=0,"F.N",'3.1'!AD8)</f>
        <v>F.N</v>
      </c>
      <c r="L17" s="201" t="str">
        <f t="shared" si="6"/>
        <v>SNP</v>
      </c>
      <c r="M17" s="190" t="str">
        <f t="shared" si="0"/>
        <v xml:space="preserve"> </v>
      </c>
      <c r="N17" s="226" t="str">
        <f>+IF(M17&lt;'PROM 2.1'!M17,"",IF(M17&gt;'PROM 2.1'!M17,""," "))</f>
        <v></v>
      </c>
    </row>
    <row r="18" spans="1:14" ht="24" x14ac:dyDescent="0.25">
      <c r="A18" s="16" t="str">
        <f>datos!B20</f>
        <v>CONTRERAS VARGAS CECIBEL ALEJANDRA</v>
      </c>
      <c r="B18" s="201" t="str">
        <f t="shared" si="1"/>
        <v>DAR</v>
      </c>
      <c r="C18" s="201" t="str">
        <f>IFERROR(TRUNC(AVERAGE('3.1'!B9:H9),2)," ")</f>
        <v xml:space="preserve"> </v>
      </c>
      <c r="D18" s="201" t="str">
        <f t="shared" si="2"/>
        <v>DAR</v>
      </c>
      <c r="E18" s="201" t="str">
        <f>IFERROR(TRUNC(AVERAGE('3.1'!I9:O9),2)," ")</f>
        <v xml:space="preserve"> </v>
      </c>
      <c r="F18" s="201" t="str">
        <f t="shared" si="3"/>
        <v>DAR</v>
      </c>
      <c r="G18" s="201" t="str">
        <f>IFERROR(TRUNC(AVERAGE('3.1'!P9:V9),2)," ")</f>
        <v xml:space="preserve"> </v>
      </c>
      <c r="H18" s="201" t="str">
        <f t="shared" si="4"/>
        <v>DAR</v>
      </c>
      <c r="I18" s="201" t="str">
        <f>IFERROR(TRUNC(AVERAGE('3.1'!W9:AC9),2)," ")</f>
        <v xml:space="preserve"> </v>
      </c>
      <c r="J18" s="201" t="str">
        <f t="shared" si="5"/>
        <v>F.N.</v>
      </c>
      <c r="K18" s="201" t="str">
        <f>IF('3.1'!AD9=0,"F.N",'3.1'!AD9)</f>
        <v>F.N</v>
      </c>
      <c r="L18" s="201" t="str">
        <f t="shared" si="6"/>
        <v>SNP</v>
      </c>
      <c r="M18" s="190" t="str">
        <f t="shared" si="0"/>
        <v xml:space="preserve"> </v>
      </c>
      <c r="N18" s="226" t="str">
        <f>+IF(M18&lt;'PROM 2.1'!M18,"",IF(M18&gt;'PROM 2.1'!M18,""," "))</f>
        <v xml:space="preserve"> </v>
      </c>
    </row>
    <row r="19" spans="1:14" ht="24" x14ac:dyDescent="0.25">
      <c r="A19" s="16" t="str">
        <f>datos!B21</f>
        <v>CORDOVA MENDOZA GIOVANNY ALBERTO</v>
      </c>
      <c r="B19" s="201" t="str">
        <f t="shared" si="1"/>
        <v>DAR</v>
      </c>
      <c r="C19" s="201" t="str">
        <f>IFERROR(TRUNC(AVERAGE('3.1'!B10:H10),2)," ")</f>
        <v xml:space="preserve"> </v>
      </c>
      <c r="D19" s="201" t="str">
        <f t="shared" si="2"/>
        <v>DAR</v>
      </c>
      <c r="E19" s="201" t="str">
        <f>IFERROR(TRUNC(AVERAGE('3.1'!I10:O10),2)," ")</f>
        <v xml:space="preserve"> </v>
      </c>
      <c r="F19" s="201" t="str">
        <f t="shared" si="3"/>
        <v>DAR</v>
      </c>
      <c r="G19" s="201" t="str">
        <f>IFERROR(TRUNC(AVERAGE('3.1'!P10:V10),2)," ")</f>
        <v xml:space="preserve"> </v>
      </c>
      <c r="H19" s="201" t="str">
        <f t="shared" si="4"/>
        <v>DAR</v>
      </c>
      <c r="I19" s="201" t="str">
        <f>IFERROR(TRUNC(AVERAGE('3.1'!W10:AC10),2)," ")</f>
        <v xml:space="preserve"> </v>
      </c>
      <c r="J19" s="201" t="str">
        <f t="shared" si="5"/>
        <v>F.N.</v>
      </c>
      <c r="K19" s="201" t="str">
        <f>IF('3.1'!AD10=0,"F.N",'3.1'!AD10)</f>
        <v>F.N</v>
      </c>
      <c r="L19" s="201" t="str">
        <f t="shared" si="6"/>
        <v>SNP</v>
      </c>
      <c r="M19" s="190" t="str">
        <f t="shared" si="0"/>
        <v xml:space="preserve"> </v>
      </c>
      <c r="N19" s="226" t="str">
        <f>+IF(M19&lt;'PROM 2.1'!M19,"",IF(M19&gt;'PROM 2.1'!M19,""," "))</f>
        <v></v>
      </c>
    </row>
    <row r="20" spans="1:14" x14ac:dyDescent="0.25">
      <c r="A20" s="16" t="str">
        <f>datos!B22</f>
        <v>CORONEL LANDIVAR JUAN DIEGO</v>
      </c>
      <c r="B20" s="201" t="str">
        <f t="shared" si="1"/>
        <v>DAR</v>
      </c>
      <c r="C20" s="201" t="str">
        <f>IFERROR(TRUNC(AVERAGE('3.1'!B11:H11),2)," ")</f>
        <v xml:space="preserve"> </v>
      </c>
      <c r="D20" s="201" t="str">
        <f t="shared" si="2"/>
        <v>DAR</v>
      </c>
      <c r="E20" s="201" t="str">
        <f>IFERROR(TRUNC(AVERAGE('3.1'!I11:O11),2)," ")</f>
        <v xml:space="preserve"> </v>
      </c>
      <c r="F20" s="201" t="str">
        <f t="shared" si="3"/>
        <v>DAR</v>
      </c>
      <c r="G20" s="201" t="str">
        <f>IFERROR(TRUNC(AVERAGE('3.1'!P11:V11),2)," ")</f>
        <v xml:space="preserve"> </v>
      </c>
      <c r="H20" s="201" t="str">
        <f t="shared" si="4"/>
        <v>DAR</v>
      </c>
      <c r="I20" s="201" t="str">
        <f>IFERROR(TRUNC(AVERAGE('3.1'!W11:AC11),2)," ")</f>
        <v xml:space="preserve"> </v>
      </c>
      <c r="J20" s="201" t="str">
        <f t="shared" si="5"/>
        <v>F.N.</v>
      </c>
      <c r="K20" s="201" t="str">
        <f>IF('3.1'!AD11=0,"F.N",'3.1'!AD11)</f>
        <v>F.N</v>
      </c>
      <c r="L20" s="201" t="str">
        <f t="shared" si="6"/>
        <v>SNP</v>
      </c>
      <c r="M20" s="190" t="str">
        <f t="shared" si="0"/>
        <v xml:space="preserve"> </v>
      </c>
      <c r="N20" s="226" t="str">
        <f>+IF(M20&lt;'PROM 2.1'!M20,"",IF(M20&gt;'PROM 2.1'!M20,""," "))</f>
        <v></v>
      </c>
    </row>
    <row r="21" spans="1:14" x14ac:dyDescent="0.25">
      <c r="A21" s="16" t="str">
        <f>datos!B23</f>
        <v>CUBA VERA ABRAHAM</v>
      </c>
      <c r="B21" s="201" t="str">
        <f t="shared" si="1"/>
        <v>DAR</v>
      </c>
      <c r="C21" s="201" t="str">
        <f>IFERROR(TRUNC(AVERAGE('3.1'!B12:H12),2)," ")</f>
        <v xml:space="preserve"> </v>
      </c>
      <c r="D21" s="201" t="str">
        <f t="shared" si="2"/>
        <v>DAR</v>
      </c>
      <c r="E21" s="201" t="str">
        <f>IFERROR(TRUNC(AVERAGE('3.1'!I12:O12),2)," ")</f>
        <v xml:space="preserve"> </v>
      </c>
      <c r="F21" s="201" t="str">
        <f t="shared" si="3"/>
        <v>DAR</v>
      </c>
      <c r="G21" s="201" t="str">
        <f>IFERROR(TRUNC(AVERAGE('3.1'!P12:V12),2)," ")</f>
        <v xml:space="preserve"> </v>
      </c>
      <c r="H21" s="201" t="str">
        <f t="shared" si="4"/>
        <v>DAR</v>
      </c>
      <c r="I21" s="201" t="str">
        <f>IFERROR(TRUNC(AVERAGE('3.1'!W12:AC12),2)," ")</f>
        <v xml:space="preserve"> </v>
      </c>
      <c r="J21" s="201" t="str">
        <f t="shared" si="5"/>
        <v>F.N.</v>
      </c>
      <c r="K21" s="201" t="str">
        <f>IF('3.1'!AD12=0,"F.N",'3.1'!AD12)</f>
        <v>F.N</v>
      </c>
      <c r="L21" s="201" t="str">
        <f t="shared" si="6"/>
        <v>SNP</v>
      </c>
      <c r="M21" s="190" t="str">
        <f t="shared" si="0"/>
        <v xml:space="preserve"> </v>
      </c>
      <c r="N21" s="226" t="str">
        <f>+IF(M21&lt;'PROM 2.1'!M21,"",IF(M21&gt;'PROM 2.1'!M21,""," "))</f>
        <v xml:space="preserve"> </v>
      </c>
    </row>
    <row r="22" spans="1:14" x14ac:dyDescent="0.25">
      <c r="A22" s="16" t="str">
        <f>datos!B24</f>
        <v>CUENCA LOZA DANIELLA NICOLLE</v>
      </c>
      <c r="B22" s="201" t="str">
        <f t="shared" si="1"/>
        <v>DAR</v>
      </c>
      <c r="C22" s="201" t="str">
        <f>IFERROR(TRUNC(AVERAGE('3.1'!B13:H13),2)," ")</f>
        <v xml:space="preserve"> </v>
      </c>
      <c r="D22" s="201" t="str">
        <f t="shared" si="2"/>
        <v>DAR</v>
      </c>
      <c r="E22" s="201" t="str">
        <f>IFERROR(TRUNC(AVERAGE('3.1'!I13:O13),2)," ")</f>
        <v xml:space="preserve"> </v>
      </c>
      <c r="F22" s="201" t="str">
        <f t="shared" si="3"/>
        <v>DAR</v>
      </c>
      <c r="G22" s="201" t="str">
        <f>IFERROR(TRUNC(AVERAGE('3.1'!P13:V13),2)," ")</f>
        <v xml:space="preserve"> </v>
      </c>
      <c r="H22" s="201" t="str">
        <f t="shared" si="4"/>
        <v>DAR</v>
      </c>
      <c r="I22" s="201" t="str">
        <f>IFERROR(TRUNC(AVERAGE('3.1'!W13:AC13),2)," ")</f>
        <v xml:space="preserve"> </v>
      </c>
      <c r="J22" s="201" t="str">
        <f t="shared" si="5"/>
        <v>F.N.</v>
      </c>
      <c r="K22" s="201" t="str">
        <f>IF('3.1'!AD13=0,"F.N",'3.1'!AD13)</f>
        <v>F.N</v>
      </c>
      <c r="L22" s="201" t="str">
        <f t="shared" si="6"/>
        <v>SNP</v>
      </c>
      <c r="M22" s="190" t="str">
        <f t="shared" si="0"/>
        <v xml:space="preserve"> </v>
      </c>
      <c r="N22" s="226" t="str">
        <f>+IF(M22&lt;'PROM 2.1'!M22,"",IF(M22&gt;'PROM 2.1'!M22,""," "))</f>
        <v></v>
      </c>
    </row>
    <row r="23" spans="1:14" x14ac:dyDescent="0.25">
      <c r="A23" s="16" t="str">
        <f>datos!B25</f>
        <v>GARCIA ABRIL FELIX ALBERTO</v>
      </c>
      <c r="B23" s="201" t="str">
        <f t="shared" si="1"/>
        <v>DAR</v>
      </c>
      <c r="C23" s="201" t="str">
        <f>IFERROR(TRUNC(AVERAGE('3.1'!B14:H14),2)," ")</f>
        <v xml:space="preserve"> </v>
      </c>
      <c r="D23" s="201" t="str">
        <f t="shared" si="2"/>
        <v>DAR</v>
      </c>
      <c r="E23" s="201" t="str">
        <f>IFERROR(TRUNC(AVERAGE('3.1'!I14:O14),2)," ")</f>
        <v xml:space="preserve"> </v>
      </c>
      <c r="F23" s="201" t="str">
        <f t="shared" si="3"/>
        <v>DAR</v>
      </c>
      <c r="G23" s="201" t="str">
        <f>IFERROR(TRUNC(AVERAGE('3.1'!P14:V14),2)," ")</f>
        <v xml:space="preserve"> </v>
      </c>
      <c r="H23" s="201" t="str">
        <f t="shared" si="4"/>
        <v>DAR</v>
      </c>
      <c r="I23" s="201" t="str">
        <f>IFERROR(TRUNC(AVERAGE('3.1'!W14:AC14),2)," ")</f>
        <v xml:space="preserve"> </v>
      </c>
      <c r="J23" s="201" t="str">
        <f t="shared" si="5"/>
        <v>F.N.</v>
      </c>
      <c r="K23" s="201" t="str">
        <f>IF('3.1'!AD14=0,"F.N",'3.1'!AD14)</f>
        <v>F.N</v>
      </c>
      <c r="L23" s="201" t="str">
        <f t="shared" si="6"/>
        <v>SNP</v>
      </c>
      <c r="M23" s="190" t="str">
        <f t="shared" si="0"/>
        <v xml:space="preserve"> </v>
      </c>
      <c r="N23" s="226" t="str">
        <f>+IF(M23&lt;'PROM 2.1'!M23,"",IF(M23&gt;'PROM 2.1'!M23,""," "))</f>
        <v></v>
      </c>
    </row>
    <row r="24" spans="1:14" x14ac:dyDescent="0.25">
      <c r="A24" s="16" t="str">
        <f>datos!B26</f>
        <v>GOMEZ MESTANZA ALBERTO JOSHUA</v>
      </c>
      <c r="B24" s="201" t="str">
        <f t="shared" si="1"/>
        <v>DAR</v>
      </c>
      <c r="C24" s="201" t="str">
        <f>IFERROR(TRUNC(AVERAGE('3.1'!B15:H15),2)," ")</f>
        <v xml:space="preserve"> </v>
      </c>
      <c r="D24" s="201" t="str">
        <f t="shared" si="2"/>
        <v>DAR</v>
      </c>
      <c r="E24" s="201" t="str">
        <f>IFERROR(TRUNC(AVERAGE('3.1'!I15:O15),2)," ")</f>
        <v xml:space="preserve"> </v>
      </c>
      <c r="F24" s="201" t="str">
        <f t="shared" si="3"/>
        <v>DAR</v>
      </c>
      <c r="G24" s="201" t="str">
        <f>IFERROR(TRUNC(AVERAGE('3.1'!P15:V15),2)," ")</f>
        <v xml:space="preserve"> </v>
      </c>
      <c r="H24" s="201" t="str">
        <f t="shared" si="4"/>
        <v>DAR</v>
      </c>
      <c r="I24" s="201" t="str">
        <f>IFERROR(TRUNC(AVERAGE('3.1'!W15:AC15),2)," ")</f>
        <v xml:space="preserve"> </v>
      </c>
      <c r="J24" s="201" t="str">
        <f t="shared" si="5"/>
        <v>F.N.</v>
      </c>
      <c r="K24" s="201" t="str">
        <f>IF('3.1'!AD15=0,"F.N",'3.1'!AD15)</f>
        <v>F.N</v>
      </c>
      <c r="L24" s="201" t="str">
        <f t="shared" si="6"/>
        <v>SNP</v>
      </c>
      <c r="M24" s="190" t="str">
        <f t="shared" si="0"/>
        <v xml:space="preserve"> </v>
      </c>
      <c r="N24" s="226" t="str">
        <f>+IF(M24&lt;'PROM 2.1'!M24,"",IF(M24&gt;'PROM 2.1'!M24,""," "))</f>
        <v></v>
      </c>
    </row>
    <row r="25" spans="1:14" x14ac:dyDescent="0.25">
      <c r="A25" s="16" t="str">
        <f>datos!B27</f>
        <v>LANDIRES COLOMA ROMINA MARTJE</v>
      </c>
      <c r="B25" s="201" t="str">
        <f t="shared" si="1"/>
        <v>DAR</v>
      </c>
      <c r="C25" s="201" t="str">
        <f>IFERROR(TRUNC(AVERAGE('3.1'!B16:H16),2)," ")</f>
        <v xml:space="preserve"> </v>
      </c>
      <c r="D25" s="201" t="str">
        <f t="shared" si="2"/>
        <v>DAR</v>
      </c>
      <c r="E25" s="201" t="str">
        <f>IFERROR(TRUNC(AVERAGE('3.1'!I16:O16),2)," ")</f>
        <v xml:space="preserve"> </v>
      </c>
      <c r="F25" s="201" t="str">
        <f t="shared" si="3"/>
        <v>DAR</v>
      </c>
      <c r="G25" s="201" t="str">
        <f>IFERROR(TRUNC(AVERAGE('3.1'!P16:V16),2)," ")</f>
        <v xml:space="preserve"> </v>
      </c>
      <c r="H25" s="201" t="str">
        <f t="shared" si="4"/>
        <v>DAR</v>
      </c>
      <c r="I25" s="201" t="str">
        <f>IFERROR(TRUNC(AVERAGE('3.1'!W16:AC16),2)," ")</f>
        <v xml:space="preserve"> </v>
      </c>
      <c r="J25" s="201" t="str">
        <f t="shared" si="5"/>
        <v>F.N.</v>
      </c>
      <c r="K25" s="201" t="str">
        <f>IF('3.1'!AD16=0,"F.N",'3.1'!AD16)</f>
        <v>F.N</v>
      </c>
      <c r="L25" s="201" t="str">
        <f t="shared" si="6"/>
        <v>SNP</v>
      </c>
      <c r="M25" s="190" t="str">
        <f t="shared" si="0"/>
        <v xml:space="preserve"> </v>
      </c>
      <c r="N25" s="226" t="str">
        <f>+IF(M25&lt;'PROM 2.1'!M25,"",IF(M25&gt;'PROM 2.1'!M25,""," "))</f>
        <v xml:space="preserve"> </v>
      </c>
    </row>
    <row r="26" spans="1:14" x14ac:dyDescent="0.25">
      <c r="A26" s="16" t="str">
        <f>datos!B28</f>
        <v>LOOR ALVAREZ JHONNY FREDERICK</v>
      </c>
      <c r="B26" s="201" t="str">
        <f t="shared" si="1"/>
        <v>DAR</v>
      </c>
      <c r="C26" s="201" t="str">
        <f>IFERROR(TRUNC(AVERAGE('3.1'!B17:H17),2)," ")</f>
        <v xml:space="preserve"> </v>
      </c>
      <c r="D26" s="201" t="str">
        <f t="shared" si="2"/>
        <v>DAR</v>
      </c>
      <c r="E26" s="201" t="str">
        <f>IFERROR(TRUNC(AVERAGE('3.1'!I17:O17),2)," ")</f>
        <v xml:space="preserve"> </v>
      </c>
      <c r="F26" s="201" t="str">
        <f t="shared" si="3"/>
        <v>DAR</v>
      </c>
      <c r="G26" s="201" t="str">
        <f>IFERROR(TRUNC(AVERAGE('3.1'!P17:V17),2)," ")</f>
        <v xml:space="preserve"> </v>
      </c>
      <c r="H26" s="201" t="str">
        <f t="shared" si="4"/>
        <v>DAR</v>
      </c>
      <c r="I26" s="201" t="str">
        <f>IFERROR(TRUNC(AVERAGE('3.1'!W17:AC17),2)," ")</f>
        <v xml:space="preserve"> </v>
      </c>
      <c r="J26" s="201" t="str">
        <f t="shared" si="5"/>
        <v>F.N.</v>
      </c>
      <c r="K26" s="201" t="str">
        <f>IF('3.1'!AD17=0,"F.N",'3.1'!AD17)</f>
        <v>F.N</v>
      </c>
      <c r="L26" s="201" t="str">
        <f t="shared" si="6"/>
        <v>SNP</v>
      </c>
      <c r="M26" s="190" t="str">
        <f>IF(K26="F.N"," ",TRUNC(AVERAGE(C26,E26,G26,I26,K26),2))</f>
        <v xml:space="preserve"> </v>
      </c>
      <c r="N26" s="226" t="str">
        <f>+IF(M26&lt;'PROM 2.1'!M26,"",IF(M26&gt;'PROM 2.1'!M26,""," "))</f>
        <v></v>
      </c>
    </row>
    <row r="27" spans="1:14" x14ac:dyDescent="0.25">
      <c r="A27" s="16" t="str">
        <f>datos!B29</f>
        <v>LOPEZ LEON MIRNA JOSTYNE</v>
      </c>
      <c r="B27" s="201" t="str">
        <f t="shared" si="1"/>
        <v>DAR</v>
      </c>
      <c r="C27" s="201" t="str">
        <f>IFERROR(TRUNC(AVERAGE('3.1'!B18:H18),2)," ")</f>
        <v xml:space="preserve"> </v>
      </c>
      <c r="D27" s="201" t="str">
        <f t="shared" si="2"/>
        <v>DAR</v>
      </c>
      <c r="E27" s="201" t="str">
        <f>IFERROR(TRUNC(AVERAGE('3.1'!I18:O18),2)," ")</f>
        <v xml:space="preserve"> </v>
      </c>
      <c r="F27" s="201" t="str">
        <f t="shared" si="3"/>
        <v>DAR</v>
      </c>
      <c r="G27" s="201" t="str">
        <f>IFERROR(TRUNC(AVERAGE('3.1'!P18:V18),2)," ")</f>
        <v xml:space="preserve"> </v>
      </c>
      <c r="H27" s="201" t="str">
        <f t="shared" si="4"/>
        <v>DAR</v>
      </c>
      <c r="I27" s="201" t="str">
        <f>IFERROR(TRUNC(AVERAGE('3.1'!W18:AC18),2)," ")</f>
        <v xml:space="preserve"> </v>
      </c>
      <c r="J27" s="201" t="str">
        <f t="shared" si="5"/>
        <v>F.N.</v>
      </c>
      <c r="K27" s="201" t="str">
        <f>IF('3.1'!AD18=0,"F.N",'3.1'!AD18)</f>
        <v>F.N</v>
      </c>
      <c r="L27" s="201" t="str">
        <f t="shared" si="6"/>
        <v>SNP</v>
      </c>
      <c r="M27" s="190" t="str">
        <f t="shared" ref="M27:M51" si="7">IF(K27="F.N"," ",TRUNC(AVERAGE(C27,E27,G27,I27,K27),2))</f>
        <v xml:space="preserve"> </v>
      </c>
      <c r="N27" s="226" t="str">
        <f>+IF(M27&lt;'PROM 2.1'!M27,"",IF(M27&gt;'PROM 2.1'!M27,""," "))</f>
        <v></v>
      </c>
    </row>
    <row r="28" spans="1:14" ht="24" x14ac:dyDescent="0.25">
      <c r="A28" s="16" t="str">
        <f>datos!B30</f>
        <v>MALDONADO PALMA CHRISTOPHER XAVIER</v>
      </c>
      <c r="B28" s="201" t="str">
        <f t="shared" si="1"/>
        <v>DAR</v>
      </c>
      <c r="C28" s="201" t="str">
        <f>IFERROR(TRUNC(AVERAGE('3.1'!B19:H19),2)," ")</f>
        <v xml:space="preserve"> </v>
      </c>
      <c r="D28" s="201" t="str">
        <f t="shared" si="2"/>
        <v>DAR</v>
      </c>
      <c r="E28" s="201" t="str">
        <f>IFERROR(TRUNC(AVERAGE('3.1'!I19:O19),2)," ")</f>
        <v xml:space="preserve"> </v>
      </c>
      <c r="F28" s="201" t="str">
        <f t="shared" si="3"/>
        <v>DAR</v>
      </c>
      <c r="G28" s="201" t="str">
        <f>IFERROR(TRUNC(AVERAGE('3.1'!P19:V19),2)," ")</f>
        <v xml:space="preserve"> </v>
      </c>
      <c r="H28" s="201" t="str">
        <f t="shared" si="4"/>
        <v>DAR</v>
      </c>
      <c r="I28" s="201" t="str">
        <f>IFERROR(TRUNC(AVERAGE('3.1'!W19:AC19),2)," ")</f>
        <v xml:space="preserve"> </v>
      </c>
      <c r="J28" s="201" t="str">
        <f t="shared" si="5"/>
        <v>F.N.</v>
      </c>
      <c r="K28" s="201" t="str">
        <f>IF('3.1'!AD19=0,"F.N",'3.1'!AD19)</f>
        <v>F.N</v>
      </c>
      <c r="L28" s="201" t="str">
        <f t="shared" si="6"/>
        <v>SNP</v>
      </c>
      <c r="M28" s="190" t="str">
        <f t="shared" si="7"/>
        <v xml:space="preserve"> </v>
      </c>
      <c r="N28" s="226" t="str">
        <f>+IF(M28&lt;'PROM 2.1'!M28,"",IF(M28&gt;'PROM 2.1'!M28,""," "))</f>
        <v></v>
      </c>
    </row>
    <row r="29" spans="1:14" x14ac:dyDescent="0.25">
      <c r="A29" s="16" t="str">
        <f>datos!B31</f>
        <v>MORALES AVILA DAYANA PRISCILA</v>
      </c>
      <c r="B29" s="201" t="str">
        <f t="shared" si="1"/>
        <v>DAR</v>
      </c>
      <c r="C29" s="201" t="str">
        <f>IFERROR(TRUNC(AVERAGE('3.1'!B20:H20),2)," ")</f>
        <v xml:space="preserve"> </v>
      </c>
      <c r="D29" s="201" t="str">
        <f t="shared" si="2"/>
        <v>DAR</v>
      </c>
      <c r="E29" s="201" t="str">
        <f>IFERROR(TRUNC(AVERAGE('3.1'!I20:O20),2)," ")</f>
        <v xml:space="preserve"> </v>
      </c>
      <c r="F29" s="201" t="str">
        <f t="shared" si="3"/>
        <v>DAR</v>
      </c>
      <c r="G29" s="201" t="str">
        <f>IFERROR(TRUNC(AVERAGE('3.1'!P20:V20),2)," ")</f>
        <v xml:space="preserve"> </v>
      </c>
      <c r="H29" s="201" t="str">
        <f t="shared" si="4"/>
        <v>DAR</v>
      </c>
      <c r="I29" s="201" t="str">
        <f>IFERROR(TRUNC(AVERAGE('3.1'!W20:AC20),2)," ")</f>
        <v xml:space="preserve"> </v>
      </c>
      <c r="J29" s="201" t="str">
        <f t="shared" si="5"/>
        <v>F.N.</v>
      </c>
      <c r="K29" s="201" t="str">
        <f>IF('3.1'!AD20=0,"F.N",'3.1'!AD20)</f>
        <v>F.N</v>
      </c>
      <c r="L29" s="201" t="str">
        <f t="shared" si="6"/>
        <v>SNP</v>
      </c>
      <c r="M29" s="190" t="str">
        <f t="shared" si="7"/>
        <v xml:space="preserve"> </v>
      </c>
      <c r="N29" s="226" t="str">
        <f>+IF(M29&lt;'PROM 2.1'!M29,"",IF(M29&gt;'PROM 2.1'!M29,""," "))</f>
        <v></v>
      </c>
    </row>
    <row r="30" spans="1:14" x14ac:dyDescent="0.25">
      <c r="A30" s="16" t="str">
        <f>datos!B32</f>
        <v>MUÑOZ RIVERA NICOLE ALEXANDRA</v>
      </c>
      <c r="B30" s="201" t="str">
        <f t="shared" si="1"/>
        <v>DAR</v>
      </c>
      <c r="C30" s="201" t="str">
        <f>IFERROR(TRUNC(AVERAGE('3.1'!B21:H21),2)," ")</f>
        <v xml:space="preserve"> </v>
      </c>
      <c r="D30" s="201" t="str">
        <f t="shared" si="2"/>
        <v>DAR</v>
      </c>
      <c r="E30" s="201" t="str">
        <f>IFERROR(TRUNC(AVERAGE('3.1'!I21:O21),2)," ")</f>
        <v xml:space="preserve"> </v>
      </c>
      <c r="F30" s="201" t="str">
        <f t="shared" si="3"/>
        <v>DAR</v>
      </c>
      <c r="G30" s="201" t="str">
        <f>IFERROR(TRUNC(AVERAGE('3.1'!P21:V21),2)," ")</f>
        <v xml:space="preserve"> </v>
      </c>
      <c r="H30" s="201" t="str">
        <f t="shared" si="4"/>
        <v>DAR</v>
      </c>
      <c r="I30" s="201" t="str">
        <f>IFERROR(TRUNC(AVERAGE('3.1'!W21:AC21),2)," ")</f>
        <v xml:space="preserve"> </v>
      </c>
      <c r="J30" s="201" t="str">
        <f t="shared" si="5"/>
        <v>F.N.</v>
      </c>
      <c r="K30" s="201" t="str">
        <f>IF('3.1'!AD21=0,"F.N",'3.1'!AD21)</f>
        <v>F.N</v>
      </c>
      <c r="L30" s="201" t="str">
        <f t="shared" si="6"/>
        <v>SNP</v>
      </c>
      <c r="M30" s="190" t="str">
        <f t="shared" si="7"/>
        <v xml:space="preserve"> </v>
      </c>
      <c r="N30" s="226" t="str">
        <f>+IF(M30&lt;'PROM 2.1'!M30,"",IF(M30&gt;'PROM 2.1'!M30,""," "))</f>
        <v></v>
      </c>
    </row>
    <row r="31" spans="1:14" ht="24" x14ac:dyDescent="0.25">
      <c r="A31" s="16" t="str">
        <f>datos!B33</f>
        <v>MURILLO VELASTEGUI RICARDO ARTURO</v>
      </c>
      <c r="B31" s="201" t="str">
        <f t="shared" si="1"/>
        <v>DAR</v>
      </c>
      <c r="C31" s="201" t="str">
        <f>IFERROR(TRUNC(AVERAGE('3.1'!B22:H22),2)," ")</f>
        <v xml:space="preserve"> </v>
      </c>
      <c r="D31" s="201" t="str">
        <f t="shared" si="2"/>
        <v>DAR</v>
      </c>
      <c r="E31" s="201" t="str">
        <f>IFERROR(TRUNC(AVERAGE('3.1'!I22:O22),2)," ")</f>
        <v xml:space="preserve"> </v>
      </c>
      <c r="F31" s="201" t="str">
        <f t="shared" si="3"/>
        <v>DAR</v>
      </c>
      <c r="G31" s="201" t="str">
        <f>IFERROR(TRUNC(AVERAGE('3.1'!P22:V22),2)," ")</f>
        <v xml:space="preserve"> </v>
      </c>
      <c r="H31" s="201" t="str">
        <f t="shared" si="4"/>
        <v>DAR</v>
      </c>
      <c r="I31" s="201" t="str">
        <f>IFERROR(TRUNC(AVERAGE('3.1'!W22:AC22),2)," ")</f>
        <v xml:space="preserve"> </v>
      </c>
      <c r="J31" s="201" t="str">
        <f t="shared" si="5"/>
        <v>F.N.</v>
      </c>
      <c r="K31" s="201" t="str">
        <f>IF('3.1'!AD22=0,"F.N",'3.1'!AD22)</f>
        <v>F.N</v>
      </c>
      <c r="L31" s="201" t="str">
        <f t="shared" si="6"/>
        <v>SNP</v>
      </c>
      <c r="M31" s="190" t="str">
        <f t="shared" si="7"/>
        <v xml:space="preserve"> </v>
      </c>
      <c r="N31" s="226" t="str">
        <f>+IF(M31&lt;'PROM 2.1'!M31,"",IF(M31&gt;'PROM 2.1'!M31,""," "))</f>
        <v></v>
      </c>
    </row>
    <row r="32" spans="1:14" x14ac:dyDescent="0.25">
      <c r="A32" s="16" t="str">
        <f>datos!B34</f>
        <v>OTERO SANCHEZ JORGE ALEJANDRO</v>
      </c>
      <c r="B32" s="201" t="str">
        <f t="shared" si="1"/>
        <v>DAR</v>
      </c>
      <c r="C32" s="201" t="str">
        <f>IFERROR(TRUNC(AVERAGE('3.1'!B23:H23),2)," ")</f>
        <v xml:space="preserve"> </v>
      </c>
      <c r="D32" s="201" t="str">
        <f t="shared" si="2"/>
        <v>DAR</v>
      </c>
      <c r="E32" s="201" t="str">
        <f>IFERROR(TRUNC(AVERAGE('3.1'!I23:O23),2)," ")</f>
        <v xml:space="preserve"> </v>
      </c>
      <c r="F32" s="201" t="str">
        <f t="shared" si="3"/>
        <v>DAR</v>
      </c>
      <c r="G32" s="201" t="str">
        <f>IFERROR(TRUNC(AVERAGE('3.1'!P23:V23),2)," ")</f>
        <v xml:space="preserve"> </v>
      </c>
      <c r="H32" s="201" t="str">
        <f t="shared" si="4"/>
        <v>DAR</v>
      </c>
      <c r="I32" s="201" t="str">
        <f>IFERROR(TRUNC(AVERAGE('3.1'!W23:AC23),2)," ")</f>
        <v xml:space="preserve"> </v>
      </c>
      <c r="J32" s="201" t="str">
        <f t="shared" si="5"/>
        <v>F.N.</v>
      </c>
      <c r="K32" s="201" t="str">
        <f>IF('3.1'!AD23=0,"F.N",'3.1'!AD23)</f>
        <v>F.N</v>
      </c>
      <c r="L32" s="201" t="str">
        <f t="shared" si="6"/>
        <v>SNP</v>
      </c>
      <c r="M32" s="190" t="str">
        <f t="shared" si="7"/>
        <v xml:space="preserve"> </v>
      </c>
      <c r="N32" s="226" t="str">
        <f>+IF(M32&lt;'PROM 2.1'!M32,"",IF(M32&gt;'PROM 2.1'!M32,""," "))</f>
        <v></v>
      </c>
    </row>
    <row r="33" spans="1:14" ht="24" x14ac:dyDescent="0.25">
      <c r="A33" s="16" t="str">
        <f>datos!B35</f>
        <v>PASTOR SALGADO MARIELLA DOMENICA</v>
      </c>
      <c r="B33" s="201" t="str">
        <f t="shared" si="1"/>
        <v>DAR</v>
      </c>
      <c r="C33" s="201" t="str">
        <f>IFERROR(TRUNC(AVERAGE('3.1'!B24:H24),2)," ")</f>
        <v xml:space="preserve"> </v>
      </c>
      <c r="D33" s="201" t="str">
        <f t="shared" si="2"/>
        <v>DAR</v>
      </c>
      <c r="E33" s="201" t="str">
        <f>IFERROR(TRUNC(AVERAGE('3.1'!I24:O24),2)," ")</f>
        <v xml:space="preserve"> </v>
      </c>
      <c r="F33" s="201" t="str">
        <f t="shared" si="3"/>
        <v>DAR</v>
      </c>
      <c r="G33" s="201" t="str">
        <f>IFERROR(TRUNC(AVERAGE('3.1'!P24:V24),2)," ")</f>
        <v xml:space="preserve"> </v>
      </c>
      <c r="H33" s="201" t="str">
        <f t="shared" si="4"/>
        <v>DAR</v>
      </c>
      <c r="I33" s="201" t="str">
        <f>IFERROR(TRUNC(AVERAGE('3.1'!W24:AC24),2)," ")</f>
        <v xml:space="preserve"> </v>
      </c>
      <c r="J33" s="201" t="str">
        <f t="shared" si="5"/>
        <v>F.N.</v>
      </c>
      <c r="K33" s="201" t="str">
        <f>IF('3.1'!AD24=0,"F.N",'3.1'!AD24)</f>
        <v>F.N</v>
      </c>
      <c r="L33" s="201" t="str">
        <f t="shared" si="6"/>
        <v>SNP</v>
      </c>
      <c r="M33" s="190" t="str">
        <f t="shared" si="7"/>
        <v xml:space="preserve"> </v>
      </c>
      <c r="N33" s="226" t="str">
        <f>+IF(M33&lt;'PROM 2.1'!M33,"",IF(M33&gt;'PROM 2.1'!M33,""," "))</f>
        <v></v>
      </c>
    </row>
    <row r="34" spans="1:14" x14ac:dyDescent="0.25">
      <c r="A34" s="16" t="str">
        <f>datos!B36</f>
        <v>PLAZA DELGADO JOSE LUIS</v>
      </c>
      <c r="B34" s="201" t="str">
        <f t="shared" si="1"/>
        <v>DAR</v>
      </c>
      <c r="C34" s="201" t="str">
        <f>IFERROR(TRUNC(AVERAGE('3.1'!B25:H25),2)," ")</f>
        <v xml:space="preserve"> </v>
      </c>
      <c r="D34" s="201" t="str">
        <f t="shared" si="2"/>
        <v>DAR</v>
      </c>
      <c r="E34" s="201" t="str">
        <f>IFERROR(TRUNC(AVERAGE('3.1'!I25:O25),2)," ")</f>
        <v xml:space="preserve"> </v>
      </c>
      <c r="F34" s="201" t="str">
        <f t="shared" si="3"/>
        <v>DAR</v>
      </c>
      <c r="G34" s="201" t="str">
        <f>IFERROR(TRUNC(AVERAGE('3.1'!P25:V25),2)," ")</f>
        <v xml:space="preserve"> </v>
      </c>
      <c r="H34" s="201" t="str">
        <f t="shared" si="4"/>
        <v>DAR</v>
      </c>
      <c r="I34" s="201" t="str">
        <f>IFERROR(TRUNC(AVERAGE('3.1'!W25:AC25),2)," ")</f>
        <v xml:space="preserve"> </v>
      </c>
      <c r="J34" s="201" t="str">
        <f t="shared" si="5"/>
        <v>F.N.</v>
      </c>
      <c r="K34" s="201" t="str">
        <f>IF('3.1'!AD25=0,"F.N",'3.1'!AD25)</f>
        <v>F.N</v>
      </c>
      <c r="L34" s="201" t="str">
        <f t="shared" si="6"/>
        <v>SNP</v>
      </c>
      <c r="M34" s="190" t="str">
        <f t="shared" si="7"/>
        <v xml:space="preserve"> </v>
      </c>
      <c r="N34" s="226" t="str">
        <f>+IF(M34&lt;'PROM 2.1'!M34,"",IF(M34&gt;'PROM 2.1'!M34,""," "))</f>
        <v></v>
      </c>
    </row>
    <row r="35" spans="1:14" x14ac:dyDescent="0.25">
      <c r="A35" s="16" t="str">
        <f>datos!B37</f>
        <v>ROMAN FLORES DANIEL ERNESTO</v>
      </c>
      <c r="B35" s="201" t="str">
        <f t="shared" si="1"/>
        <v>DAR</v>
      </c>
      <c r="C35" s="201" t="str">
        <f>IFERROR(TRUNC(AVERAGE('3.1'!B26:H26),2)," ")</f>
        <v xml:space="preserve"> </v>
      </c>
      <c r="D35" s="201" t="str">
        <f t="shared" si="2"/>
        <v>DAR</v>
      </c>
      <c r="E35" s="201" t="str">
        <f>IFERROR(TRUNC(AVERAGE('3.1'!I26:O26),2)," ")</f>
        <v xml:space="preserve"> </v>
      </c>
      <c r="F35" s="201" t="str">
        <f t="shared" si="3"/>
        <v>DAR</v>
      </c>
      <c r="G35" s="201" t="str">
        <f>IFERROR(TRUNC(AVERAGE('3.1'!P26:V26),2)," ")</f>
        <v xml:space="preserve"> </v>
      </c>
      <c r="H35" s="201" t="str">
        <f t="shared" si="4"/>
        <v>DAR</v>
      </c>
      <c r="I35" s="201" t="str">
        <f>IFERROR(TRUNC(AVERAGE('3.1'!W26:AC26),2)," ")</f>
        <v xml:space="preserve"> </v>
      </c>
      <c r="J35" s="201" t="str">
        <f t="shared" si="5"/>
        <v>F.N.</v>
      </c>
      <c r="K35" s="201" t="str">
        <f>IF('3.1'!AD26=0,"F.N",'3.1'!AD26)</f>
        <v>F.N</v>
      </c>
      <c r="L35" s="201" t="str">
        <f t="shared" si="6"/>
        <v>SNP</v>
      </c>
      <c r="M35" s="190" t="str">
        <f t="shared" si="7"/>
        <v xml:space="preserve"> </v>
      </c>
      <c r="N35" s="226" t="str">
        <f>+IF(M35&lt;'PROM 2.1'!M35,"",IF(M35&gt;'PROM 2.1'!M35,""," "))</f>
        <v></v>
      </c>
    </row>
    <row r="36" spans="1:14" x14ac:dyDescent="0.25">
      <c r="A36" s="16" t="str">
        <f>datos!B38</f>
        <v>TAIBOT AVEGNO BRYAN ANTENOR</v>
      </c>
      <c r="B36" s="201" t="str">
        <f t="shared" si="1"/>
        <v>DAR</v>
      </c>
      <c r="C36" s="201" t="str">
        <f>IFERROR(TRUNC(AVERAGE('3.1'!B27:H27),2)," ")</f>
        <v xml:space="preserve"> </v>
      </c>
      <c r="D36" s="201" t="str">
        <f t="shared" si="2"/>
        <v>DAR</v>
      </c>
      <c r="E36" s="201" t="str">
        <f>IFERROR(TRUNC(AVERAGE('3.1'!I27:O27),2)," ")</f>
        <v xml:space="preserve"> </v>
      </c>
      <c r="F36" s="201" t="str">
        <f t="shared" si="3"/>
        <v>DAR</v>
      </c>
      <c r="G36" s="201" t="str">
        <f>IFERROR(TRUNC(AVERAGE('3.1'!P27:V27),2)," ")</f>
        <v xml:space="preserve"> </v>
      </c>
      <c r="H36" s="201" t="str">
        <f t="shared" si="4"/>
        <v>DAR</v>
      </c>
      <c r="I36" s="201" t="str">
        <f>IFERROR(TRUNC(AVERAGE('3.1'!W27:AC27),2)," ")</f>
        <v xml:space="preserve"> </v>
      </c>
      <c r="J36" s="201" t="str">
        <f t="shared" si="5"/>
        <v>F.N.</v>
      </c>
      <c r="K36" s="201" t="str">
        <f>IF('3.1'!AD27=0,"F.N",'3.1'!AD27)</f>
        <v>F.N</v>
      </c>
      <c r="L36" s="201" t="str">
        <f t="shared" si="6"/>
        <v>SNP</v>
      </c>
      <c r="M36" s="190" t="str">
        <f t="shared" si="7"/>
        <v xml:space="preserve"> </v>
      </c>
      <c r="N36" s="226" t="str">
        <f>+IF(M36&lt;'PROM 2.1'!M36,"",IF(M36&gt;'PROM 2.1'!M36,""," "))</f>
        <v xml:space="preserve"> </v>
      </c>
    </row>
    <row r="37" spans="1:14" x14ac:dyDescent="0.25">
      <c r="A37" s="16" t="str">
        <f>datos!B39</f>
        <v>TORO ALMEA JORDAN ANDRES</v>
      </c>
      <c r="B37" s="201" t="str">
        <f t="shared" si="1"/>
        <v>DAR</v>
      </c>
      <c r="C37" s="201" t="str">
        <f>IFERROR(TRUNC(AVERAGE('3.1'!B28:H28),2)," ")</f>
        <v xml:space="preserve"> </v>
      </c>
      <c r="D37" s="201" t="str">
        <f t="shared" si="2"/>
        <v>DAR</v>
      </c>
      <c r="E37" s="201" t="str">
        <f>IFERROR(TRUNC(AVERAGE('3.1'!I28:O28),2)," ")</f>
        <v xml:space="preserve"> </v>
      </c>
      <c r="F37" s="201" t="str">
        <f t="shared" si="3"/>
        <v>DAR</v>
      </c>
      <c r="G37" s="201" t="str">
        <f>IFERROR(TRUNC(AVERAGE('3.1'!P28:V28),2)," ")</f>
        <v xml:space="preserve"> </v>
      </c>
      <c r="H37" s="201" t="str">
        <f t="shared" si="4"/>
        <v>DAR</v>
      </c>
      <c r="I37" s="201" t="str">
        <f>IFERROR(TRUNC(AVERAGE('3.1'!W28:AC28),2)," ")</f>
        <v xml:space="preserve"> </v>
      </c>
      <c r="J37" s="201" t="str">
        <f t="shared" si="5"/>
        <v>F.N.</v>
      </c>
      <c r="K37" s="201" t="str">
        <f>IF('3.1'!AD28=0,"F.N",'3.1'!AD28)</f>
        <v>F.N</v>
      </c>
      <c r="L37" s="201" t="str">
        <f t="shared" si="6"/>
        <v>SNP</v>
      </c>
      <c r="M37" s="190" t="str">
        <f t="shared" si="7"/>
        <v xml:space="preserve"> </v>
      </c>
      <c r="N37" s="226" t="str">
        <f>+IF(M37&lt;'PROM 2.1'!M37,"",IF(M37&gt;'PROM 2.1'!M37,""," "))</f>
        <v></v>
      </c>
    </row>
    <row r="38" spans="1:14" x14ac:dyDescent="0.25">
      <c r="A38" s="16" t="str">
        <f>datos!B40</f>
        <v>VALENCIA CAICEDO ANGIE ISABELLA</v>
      </c>
      <c r="B38" s="201" t="str">
        <f t="shared" si="1"/>
        <v>DAR</v>
      </c>
      <c r="C38" s="201" t="str">
        <f>IFERROR(TRUNC(AVERAGE('3.1'!B29:H29),2)," ")</f>
        <v xml:space="preserve"> </v>
      </c>
      <c r="D38" s="201" t="str">
        <f t="shared" si="2"/>
        <v>DAR</v>
      </c>
      <c r="E38" s="201" t="str">
        <f>IFERROR(TRUNC(AVERAGE('3.1'!I29:O29),2)," ")</f>
        <v xml:space="preserve"> </v>
      </c>
      <c r="F38" s="201" t="str">
        <f t="shared" si="3"/>
        <v>DAR</v>
      </c>
      <c r="G38" s="201" t="str">
        <f>IFERROR(TRUNC(AVERAGE('3.1'!P29:V29),2)," ")</f>
        <v xml:space="preserve"> </v>
      </c>
      <c r="H38" s="201" t="str">
        <f t="shared" si="4"/>
        <v>DAR</v>
      </c>
      <c r="I38" s="201" t="str">
        <f>IFERROR(TRUNC(AVERAGE('3.1'!W29:AC29),2)," ")</f>
        <v xml:space="preserve"> </v>
      </c>
      <c r="J38" s="201" t="str">
        <f t="shared" si="5"/>
        <v>F.N.</v>
      </c>
      <c r="K38" s="201" t="str">
        <f>IF('3.1'!AD29=0,"F.N",'3.1'!AD29)</f>
        <v>F.N</v>
      </c>
      <c r="L38" s="201" t="str">
        <f t="shared" si="6"/>
        <v>SNP</v>
      </c>
      <c r="M38" s="190" t="str">
        <f t="shared" si="7"/>
        <v xml:space="preserve"> </v>
      </c>
      <c r="N38" s="226" t="str">
        <f>+IF(M38&lt;'PROM 2.1'!M38,"",IF(M38&gt;'PROM 2.1'!M38,""," "))</f>
        <v></v>
      </c>
    </row>
    <row r="39" spans="1:14" x14ac:dyDescent="0.25">
      <c r="A39" s="16" t="str">
        <f>datos!B41</f>
        <v>VALIENTE GUTIERREZ NAYIB EDUARDO</v>
      </c>
      <c r="B39" s="201" t="str">
        <f t="shared" si="1"/>
        <v>DAR</v>
      </c>
      <c r="C39" s="201" t="str">
        <f>IFERROR(TRUNC(AVERAGE('3.1'!B30:H30),2)," ")</f>
        <v xml:space="preserve"> </v>
      </c>
      <c r="D39" s="201" t="str">
        <f t="shared" si="2"/>
        <v>DAR</v>
      </c>
      <c r="E39" s="201" t="str">
        <f>IFERROR(TRUNC(AVERAGE('3.1'!I30:O30),2)," ")</f>
        <v xml:space="preserve"> </v>
      </c>
      <c r="F39" s="201" t="str">
        <f t="shared" si="3"/>
        <v>DAR</v>
      </c>
      <c r="G39" s="201" t="str">
        <f>IFERROR(TRUNC(AVERAGE('3.1'!P30:V30),2)," ")</f>
        <v xml:space="preserve"> </v>
      </c>
      <c r="H39" s="201" t="str">
        <f t="shared" si="4"/>
        <v>DAR</v>
      </c>
      <c r="I39" s="201" t="str">
        <f>IFERROR(TRUNC(AVERAGE('3.1'!W30:AC30),2)," ")</f>
        <v xml:space="preserve"> </v>
      </c>
      <c r="J39" s="201" t="str">
        <f t="shared" si="5"/>
        <v>F.N.</v>
      </c>
      <c r="K39" s="201" t="str">
        <f>IF('3.1'!AD30=0,"F.N",'3.1'!AD30)</f>
        <v>F.N</v>
      </c>
      <c r="L39" s="201" t="str">
        <f t="shared" si="6"/>
        <v>SNP</v>
      </c>
      <c r="M39" s="190" t="str">
        <f t="shared" si="7"/>
        <v xml:space="preserve"> </v>
      </c>
      <c r="N39" s="226" t="str">
        <f>+IF(M39&lt;'PROM 2.1'!M39,"",IF(M39&gt;'PROM 2.1'!M39,""," "))</f>
        <v></v>
      </c>
    </row>
    <row r="40" spans="1:14" x14ac:dyDescent="0.25">
      <c r="A40" s="16" t="str">
        <f>datos!B42</f>
        <v>VEGA VERA ANGGIE VALERIA</v>
      </c>
      <c r="B40" s="201" t="str">
        <f t="shared" si="1"/>
        <v>DAR</v>
      </c>
      <c r="C40" s="201" t="str">
        <f>IFERROR(TRUNC(AVERAGE('3.1'!B31:H31),2)," ")</f>
        <v xml:space="preserve"> </v>
      </c>
      <c r="D40" s="201" t="str">
        <f t="shared" si="2"/>
        <v>DAR</v>
      </c>
      <c r="E40" s="201" t="str">
        <f>IFERROR(TRUNC(AVERAGE('3.1'!I31:O31),2)," ")</f>
        <v xml:space="preserve"> </v>
      </c>
      <c r="F40" s="201" t="str">
        <f t="shared" si="3"/>
        <v>DAR</v>
      </c>
      <c r="G40" s="201" t="str">
        <f>IFERROR(TRUNC(AVERAGE('3.1'!P31:V31),2)," ")</f>
        <v xml:space="preserve"> </v>
      </c>
      <c r="H40" s="201" t="str">
        <f t="shared" si="4"/>
        <v>DAR</v>
      </c>
      <c r="I40" s="201" t="str">
        <f>IFERROR(TRUNC(AVERAGE('3.1'!W31:AC31),2)," ")</f>
        <v xml:space="preserve"> </v>
      </c>
      <c r="J40" s="201" t="str">
        <f t="shared" si="5"/>
        <v>F.N.</v>
      </c>
      <c r="K40" s="201" t="str">
        <f>IF('3.1'!AD31=0,"F.N",'3.1'!AD31)</f>
        <v>F.N</v>
      </c>
      <c r="L40" s="201" t="str">
        <f t="shared" si="6"/>
        <v>SNP</v>
      </c>
      <c r="M40" s="190" t="str">
        <f t="shared" si="7"/>
        <v xml:space="preserve"> </v>
      </c>
      <c r="N40" s="226" t="str">
        <f>+IF(M40&lt;'PROM 2.1'!M40,"",IF(M40&gt;'PROM 2.1'!M40,""," "))</f>
        <v></v>
      </c>
    </row>
    <row r="41" spans="1:14" x14ac:dyDescent="0.25">
      <c r="A41" s="16">
        <f>datos!B43</f>
        <v>0</v>
      </c>
      <c r="B41" s="201" t="str">
        <f t="shared" si="1"/>
        <v>DAR</v>
      </c>
      <c r="C41" s="201" t="str">
        <f>IFERROR(TRUNC(AVERAGE('3.1'!B32:H32),2)," ")</f>
        <v xml:space="preserve"> </v>
      </c>
      <c r="D41" s="201" t="str">
        <f t="shared" si="2"/>
        <v>DAR</v>
      </c>
      <c r="E41" s="201" t="str">
        <f>IFERROR(TRUNC(AVERAGE('3.1'!I32:O32),2)," ")</f>
        <v xml:space="preserve"> </v>
      </c>
      <c r="F41" s="201" t="str">
        <f t="shared" si="3"/>
        <v>DAR</v>
      </c>
      <c r="G41" s="201" t="str">
        <f>IFERROR(TRUNC(AVERAGE('3.1'!P32:V32),2)," ")</f>
        <v xml:space="preserve"> </v>
      </c>
      <c r="H41" s="201" t="str">
        <f t="shared" si="4"/>
        <v>DAR</v>
      </c>
      <c r="I41" s="201" t="str">
        <f>IFERROR(TRUNC(AVERAGE('3.1'!W32:AC32),2)," ")</f>
        <v xml:space="preserve"> </v>
      </c>
      <c r="J41" s="201" t="str">
        <f t="shared" si="5"/>
        <v>F.N.</v>
      </c>
      <c r="K41" s="201" t="str">
        <f>IF('3.1'!AD32=0,"F.N",'3.1'!AD32)</f>
        <v>F.N</v>
      </c>
      <c r="L41" s="201" t="str">
        <f t="shared" si="6"/>
        <v>SNP</v>
      </c>
      <c r="M41" s="190" t="str">
        <f t="shared" si="7"/>
        <v xml:space="preserve"> </v>
      </c>
      <c r="N41" s="226" t="str">
        <f>+IF(M41&lt;'PROM 2.1'!M41,"",IF(M41&gt;'PROM 2.1'!M41,""," "))</f>
        <v xml:space="preserve"> </v>
      </c>
    </row>
    <row r="42" spans="1:14" x14ac:dyDescent="0.25">
      <c r="A42" s="16">
        <f>datos!B44</f>
        <v>0</v>
      </c>
      <c r="B42" s="201" t="str">
        <f t="shared" si="1"/>
        <v>DAR</v>
      </c>
      <c r="C42" s="201" t="str">
        <f>IFERROR(TRUNC(AVERAGE('3.1'!B33:H33),2)," ")</f>
        <v xml:space="preserve"> </v>
      </c>
      <c r="D42" s="201" t="str">
        <f t="shared" si="2"/>
        <v>DAR</v>
      </c>
      <c r="E42" s="201" t="str">
        <f>IFERROR(TRUNC(AVERAGE('3.1'!I33:O33),2)," ")</f>
        <v xml:space="preserve"> </v>
      </c>
      <c r="F42" s="201" t="str">
        <f t="shared" si="3"/>
        <v>DAR</v>
      </c>
      <c r="G42" s="201" t="str">
        <f>IFERROR(TRUNC(AVERAGE('3.1'!P33:V33),2)," ")</f>
        <v xml:space="preserve"> </v>
      </c>
      <c r="H42" s="201" t="str">
        <f t="shared" si="4"/>
        <v>DAR</v>
      </c>
      <c r="I42" s="201" t="str">
        <f>IFERROR(TRUNC(AVERAGE('3.1'!W33:AC33),2)," ")</f>
        <v xml:space="preserve"> </v>
      </c>
      <c r="J42" s="201" t="str">
        <f t="shared" si="5"/>
        <v>F.N.</v>
      </c>
      <c r="K42" s="201" t="str">
        <f>IF('3.1'!AD33=0,"F.N",'3.1'!AD33)</f>
        <v>F.N</v>
      </c>
      <c r="L42" s="201" t="str">
        <f t="shared" si="6"/>
        <v>SNP</v>
      </c>
      <c r="M42" s="190" t="str">
        <f t="shared" si="7"/>
        <v xml:space="preserve"> </v>
      </c>
      <c r="N42" s="226" t="str">
        <f>+IF(M42&lt;'PROM 2.1'!M42,"",IF(M42&gt;'PROM 2.1'!M42,""," "))</f>
        <v xml:space="preserve"> </v>
      </c>
    </row>
    <row r="43" spans="1:14" x14ac:dyDescent="0.25">
      <c r="A43" s="16">
        <f>datos!B45</f>
        <v>0</v>
      </c>
      <c r="B43" s="201" t="str">
        <f t="shared" si="1"/>
        <v>DAR</v>
      </c>
      <c r="C43" s="201" t="str">
        <f>IFERROR(TRUNC(AVERAGE('3.1'!B34:H34),2)," ")</f>
        <v xml:space="preserve"> </v>
      </c>
      <c r="D43" s="201" t="str">
        <f t="shared" si="2"/>
        <v>DAR</v>
      </c>
      <c r="E43" s="201" t="str">
        <f>IFERROR(TRUNC(AVERAGE('3.1'!I34:O34),2)," ")</f>
        <v xml:space="preserve"> </v>
      </c>
      <c r="F43" s="201" t="str">
        <f t="shared" si="3"/>
        <v>DAR</v>
      </c>
      <c r="G43" s="201" t="str">
        <f>IFERROR(TRUNC(AVERAGE('3.1'!P34:V34),2)," ")</f>
        <v xml:space="preserve"> </v>
      </c>
      <c r="H43" s="201" t="str">
        <f t="shared" si="4"/>
        <v>DAR</v>
      </c>
      <c r="I43" s="201" t="str">
        <f>IFERROR(TRUNC(AVERAGE('3.1'!W34:AC34),2)," ")</f>
        <v xml:space="preserve"> </v>
      </c>
      <c r="J43" s="201" t="str">
        <f t="shared" si="5"/>
        <v>F.N.</v>
      </c>
      <c r="K43" s="201" t="str">
        <f>IF('3.1'!AD34=0,"F.N",'3.1'!AD34)</f>
        <v>F.N</v>
      </c>
      <c r="L43" s="201" t="str">
        <f t="shared" si="6"/>
        <v>SNP</v>
      </c>
      <c r="M43" s="190" t="str">
        <f t="shared" si="7"/>
        <v xml:space="preserve"> </v>
      </c>
      <c r="N43" s="226" t="str">
        <f>+IF(M43&lt;'PROM 2.1'!M43,"",IF(M43&gt;'PROM 2.1'!M43,""," "))</f>
        <v xml:space="preserve"> </v>
      </c>
    </row>
    <row r="44" spans="1:14" x14ac:dyDescent="0.25">
      <c r="A44" s="16">
        <f>datos!B46</f>
        <v>0</v>
      </c>
      <c r="B44" s="201" t="str">
        <f t="shared" si="1"/>
        <v>DAR</v>
      </c>
      <c r="C44" s="201" t="str">
        <f>IFERROR(TRUNC(AVERAGE('3.1'!B35:H35),2)," ")</f>
        <v xml:space="preserve"> </v>
      </c>
      <c r="D44" s="201" t="str">
        <f t="shared" si="2"/>
        <v>DAR</v>
      </c>
      <c r="E44" s="201" t="str">
        <f>IFERROR(TRUNC(AVERAGE('3.1'!I35:O35),2)," ")</f>
        <v xml:space="preserve"> </v>
      </c>
      <c r="F44" s="201" t="str">
        <f t="shared" si="3"/>
        <v>DAR</v>
      </c>
      <c r="G44" s="201" t="str">
        <f>IFERROR(TRUNC(AVERAGE('3.1'!P35:V35),2)," ")</f>
        <v xml:space="preserve"> </v>
      </c>
      <c r="H44" s="201" t="str">
        <f t="shared" si="4"/>
        <v>DAR</v>
      </c>
      <c r="I44" s="201" t="str">
        <f>IFERROR(TRUNC(AVERAGE('3.1'!W35:AC35),2)," ")</f>
        <v xml:space="preserve"> </v>
      </c>
      <c r="J44" s="201" t="str">
        <f t="shared" si="5"/>
        <v>F.N.</v>
      </c>
      <c r="K44" s="201" t="str">
        <f>IF('3.1'!AD35=0,"F.N",'3.1'!AD35)</f>
        <v>F.N</v>
      </c>
      <c r="L44" s="201" t="str">
        <f t="shared" si="6"/>
        <v>SNP</v>
      </c>
      <c r="M44" s="190" t="str">
        <f t="shared" si="7"/>
        <v xml:space="preserve"> </v>
      </c>
      <c r="N44" s="226" t="str">
        <f>+IF(M44&lt;'PROM 2.1'!M44,"",IF(M44&gt;'PROM 2.1'!M44,""," "))</f>
        <v xml:space="preserve"> </v>
      </c>
    </row>
    <row r="45" spans="1:14" x14ac:dyDescent="0.25">
      <c r="A45" s="16">
        <f>datos!B47</f>
        <v>0</v>
      </c>
      <c r="B45" s="201" t="str">
        <f t="shared" si="1"/>
        <v>DAR</v>
      </c>
      <c r="C45" s="201" t="str">
        <f>IFERROR(TRUNC(AVERAGE('3.1'!B36:H36),2)," ")</f>
        <v xml:space="preserve"> </v>
      </c>
      <c r="D45" s="201" t="str">
        <f t="shared" si="2"/>
        <v>DAR</v>
      </c>
      <c r="E45" s="201" t="str">
        <f>IFERROR(TRUNC(AVERAGE('3.1'!I36:O36),2)," ")</f>
        <v xml:space="preserve"> </v>
      </c>
      <c r="F45" s="201" t="str">
        <f t="shared" si="3"/>
        <v>DAR</v>
      </c>
      <c r="G45" s="201" t="str">
        <f>IFERROR(TRUNC(AVERAGE('3.1'!P36:V36),2)," ")</f>
        <v xml:space="preserve"> </v>
      </c>
      <c r="H45" s="201" t="str">
        <f t="shared" si="4"/>
        <v>DAR</v>
      </c>
      <c r="I45" s="201" t="str">
        <f>IFERROR(TRUNC(AVERAGE('3.1'!W36:AC36),2)," ")</f>
        <v xml:space="preserve"> </v>
      </c>
      <c r="J45" s="201" t="str">
        <f t="shared" si="5"/>
        <v>F.N.</v>
      </c>
      <c r="K45" s="201" t="str">
        <f>IF('3.1'!AD36=0,"F.N",'3.1'!AD36)</f>
        <v>F.N</v>
      </c>
      <c r="L45" s="201" t="str">
        <f t="shared" si="6"/>
        <v>SNP</v>
      </c>
      <c r="M45" s="190" t="str">
        <f t="shared" si="7"/>
        <v xml:space="preserve"> </v>
      </c>
      <c r="N45" s="226" t="str">
        <f>+IF(M45&lt;'PROM 2.1'!M45,"",IF(M45&gt;'PROM 2.1'!M45,""," "))</f>
        <v xml:space="preserve"> </v>
      </c>
    </row>
    <row r="46" spans="1:14" x14ac:dyDescent="0.25">
      <c r="A46" s="16">
        <f>datos!B48</f>
        <v>0</v>
      </c>
      <c r="B46" s="201" t="str">
        <f t="shared" si="1"/>
        <v>DAR</v>
      </c>
      <c r="C46" s="201" t="str">
        <f>IFERROR(TRUNC(AVERAGE('3.1'!B37:H37),2)," ")</f>
        <v xml:space="preserve"> </v>
      </c>
      <c r="D46" s="201" t="str">
        <f t="shared" si="2"/>
        <v>DAR</v>
      </c>
      <c r="E46" s="201" t="str">
        <f>IFERROR(TRUNC(AVERAGE('3.1'!I37:O37),2)," ")</f>
        <v xml:space="preserve"> </v>
      </c>
      <c r="F46" s="201" t="str">
        <f t="shared" si="3"/>
        <v>DAR</v>
      </c>
      <c r="G46" s="201" t="str">
        <f>IFERROR(TRUNC(AVERAGE('3.1'!P37:V37),2)," ")</f>
        <v xml:space="preserve"> </v>
      </c>
      <c r="H46" s="201" t="str">
        <f t="shared" si="4"/>
        <v>DAR</v>
      </c>
      <c r="I46" s="201" t="str">
        <f>IFERROR(TRUNC(AVERAGE('3.1'!W37:AC37),2)," ")</f>
        <v xml:space="preserve"> </v>
      </c>
      <c r="J46" s="201" t="str">
        <f t="shared" si="5"/>
        <v>F.N.</v>
      </c>
      <c r="K46" s="201" t="str">
        <f>IF('3.1'!AD37=0,"F.N",'3.1'!AD37)</f>
        <v>F.N</v>
      </c>
      <c r="L46" s="201" t="str">
        <f t="shared" si="6"/>
        <v>SNP</v>
      </c>
      <c r="M46" s="190" t="str">
        <f t="shared" si="7"/>
        <v xml:space="preserve"> </v>
      </c>
      <c r="N46" s="226" t="str">
        <f>+IF(M46&lt;'PROM 2.1'!M46,"",IF(M46&gt;'PROM 2.1'!M46,""," "))</f>
        <v xml:space="preserve"> </v>
      </c>
    </row>
    <row r="47" spans="1:14" x14ac:dyDescent="0.25">
      <c r="A47" s="16">
        <f>datos!B49</f>
        <v>0</v>
      </c>
      <c r="B47" s="201" t="str">
        <f t="shared" si="1"/>
        <v>DAR</v>
      </c>
      <c r="C47" s="201" t="str">
        <f>IFERROR(TRUNC(AVERAGE('3.1'!B38:H38),2)," ")</f>
        <v xml:space="preserve"> </v>
      </c>
      <c r="D47" s="201" t="str">
        <f t="shared" si="2"/>
        <v>DAR</v>
      </c>
      <c r="E47" s="201" t="str">
        <f>IFERROR(TRUNC(AVERAGE('3.1'!I38:O38),2)," ")</f>
        <v xml:space="preserve"> </v>
      </c>
      <c r="F47" s="201" t="str">
        <f t="shared" si="3"/>
        <v>DAR</v>
      </c>
      <c r="G47" s="201" t="str">
        <f>IFERROR(TRUNC(AVERAGE('3.1'!P38:V38),2)," ")</f>
        <v xml:space="preserve"> </v>
      </c>
      <c r="H47" s="201" t="str">
        <f t="shared" si="4"/>
        <v>DAR</v>
      </c>
      <c r="I47" s="201" t="str">
        <f>IFERROR(TRUNC(AVERAGE('3.1'!W38:AC38),2)," ")</f>
        <v xml:space="preserve"> </v>
      </c>
      <c r="J47" s="201" t="str">
        <f t="shared" si="5"/>
        <v>F.N.</v>
      </c>
      <c r="K47" s="201" t="str">
        <f>IF('3.1'!AD38=0,"F.N",'3.1'!AD38)</f>
        <v>F.N</v>
      </c>
      <c r="L47" s="201" t="str">
        <f t="shared" si="6"/>
        <v>SNP</v>
      </c>
      <c r="M47" s="190" t="str">
        <f t="shared" si="7"/>
        <v xml:space="preserve"> </v>
      </c>
      <c r="N47" s="226" t="str">
        <f>+IF(M47&lt;'PROM 2.1'!M47,"",IF(M47&gt;'PROM 2.1'!M47,""," "))</f>
        <v xml:space="preserve"> </v>
      </c>
    </row>
    <row r="48" spans="1:14" x14ac:dyDescent="0.25">
      <c r="A48" s="16">
        <f>datos!B50</f>
        <v>0</v>
      </c>
      <c r="B48" s="201" t="str">
        <f t="shared" si="1"/>
        <v>DAR</v>
      </c>
      <c r="C48" s="201" t="str">
        <f>IFERROR(TRUNC(AVERAGE('3.1'!B39:H39),2)," ")</f>
        <v xml:space="preserve"> </v>
      </c>
      <c r="D48" s="201" t="str">
        <f t="shared" si="2"/>
        <v>DAR</v>
      </c>
      <c r="E48" s="201" t="str">
        <f>IFERROR(TRUNC(AVERAGE('3.1'!I39:O39),2)," ")</f>
        <v xml:space="preserve"> </v>
      </c>
      <c r="F48" s="201" t="str">
        <f t="shared" si="3"/>
        <v>DAR</v>
      </c>
      <c r="G48" s="201" t="str">
        <f>IFERROR(TRUNC(AVERAGE('3.1'!P39:V39),2)," ")</f>
        <v xml:space="preserve"> </v>
      </c>
      <c r="H48" s="201" t="str">
        <f t="shared" si="4"/>
        <v>DAR</v>
      </c>
      <c r="I48" s="201" t="str">
        <f>IFERROR(TRUNC(AVERAGE('3.1'!W39:AC39),2)," ")</f>
        <v xml:space="preserve"> </v>
      </c>
      <c r="J48" s="201" t="str">
        <f t="shared" si="5"/>
        <v>F.N.</v>
      </c>
      <c r="K48" s="201" t="str">
        <f>IF('3.1'!AD39=0,"F.N",'3.1'!AD39)</f>
        <v>F.N</v>
      </c>
      <c r="L48" s="201" t="str">
        <f t="shared" si="6"/>
        <v>SNP</v>
      </c>
      <c r="M48" s="190" t="str">
        <f t="shared" si="7"/>
        <v xml:space="preserve"> </v>
      </c>
      <c r="N48" s="226" t="str">
        <f>+IF(M48&lt;'PROM 2.1'!M48,"",IF(M48&gt;'PROM 2.1'!M48,""," "))</f>
        <v xml:space="preserve"> </v>
      </c>
    </row>
    <row r="49" spans="1:14" x14ac:dyDescent="0.25">
      <c r="A49" s="16">
        <f>datos!B51</f>
        <v>0</v>
      </c>
      <c r="B49" s="201" t="str">
        <f t="shared" si="1"/>
        <v>DAR</v>
      </c>
      <c r="C49" s="201" t="str">
        <f>IFERROR(TRUNC(AVERAGE('3.1'!B40:H40),2)," ")</f>
        <v xml:space="preserve"> </v>
      </c>
      <c r="D49" s="201" t="str">
        <f t="shared" si="2"/>
        <v>DAR</v>
      </c>
      <c r="E49" s="201" t="str">
        <f>IFERROR(TRUNC(AVERAGE('3.1'!I40:O40),2)," ")</f>
        <v xml:space="preserve"> </v>
      </c>
      <c r="F49" s="201" t="str">
        <f t="shared" si="3"/>
        <v>DAR</v>
      </c>
      <c r="G49" s="201" t="str">
        <f>IFERROR(TRUNC(AVERAGE('3.1'!P40:V40),2)," ")</f>
        <v xml:space="preserve"> </v>
      </c>
      <c r="H49" s="201" t="str">
        <f t="shared" si="4"/>
        <v>DAR</v>
      </c>
      <c r="I49" s="201" t="str">
        <f>IFERROR(TRUNC(AVERAGE('3.1'!W40:AC40),2)," ")</f>
        <v xml:space="preserve"> </v>
      </c>
      <c r="J49" s="201" t="str">
        <f t="shared" si="5"/>
        <v>F.N.</v>
      </c>
      <c r="K49" s="201" t="str">
        <f>IF('3.1'!AD40=0,"F.N",'3.1'!AD40)</f>
        <v>F.N</v>
      </c>
      <c r="L49" s="201" t="str">
        <f t="shared" si="6"/>
        <v>SNP</v>
      </c>
      <c r="M49" s="190" t="str">
        <f t="shared" si="7"/>
        <v xml:space="preserve"> </v>
      </c>
      <c r="N49" s="226" t="str">
        <f>+IF(M49&lt;'PROM 2.1'!M49,"",IF(M49&gt;'PROM 2.1'!M49,""," "))</f>
        <v xml:space="preserve"> </v>
      </c>
    </row>
    <row r="50" spans="1:14" x14ac:dyDescent="0.25">
      <c r="A50" s="16">
        <f>datos!B52</f>
        <v>0</v>
      </c>
      <c r="B50" s="201" t="str">
        <f t="shared" si="1"/>
        <v>DAR</v>
      </c>
      <c r="C50" s="201" t="str">
        <f>IFERROR(TRUNC(AVERAGE('3.1'!B41:H41),2)," ")</f>
        <v xml:space="preserve"> </v>
      </c>
      <c r="D50" s="201" t="str">
        <f t="shared" si="2"/>
        <v>DAR</v>
      </c>
      <c r="E50" s="201" t="str">
        <f>IFERROR(TRUNC(AVERAGE('3.1'!I41:O41),2)," ")</f>
        <v xml:space="preserve"> </v>
      </c>
      <c r="F50" s="201" t="str">
        <f t="shared" si="3"/>
        <v>DAR</v>
      </c>
      <c r="G50" s="201" t="str">
        <f>IFERROR(TRUNC(AVERAGE('3.1'!P41:V41),2)," ")</f>
        <v xml:space="preserve"> </v>
      </c>
      <c r="H50" s="201" t="str">
        <f t="shared" si="4"/>
        <v>DAR</v>
      </c>
      <c r="I50" s="201" t="str">
        <f>IFERROR(TRUNC(AVERAGE('3.1'!W41:AC41),2)," ")</f>
        <v xml:space="preserve"> </v>
      </c>
      <c r="J50" s="201" t="str">
        <f t="shared" si="5"/>
        <v>F.N.</v>
      </c>
      <c r="K50" s="201" t="str">
        <f>IF('3.1'!AD41=0,"F.N",'3.1'!AD41)</f>
        <v>F.N</v>
      </c>
      <c r="L50" s="201" t="str">
        <f t="shared" si="6"/>
        <v>SNP</v>
      </c>
      <c r="M50" s="190" t="str">
        <f t="shared" si="7"/>
        <v xml:space="preserve"> </v>
      </c>
      <c r="N50" s="226" t="str">
        <f>+IF(M50&lt;'PROM 2.1'!M50,"",IF(M50&gt;'PROM 2.1'!M50,""," "))</f>
        <v xml:space="preserve"> </v>
      </c>
    </row>
    <row r="51" spans="1:14" x14ac:dyDescent="0.25">
      <c r="A51" s="16">
        <f>datos!B53</f>
        <v>0</v>
      </c>
      <c r="B51" s="201" t="str">
        <f t="shared" si="1"/>
        <v>DAR</v>
      </c>
      <c r="C51" s="201" t="str">
        <f>IFERROR(TRUNC(AVERAGE('3.1'!B42:H42),2)," ")</f>
        <v xml:space="preserve"> </v>
      </c>
      <c r="D51" s="201" t="str">
        <f t="shared" si="2"/>
        <v>DAR</v>
      </c>
      <c r="E51" s="201" t="str">
        <f>IFERROR(TRUNC(AVERAGE('3.1'!I42:O42),2)," ")</f>
        <v xml:space="preserve"> </v>
      </c>
      <c r="F51" s="201" t="str">
        <f t="shared" si="3"/>
        <v>DAR</v>
      </c>
      <c r="G51" s="201" t="str">
        <f>IFERROR(TRUNC(AVERAGE('3.1'!P42:V42),2)," ")</f>
        <v xml:space="preserve"> </v>
      </c>
      <c r="H51" s="201" t="str">
        <f t="shared" si="4"/>
        <v>DAR</v>
      </c>
      <c r="I51" s="201" t="str">
        <f>IFERROR(TRUNC(AVERAGE('3.1'!W42:AC42),2)," ")</f>
        <v xml:space="preserve"> </v>
      </c>
      <c r="J51" s="201" t="str">
        <f t="shared" si="5"/>
        <v>F.N.</v>
      </c>
      <c r="K51" s="201" t="str">
        <f>IF('3.1'!AD42=0,"F.N",'3.1'!AD42)</f>
        <v>F.N</v>
      </c>
      <c r="L51" s="201" t="str">
        <f t="shared" si="6"/>
        <v>SNP</v>
      </c>
      <c r="M51" s="190" t="str">
        <f t="shared" si="7"/>
        <v xml:space="preserve"> </v>
      </c>
      <c r="N51" s="226" t="str">
        <f>+IF(M51&lt;'PROM 2.1'!M51,"",IF(M51&gt;'PROM 2.1'!M51,""," "))</f>
        <v xml:space="preserve"> </v>
      </c>
    </row>
    <row r="52" spans="1:14" x14ac:dyDescent="0.25">
      <c r="A52" s="18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</row>
    <row r="53" spans="1:14" s="236" customFormat="1" x14ac:dyDescent="0.25">
      <c r="A53" s="235" t="s">
        <v>141</v>
      </c>
      <c r="C53" s="237" t="e">
        <f>+AVERAGE(C12:C52)</f>
        <v>#DIV/0!</v>
      </c>
      <c r="D53" s="237"/>
      <c r="E53" s="237" t="e">
        <f t="shared" ref="E53:M53" si="8">+AVERAGE(E12:E52)</f>
        <v>#DIV/0!</v>
      </c>
      <c r="F53" s="237"/>
      <c r="G53" s="237" t="e">
        <f t="shared" si="8"/>
        <v>#DIV/0!</v>
      </c>
      <c r="H53" s="237"/>
      <c r="I53" s="237" t="e">
        <f t="shared" si="8"/>
        <v>#DIV/0!</v>
      </c>
      <c r="J53" s="237"/>
      <c r="K53" s="237" t="e">
        <f t="shared" si="8"/>
        <v>#DIV/0!</v>
      </c>
      <c r="L53" s="237"/>
      <c r="M53" s="237" t="e">
        <f t="shared" si="8"/>
        <v>#DIV/0!</v>
      </c>
    </row>
    <row r="54" spans="1:14" ht="20.25" customHeight="1" x14ac:dyDescent="0.25">
      <c r="A54" s="385" t="s">
        <v>49</v>
      </c>
      <c r="B54" s="386"/>
      <c r="C54" s="387" t="s">
        <v>50</v>
      </c>
      <c r="D54" s="387"/>
      <c r="E54" s="387" t="s">
        <v>51</v>
      </c>
      <c r="F54" s="387"/>
    </row>
    <row r="55" spans="1:14" ht="20.25" customHeight="1" x14ac:dyDescent="0.25">
      <c r="A55" s="22" t="s">
        <v>59</v>
      </c>
      <c r="B55" s="25" t="s">
        <v>60</v>
      </c>
      <c r="C55" s="383">
        <f>E55/SUM(E55:F59)</f>
        <v>1</v>
      </c>
      <c r="D55" s="383"/>
      <c r="E55" s="384">
        <f>COUNTIF(L12:L51,"SNP")-COUNTBLANK(datos!B14:B53)</f>
        <v>29</v>
      </c>
      <c r="F55" s="384"/>
      <c r="G55" s="23"/>
      <c r="H55" s="23"/>
      <c r="I55" s="6"/>
      <c r="K55" s="6"/>
      <c r="M55" s="6"/>
    </row>
    <row r="56" spans="1:14" ht="20.25" customHeight="1" x14ac:dyDescent="0.25">
      <c r="A56" s="22" t="s">
        <v>61</v>
      </c>
      <c r="B56" s="26" t="s">
        <v>52</v>
      </c>
      <c r="C56" s="383">
        <f>E56/SUM(E55:F59)</f>
        <v>0</v>
      </c>
      <c r="D56" s="383"/>
      <c r="E56" s="384">
        <f>COUNTIF(L12:L51,"DAR")</f>
        <v>0</v>
      </c>
      <c r="F56" s="384"/>
      <c r="G56" s="23"/>
      <c r="H56" s="23"/>
      <c r="I56" s="6"/>
      <c r="K56" s="6"/>
      <c r="M56" s="6"/>
    </row>
    <row r="57" spans="1:14" ht="20.25" customHeight="1" x14ac:dyDescent="0.25">
      <c r="A57" s="22" t="s">
        <v>62</v>
      </c>
      <c r="B57" s="26" t="s">
        <v>53</v>
      </c>
      <c r="C57" s="383">
        <f>E57/SUM(E55:F59)</f>
        <v>0</v>
      </c>
      <c r="D57" s="383"/>
      <c r="E57" s="384">
        <f>COUNTIF(L12:L51,"AAR")</f>
        <v>0</v>
      </c>
      <c r="F57" s="384"/>
      <c r="G57" s="24"/>
      <c r="H57" s="24"/>
      <c r="I57" s="6"/>
      <c r="K57" s="6"/>
      <c r="M57" s="6"/>
    </row>
    <row r="58" spans="1:14" ht="24" x14ac:dyDescent="0.25">
      <c r="A58" s="22" t="s">
        <v>63</v>
      </c>
      <c r="B58" s="27" t="s">
        <v>54</v>
      </c>
      <c r="C58" s="383">
        <f>E58/SUM(E55:F59)</f>
        <v>0</v>
      </c>
      <c r="D58" s="383"/>
      <c r="E58" s="384">
        <f>COUNTIF(L12:L51,"PAAR")</f>
        <v>0</v>
      </c>
      <c r="F58" s="384"/>
      <c r="G58" s="24"/>
      <c r="H58" s="24"/>
      <c r="I58" s="6"/>
      <c r="K58" s="6"/>
      <c r="M58" s="6"/>
    </row>
    <row r="59" spans="1:14" ht="20.25" customHeight="1" x14ac:dyDescent="0.25">
      <c r="A59" s="22" t="s">
        <v>64</v>
      </c>
      <c r="B59" s="26" t="s">
        <v>55</v>
      </c>
      <c r="C59" s="383">
        <f>E59/SUM(E55:F59)</f>
        <v>0</v>
      </c>
      <c r="D59" s="383"/>
      <c r="E59" s="384">
        <f>COUNTIF(L12:L51,"NAAR")</f>
        <v>0</v>
      </c>
      <c r="F59" s="384"/>
      <c r="G59" s="24"/>
      <c r="H59" s="24"/>
      <c r="I59" s="6"/>
      <c r="K59" s="6"/>
      <c r="M59" s="6"/>
    </row>
    <row r="60" spans="1:14" ht="12" customHeight="1" x14ac:dyDescent="0.25">
      <c r="C60" s="24"/>
      <c r="D60" s="24"/>
      <c r="E60" s="24"/>
      <c r="F60" s="24"/>
      <c r="G60" s="24"/>
      <c r="H60" s="24"/>
      <c r="I60" s="6"/>
      <c r="K60" s="6"/>
      <c r="M60" s="6"/>
    </row>
    <row r="64" spans="1:14" s="68" customFormat="1" ht="12.75" x14ac:dyDescent="0.25">
      <c r="A64" s="64">
        <f>I6</f>
        <v>0</v>
      </c>
      <c r="B64" s="65"/>
      <c r="C64" s="66"/>
      <c r="D64" s="67"/>
      <c r="E64" s="20">
        <f>'PROM 2.1'!E64</f>
        <v>0</v>
      </c>
      <c r="F64" s="65"/>
      <c r="G64" s="66"/>
      <c r="H64" s="65"/>
      <c r="I64" s="66"/>
      <c r="J64" s="65"/>
      <c r="K64" s="20">
        <f>'PROM 2.1'!K64</f>
        <v>0</v>
      </c>
      <c r="L64" s="65"/>
      <c r="M64" s="66"/>
    </row>
    <row r="65" spans="1:13" s="68" customFormat="1" ht="12.75" x14ac:dyDescent="0.25">
      <c r="A65" s="64" t="s">
        <v>56</v>
      </c>
      <c r="B65" s="65"/>
      <c r="C65" s="66"/>
      <c r="D65" s="69"/>
      <c r="E65" s="20" t="s">
        <v>57</v>
      </c>
      <c r="F65" s="65"/>
      <c r="G65" s="66"/>
      <c r="H65" s="65"/>
      <c r="I65" s="66"/>
      <c r="J65" s="65"/>
      <c r="K65" s="20" t="s">
        <v>58</v>
      </c>
      <c r="L65" s="65"/>
      <c r="M65" s="66"/>
    </row>
  </sheetData>
  <sheetProtection password="C60B" sheet="1" objects="1" scenarios="1" formatCells="0" formatColumns="0" formatRows="0"/>
  <mergeCells count="27">
    <mergeCell ref="C58:D58"/>
    <mergeCell ref="E58:F58"/>
    <mergeCell ref="C59:D59"/>
    <mergeCell ref="E59:F59"/>
    <mergeCell ref="C55:D55"/>
    <mergeCell ref="E55:F55"/>
    <mergeCell ref="C56:D56"/>
    <mergeCell ref="E56:F56"/>
    <mergeCell ref="C57:D57"/>
    <mergeCell ref="E57:F57"/>
    <mergeCell ref="A54:B54"/>
    <mergeCell ref="C54:D54"/>
    <mergeCell ref="E54:F54"/>
    <mergeCell ref="A8:A11"/>
    <mergeCell ref="B8:I9"/>
    <mergeCell ref="L8:M10"/>
    <mergeCell ref="B10:C10"/>
    <mergeCell ref="A1:M1"/>
    <mergeCell ref="A2:M2"/>
    <mergeCell ref="A3:M3"/>
    <mergeCell ref="F5:H5"/>
    <mergeCell ref="F6:H6"/>
    <mergeCell ref="D10:E10"/>
    <mergeCell ref="F10:G10"/>
    <mergeCell ref="H10:I10"/>
    <mergeCell ref="J10:K10"/>
    <mergeCell ref="J8:K9"/>
  </mergeCells>
  <conditionalFormatting sqref="M12:M51">
    <cfRule type="cellIs" dxfId="164" priority="9" operator="lessThan">
      <formula>7</formula>
    </cfRule>
  </conditionalFormatting>
  <conditionalFormatting sqref="M12:M51">
    <cfRule type="cellIs" dxfId="163" priority="8" operator="lessThan">
      <formula>7</formula>
    </cfRule>
  </conditionalFormatting>
  <conditionalFormatting sqref="M12:M51">
    <cfRule type="cellIs" dxfId="162" priority="7" operator="lessThan">
      <formula>7</formula>
    </cfRule>
  </conditionalFormatting>
  <conditionalFormatting sqref="M12:M51">
    <cfRule type="cellIs" dxfId="161" priority="6" operator="lessThan">
      <formula>7</formula>
    </cfRule>
  </conditionalFormatting>
  <conditionalFormatting sqref="M12:M51">
    <cfRule type="cellIs" dxfId="160" priority="5" operator="lessThan">
      <formula>7</formula>
    </cfRule>
  </conditionalFormatting>
  <conditionalFormatting sqref="M12:M51">
    <cfRule type="cellIs" dxfId="159" priority="4" operator="lessThan">
      <formula>7</formula>
    </cfRule>
  </conditionalFormatting>
  <conditionalFormatting sqref="M12:M51">
    <cfRule type="cellIs" dxfId="158" priority="3" operator="lessThan">
      <formula>7</formula>
    </cfRule>
  </conditionalFormatting>
  <conditionalFormatting sqref="N12:N51">
    <cfRule type="containsText" dxfId="157" priority="1" operator="containsText" text="">
      <formula>NOT(ISERROR(SEARCH("",N12)))</formula>
    </cfRule>
    <cfRule type="containsText" dxfId="156" priority="2" operator="containsText" text="">
      <formula>NOT(ISERROR(SEARCH("",N12)))</formula>
    </cfRule>
  </conditionalFormatting>
  <pageMargins left="0.70866141732283472" right="0.70866141732283472" top="0.74803149606299213" bottom="0.74803149606299213" header="0.31496062992125984" footer="0.31496062992125984"/>
  <pageSetup paperSize="9" scale="95" fitToHeight="0" orientation="portrait" horizontalDpi="4294967294" r:id="rId1"/>
  <drawing r:id="rId2"/>
  <legacyDrawingHF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opLeftCell="B27" workbookViewId="0">
      <selection activeCell="G37" sqref="G37"/>
    </sheetView>
  </sheetViews>
  <sheetFormatPr baseColWidth="10" defaultRowHeight="15" x14ac:dyDescent="0.25"/>
  <cols>
    <col min="1" max="1" width="15" style="270" customWidth="1"/>
    <col min="2" max="2" width="55" style="79" customWidth="1"/>
    <col min="3" max="7" width="12" style="107" customWidth="1"/>
  </cols>
  <sheetData>
    <row r="1" spans="1:8" x14ac:dyDescent="0.25">
      <c r="A1" s="287" t="s">
        <v>152</v>
      </c>
      <c r="B1" s="285" t="s">
        <v>153</v>
      </c>
      <c r="C1" s="289" t="s">
        <v>154</v>
      </c>
      <c r="D1" s="289" t="s">
        <v>157</v>
      </c>
      <c r="E1" s="289" t="s">
        <v>156</v>
      </c>
      <c r="F1" s="289" t="s">
        <v>155</v>
      </c>
      <c r="G1" s="289" t="s">
        <v>158</v>
      </c>
      <c r="H1" s="79"/>
    </row>
    <row r="2" spans="1:8" x14ac:dyDescent="0.25">
      <c r="A2" s="288">
        <f>datos!A14</f>
        <v>2016000140</v>
      </c>
      <c r="B2" s="286" t="str">
        <f>datos!B14</f>
        <v>ALVAREZ MUÑIZ ANGIE GABRIELA</v>
      </c>
      <c r="C2" s="137" t="str">
        <f>'PROM 3.1'!C12</f>
        <v xml:space="preserve"> </v>
      </c>
      <c r="D2" s="137" t="str">
        <f>'PROM 3.1'!E12</f>
        <v xml:space="preserve"> </v>
      </c>
      <c r="E2" s="137" t="str">
        <f>'PROM 3.1'!G12</f>
        <v xml:space="preserve"> </v>
      </c>
      <c r="F2" s="137" t="str">
        <f>'PROM 3.1'!I12</f>
        <v xml:space="preserve"> </v>
      </c>
      <c r="G2" s="137" t="str">
        <f>'PROM 3.1'!K12</f>
        <v>F.N</v>
      </c>
      <c r="H2" s="283">
        <f t="shared" ref="H2:H41" si="0">TRUNC(SUM(C2:G2)/5,2)</f>
        <v>0</v>
      </c>
    </row>
    <row r="3" spans="1:8" x14ac:dyDescent="0.25">
      <c r="A3" s="288">
        <f>datos!A15</f>
        <v>2004010055</v>
      </c>
      <c r="B3" s="286" t="str">
        <f>datos!B15</f>
        <v>CABRERA NICOLA LEONARDO JAVIER</v>
      </c>
      <c r="C3" s="137" t="str">
        <f>'PROM 3.1'!C13</f>
        <v xml:space="preserve"> </v>
      </c>
      <c r="D3" s="137" t="str">
        <f>'PROM 3.1'!E13</f>
        <v xml:space="preserve"> </v>
      </c>
      <c r="E3" s="137" t="str">
        <f>'PROM 3.1'!G13</f>
        <v xml:space="preserve"> </v>
      </c>
      <c r="F3" s="137" t="str">
        <f>'PROM 3.1'!I13</f>
        <v xml:space="preserve"> </v>
      </c>
      <c r="G3" s="137" t="str">
        <f>'PROM 3.1'!K13</f>
        <v>F.N</v>
      </c>
      <c r="H3" s="283">
        <f t="shared" si="0"/>
        <v>0</v>
      </c>
    </row>
    <row r="4" spans="1:8" x14ac:dyDescent="0.25">
      <c r="A4" s="288">
        <f>datos!A16</f>
        <v>2016000146</v>
      </c>
      <c r="B4" s="286" t="str">
        <f>datos!B16</f>
        <v>CARDENAS HIDALGO KENNY JOEL</v>
      </c>
      <c r="C4" s="137" t="str">
        <f>'PROM 3.1'!C14</f>
        <v xml:space="preserve"> </v>
      </c>
      <c r="D4" s="137" t="str">
        <f>'PROM 3.1'!E14</f>
        <v xml:space="preserve"> </v>
      </c>
      <c r="E4" s="137" t="str">
        <f>'PROM 3.1'!G14</f>
        <v xml:space="preserve"> </v>
      </c>
      <c r="F4" s="137" t="str">
        <f>'PROM 3.1'!I14</f>
        <v xml:space="preserve"> </v>
      </c>
      <c r="G4" s="137" t="str">
        <f>'PROM 3.1'!K14</f>
        <v>F.N</v>
      </c>
      <c r="H4" s="283">
        <f t="shared" si="0"/>
        <v>0</v>
      </c>
    </row>
    <row r="5" spans="1:8" x14ac:dyDescent="0.25">
      <c r="A5" s="288">
        <f>datos!A17</f>
        <v>2015110014</v>
      </c>
      <c r="B5" s="286" t="str">
        <f>datos!B17</f>
        <v>CARRASCO GRAÑA SAMUEL JOSE</v>
      </c>
      <c r="C5" s="137" t="str">
        <f>'PROM 3.1'!C15</f>
        <v xml:space="preserve"> </v>
      </c>
      <c r="D5" s="137" t="str">
        <f>'PROM 3.1'!E15</f>
        <v xml:space="preserve"> </v>
      </c>
      <c r="E5" s="137" t="str">
        <f>'PROM 3.1'!G15</f>
        <v xml:space="preserve"> </v>
      </c>
      <c r="F5" s="137" t="str">
        <f>'PROM 3.1'!I15</f>
        <v xml:space="preserve"> </v>
      </c>
      <c r="G5" s="137" t="str">
        <f>'PROM 3.1'!K15</f>
        <v>F.N</v>
      </c>
      <c r="H5" s="283">
        <f t="shared" si="0"/>
        <v>0</v>
      </c>
    </row>
    <row r="6" spans="1:8" x14ac:dyDescent="0.25">
      <c r="A6" s="288">
        <f>datos!A18</f>
        <v>2006020019</v>
      </c>
      <c r="B6" s="286" t="str">
        <f>datos!B18</f>
        <v>CARRILLO GARCIA DANIEL ALEJANDRO</v>
      </c>
      <c r="C6" s="137" t="str">
        <f>'PROM 3.1'!C16</f>
        <v xml:space="preserve"> </v>
      </c>
      <c r="D6" s="137" t="str">
        <f>'PROM 3.1'!E16</f>
        <v xml:space="preserve"> </v>
      </c>
      <c r="E6" s="137" t="str">
        <f>'PROM 3.1'!G16</f>
        <v xml:space="preserve"> </v>
      </c>
      <c r="F6" s="137" t="str">
        <f>'PROM 3.1'!I16</f>
        <v xml:space="preserve"> </v>
      </c>
      <c r="G6" s="137" t="str">
        <f>'PROM 3.1'!K16</f>
        <v>F.N</v>
      </c>
      <c r="H6" s="283">
        <f t="shared" si="0"/>
        <v>0</v>
      </c>
    </row>
    <row r="7" spans="1:8" x14ac:dyDescent="0.25">
      <c r="A7" s="288">
        <f>datos!A19</f>
        <v>2015140018</v>
      </c>
      <c r="B7" s="286" t="str">
        <f>datos!B19</f>
        <v>CHOEZ MORAN DARIAN MARCELA</v>
      </c>
      <c r="C7" s="137" t="str">
        <f>'PROM 3.1'!C17</f>
        <v xml:space="preserve"> </v>
      </c>
      <c r="D7" s="137" t="str">
        <f>'PROM 3.1'!E17</f>
        <v xml:space="preserve"> </v>
      </c>
      <c r="E7" s="137" t="str">
        <f>'PROM 3.1'!G17</f>
        <v xml:space="preserve"> </v>
      </c>
      <c r="F7" s="137" t="str">
        <f>'PROM 3.1'!I17</f>
        <v xml:space="preserve"> </v>
      </c>
      <c r="G7" s="137" t="str">
        <f>'PROM 3.1'!K17</f>
        <v>F.N</v>
      </c>
      <c r="H7" s="283">
        <f t="shared" si="0"/>
        <v>0</v>
      </c>
    </row>
    <row r="8" spans="1:8" x14ac:dyDescent="0.25">
      <c r="A8" s="288">
        <f>datos!A20</f>
        <v>2012030052</v>
      </c>
      <c r="B8" s="286" t="str">
        <f>datos!B20</f>
        <v>CONTRERAS VARGAS CECIBEL ALEJANDRA</v>
      </c>
      <c r="C8" s="137" t="str">
        <f>'PROM 3.1'!C18</f>
        <v xml:space="preserve"> </v>
      </c>
      <c r="D8" s="137" t="str">
        <f>'PROM 3.1'!E18</f>
        <v xml:space="preserve"> </v>
      </c>
      <c r="E8" s="137" t="str">
        <f>'PROM 3.1'!G18</f>
        <v xml:space="preserve"> </v>
      </c>
      <c r="F8" s="137" t="str">
        <f>'PROM 3.1'!I18</f>
        <v xml:space="preserve"> </v>
      </c>
      <c r="G8" s="137" t="str">
        <f>'PROM 3.1'!K18</f>
        <v>F.N</v>
      </c>
      <c r="H8" s="283">
        <f t="shared" si="0"/>
        <v>0</v>
      </c>
    </row>
    <row r="9" spans="1:8" x14ac:dyDescent="0.25">
      <c r="A9" s="288">
        <f>datos!A21</f>
        <v>2015110067</v>
      </c>
      <c r="B9" s="286" t="str">
        <f>datos!B21</f>
        <v>CORDOVA MENDOZA GIOVANNY ALBERTO</v>
      </c>
      <c r="C9" s="137" t="str">
        <f>'PROM 3.1'!C19</f>
        <v xml:space="preserve"> </v>
      </c>
      <c r="D9" s="137" t="str">
        <f>'PROM 3.1'!E19</f>
        <v xml:space="preserve"> </v>
      </c>
      <c r="E9" s="137" t="str">
        <f>'PROM 3.1'!G19</f>
        <v xml:space="preserve"> </v>
      </c>
      <c r="F9" s="137" t="str">
        <f>'PROM 3.1'!I19</f>
        <v xml:space="preserve"> </v>
      </c>
      <c r="G9" s="137" t="str">
        <f>'PROM 3.1'!K19</f>
        <v>F.N</v>
      </c>
      <c r="H9" s="283">
        <f t="shared" si="0"/>
        <v>0</v>
      </c>
    </row>
    <row r="10" spans="1:8" x14ac:dyDescent="0.25">
      <c r="A10" s="288">
        <f>datos!A22</f>
        <v>2016000182</v>
      </c>
      <c r="B10" s="286" t="str">
        <f>datos!B22</f>
        <v>CORONEL LANDIVAR JUAN DIEGO</v>
      </c>
      <c r="C10" s="137" t="str">
        <f>'PROM 3.1'!C20</f>
        <v xml:space="preserve"> </v>
      </c>
      <c r="D10" s="137" t="str">
        <f>'PROM 3.1'!E20</f>
        <v xml:space="preserve"> </v>
      </c>
      <c r="E10" s="137" t="str">
        <f>'PROM 3.1'!G20</f>
        <v xml:space="preserve"> </v>
      </c>
      <c r="F10" s="137" t="str">
        <f>'PROM 3.1'!I20</f>
        <v xml:space="preserve"> </v>
      </c>
      <c r="G10" s="137" t="str">
        <f>'PROM 3.1'!K20</f>
        <v>F.N</v>
      </c>
      <c r="H10" s="283">
        <f t="shared" si="0"/>
        <v>0</v>
      </c>
    </row>
    <row r="11" spans="1:8" x14ac:dyDescent="0.25">
      <c r="A11" s="288">
        <f>datos!A23</f>
        <v>2014050001</v>
      </c>
      <c r="B11" s="286" t="str">
        <f>datos!B23</f>
        <v>CUBA VERA ABRAHAM</v>
      </c>
      <c r="C11" s="137" t="str">
        <f>'PROM 3.1'!C21</f>
        <v xml:space="preserve"> </v>
      </c>
      <c r="D11" s="137" t="str">
        <f>'PROM 3.1'!E21</f>
        <v xml:space="preserve"> </v>
      </c>
      <c r="E11" s="137" t="str">
        <f>'PROM 3.1'!G21</f>
        <v xml:space="preserve"> </v>
      </c>
      <c r="F11" s="137" t="str">
        <f>'PROM 3.1'!I21</f>
        <v xml:space="preserve"> </v>
      </c>
      <c r="G11" s="137" t="str">
        <f>'PROM 3.1'!K21</f>
        <v>F.N</v>
      </c>
      <c r="H11" s="283">
        <f t="shared" si="0"/>
        <v>0</v>
      </c>
    </row>
    <row r="12" spans="1:8" x14ac:dyDescent="0.25">
      <c r="A12" s="288">
        <f>datos!A24</f>
        <v>2016000135</v>
      </c>
      <c r="B12" s="286" t="str">
        <f>datos!B24</f>
        <v>CUENCA LOZA DANIELLA NICOLLE</v>
      </c>
      <c r="C12" s="137" t="str">
        <f>'PROM 3.1'!C22</f>
        <v xml:space="preserve"> </v>
      </c>
      <c r="D12" s="137" t="str">
        <f>'PROM 3.1'!E22</f>
        <v xml:space="preserve"> </v>
      </c>
      <c r="E12" s="137" t="str">
        <f>'PROM 3.1'!G22</f>
        <v xml:space="preserve"> </v>
      </c>
      <c r="F12" s="137" t="str">
        <f>'PROM 3.1'!I22</f>
        <v xml:space="preserve"> </v>
      </c>
      <c r="G12" s="137" t="str">
        <f>'PROM 3.1'!K22</f>
        <v>F.N</v>
      </c>
      <c r="H12" s="283">
        <f t="shared" si="0"/>
        <v>0</v>
      </c>
    </row>
    <row r="13" spans="1:8" x14ac:dyDescent="0.25">
      <c r="A13" s="288">
        <f>datos!A25</f>
        <v>2015110053</v>
      </c>
      <c r="B13" s="286" t="str">
        <f>datos!B25</f>
        <v>GARCIA ABRIL FELIX ALBERTO</v>
      </c>
      <c r="C13" s="137" t="str">
        <f>'PROM 3.1'!C23</f>
        <v xml:space="preserve"> </v>
      </c>
      <c r="D13" s="137" t="str">
        <f>'PROM 3.1'!E23</f>
        <v xml:space="preserve"> </v>
      </c>
      <c r="E13" s="137" t="str">
        <f>'PROM 3.1'!G23</f>
        <v xml:space="preserve"> </v>
      </c>
      <c r="F13" s="137" t="str">
        <f>'PROM 3.1'!I23</f>
        <v xml:space="preserve"> </v>
      </c>
      <c r="G13" s="137" t="str">
        <f>'PROM 3.1'!K23</f>
        <v>F.N</v>
      </c>
      <c r="H13" s="283">
        <f t="shared" si="0"/>
        <v>0</v>
      </c>
    </row>
    <row r="14" spans="1:8" x14ac:dyDescent="0.25">
      <c r="A14" s="288">
        <f>datos!A26</f>
        <v>2010020020</v>
      </c>
      <c r="B14" s="286" t="str">
        <f>datos!B26</f>
        <v>GOMEZ MESTANZA ALBERTO JOSHUA</v>
      </c>
      <c r="C14" s="137" t="str">
        <f>'PROM 3.1'!C24</f>
        <v xml:space="preserve"> </v>
      </c>
      <c r="D14" s="137" t="str">
        <f>'PROM 3.1'!E24</f>
        <v xml:space="preserve"> </v>
      </c>
      <c r="E14" s="137" t="str">
        <f>'PROM 3.1'!G24</f>
        <v xml:space="preserve"> </v>
      </c>
      <c r="F14" s="137" t="str">
        <f>'PROM 3.1'!I24</f>
        <v xml:space="preserve"> </v>
      </c>
      <c r="G14" s="137" t="str">
        <f>'PROM 3.1'!K24</f>
        <v>F.N</v>
      </c>
      <c r="H14" s="283">
        <f t="shared" si="0"/>
        <v>0</v>
      </c>
    </row>
    <row r="15" spans="1:8" x14ac:dyDescent="0.25">
      <c r="A15" s="288">
        <f>datos!A27</f>
        <v>2016000270</v>
      </c>
      <c r="B15" s="286" t="str">
        <f>datos!B27</f>
        <v>LANDIRES COLOMA ROMINA MARTJE</v>
      </c>
      <c r="C15" s="137" t="str">
        <f>'PROM 3.1'!C25</f>
        <v xml:space="preserve"> </v>
      </c>
      <c r="D15" s="137" t="str">
        <f>'PROM 3.1'!E25</f>
        <v xml:space="preserve"> </v>
      </c>
      <c r="E15" s="137" t="str">
        <f>'PROM 3.1'!G25</f>
        <v xml:space="preserve"> </v>
      </c>
      <c r="F15" s="137" t="str">
        <f>'PROM 3.1'!I25</f>
        <v xml:space="preserve"> </v>
      </c>
      <c r="G15" s="137" t="str">
        <f>'PROM 3.1'!K25</f>
        <v>F.N</v>
      </c>
      <c r="H15" s="283">
        <f t="shared" si="0"/>
        <v>0</v>
      </c>
    </row>
    <row r="16" spans="1:8" x14ac:dyDescent="0.25">
      <c r="A16" s="288">
        <f>datos!A28</f>
        <v>2013110024</v>
      </c>
      <c r="B16" s="286" t="str">
        <f>datos!B28</f>
        <v>LOOR ALVAREZ JHONNY FREDERICK</v>
      </c>
      <c r="C16" s="137" t="str">
        <f>'PROM 3.1'!C26</f>
        <v xml:space="preserve"> </v>
      </c>
      <c r="D16" s="137" t="str">
        <f>'PROM 3.1'!E26</f>
        <v xml:space="preserve"> </v>
      </c>
      <c r="E16" s="137" t="str">
        <f>'PROM 3.1'!G26</f>
        <v xml:space="preserve"> </v>
      </c>
      <c r="F16" s="137" t="str">
        <f>'PROM 3.1'!I26</f>
        <v xml:space="preserve"> </v>
      </c>
      <c r="G16" s="137" t="str">
        <f>'PROM 3.1'!K26</f>
        <v>F.N</v>
      </c>
      <c r="H16" s="283">
        <f t="shared" si="0"/>
        <v>0</v>
      </c>
    </row>
    <row r="17" spans="1:8" x14ac:dyDescent="0.25">
      <c r="A17" s="288">
        <f>datos!A29</f>
        <v>2015110047</v>
      </c>
      <c r="B17" s="286" t="str">
        <f>datos!B29</f>
        <v>LOPEZ LEON MIRNA JOSTYNE</v>
      </c>
      <c r="C17" s="137" t="str">
        <f>'PROM 3.1'!C27</f>
        <v xml:space="preserve"> </v>
      </c>
      <c r="D17" s="137" t="str">
        <f>'PROM 3.1'!E27</f>
        <v xml:space="preserve"> </v>
      </c>
      <c r="E17" s="137" t="str">
        <f>'PROM 3.1'!G27</f>
        <v xml:space="preserve"> </v>
      </c>
      <c r="F17" s="137" t="str">
        <f>'PROM 3.1'!I27</f>
        <v xml:space="preserve"> </v>
      </c>
      <c r="G17" s="137" t="str">
        <f>'PROM 3.1'!K27</f>
        <v>F.N</v>
      </c>
      <c r="H17" s="283">
        <f t="shared" si="0"/>
        <v>0</v>
      </c>
    </row>
    <row r="18" spans="1:8" x14ac:dyDescent="0.25">
      <c r="A18" s="288">
        <f>datos!A30</f>
        <v>2015090087</v>
      </c>
      <c r="B18" s="286" t="str">
        <f>datos!B30</f>
        <v>MALDONADO PALMA CHRISTOPHER XAVIER</v>
      </c>
      <c r="C18" s="137" t="str">
        <f>'PROM 3.1'!C28</f>
        <v xml:space="preserve"> </v>
      </c>
      <c r="D18" s="137" t="str">
        <f>'PROM 3.1'!E28</f>
        <v xml:space="preserve"> </v>
      </c>
      <c r="E18" s="137" t="str">
        <f>'PROM 3.1'!G28</f>
        <v xml:space="preserve"> </v>
      </c>
      <c r="F18" s="137" t="str">
        <f>'PROM 3.1'!I28</f>
        <v xml:space="preserve"> </v>
      </c>
      <c r="G18" s="137" t="str">
        <f>'PROM 3.1'!K28</f>
        <v>F.N</v>
      </c>
      <c r="H18" s="283">
        <f t="shared" si="0"/>
        <v>0</v>
      </c>
    </row>
    <row r="19" spans="1:8" x14ac:dyDescent="0.25">
      <c r="A19" s="288">
        <f>datos!A31</f>
        <v>2015110040</v>
      </c>
      <c r="B19" s="286" t="str">
        <f>datos!B31</f>
        <v>MORALES AVILA DAYANA PRISCILA</v>
      </c>
      <c r="C19" s="137" t="str">
        <f>'PROM 3.1'!C29</f>
        <v xml:space="preserve"> </v>
      </c>
      <c r="D19" s="137" t="str">
        <f>'PROM 3.1'!E29</f>
        <v xml:space="preserve"> </v>
      </c>
      <c r="E19" s="137" t="str">
        <f>'PROM 3.1'!G29</f>
        <v xml:space="preserve"> </v>
      </c>
      <c r="F19" s="137" t="str">
        <f>'PROM 3.1'!I29</f>
        <v xml:space="preserve"> </v>
      </c>
      <c r="G19" s="137" t="str">
        <f>'PROM 3.1'!K29</f>
        <v>F.N</v>
      </c>
      <c r="H19" s="283">
        <f t="shared" si="0"/>
        <v>0</v>
      </c>
    </row>
    <row r="20" spans="1:8" x14ac:dyDescent="0.25">
      <c r="A20" s="288">
        <f>datos!A32</f>
        <v>2016000060</v>
      </c>
      <c r="B20" s="286" t="str">
        <f>datos!B32</f>
        <v>MUÑOZ RIVERA NICOLE ALEXANDRA</v>
      </c>
      <c r="C20" s="137" t="str">
        <f>'PROM 3.1'!C30</f>
        <v xml:space="preserve"> </v>
      </c>
      <c r="D20" s="137" t="str">
        <f>'PROM 3.1'!E30</f>
        <v xml:space="preserve"> </v>
      </c>
      <c r="E20" s="137" t="str">
        <f>'PROM 3.1'!G30</f>
        <v xml:space="preserve"> </v>
      </c>
      <c r="F20" s="137" t="str">
        <f>'PROM 3.1'!I30</f>
        <v xml:space="preserve"> </v>
      </c>
      <c r="G20" s="137" t="str">
        <f>'PROM 3.1'!K30</f>
        <v>F.N</v>
      </c>
      <c r="H20" s="283">
        <f t="shared" si="0"/>
        <v>0</v>
      </c>
    </row>
    <row r="21" spans="1:8" x14ac:dyDescent="0.25">
      <c r="A21" s="288">
        <f>datos!A33</f>
        <v>2016000221</v>
      </c>
      <c r="B21" s="286" t="str">
        <f>datos!B33</f>
        <v>MURILLO VELASTEGUI RICARDO ARTURO</v>
      </c>
      <c r="C21" s="137" t="str">
        <f>'PROM 3.1'!C31</f>
        <v xml:space="preserve"> </v>
      </c>
      <c r="D21" s="137" t="str">
        <f>'PROM 3.1'!E31</f>
        <v xml:space="preserve"> </v>
      </c>
      <c r="E21" s="137" t="str">
        <f>'PROM 3.1'!G31</f>
        <v xml:space="preserve"> </v>
      </c>
      <c r="F21" s="137" t="str">
        <f>'PROM 3.1'!I31</f>
        <v xml:space="preserve"> </v>
      </c>
      <c r="G21" s="137" t="str">
        <f>'PROM 3.1'!K31</f>
        <v>F.N</v>
      </c>
      <c r="H21" s="283">
        <f t="shared" si="0"/>
        <v>0</v>
      </c>
    </row>
    <row r="22" spans="1:8" x14ac:dyDescent="0.25">
      <c r="A22" s="288">
        <f>datos!A34</f>
        <v>2016000067</v>
      </c>
      <c r="B22" s="286" t="str">
        <f>datos!B34</f>
        <v>OTERO SANCHEZ JORGE ALEJANDRO</v>
      </c>
      <c r="C22" s="137" t="str">
        <f>'PROM 3.1'!C32</f>
        <v xml:space="preserve"> </v>
      </c>
      <c r="D22" s="137" t="str">
        <f>'PROM 3.1'!E32</f>
        <v xml:space="preserve"> </v>
      </c>
      <c r="E22" s="137" t="str">
        <f>'PROM 3.1'!G32</f>
        <v xml:space="preserve"> </v>
      </c>
      <c r="F22" s="137" t="str">
        <f>'PROM 3.1'!I32</f>
        <v xml:space="preserve"> </v>
      </c>
      <c r="G22" s="137" t="str">
        <f>'PROM 3.1'!K32</f>
        <v>F.N</v>
      </c>
      <c r="H22" s="283">
        <f t="shared" si="0"/>
        <v>0</v>
      </c>
    </row>
    <row r="23" spans="1:8" x14ac:dyDescent="0.25">
      <c r="A23" s="288">
        <f>datos!A35</f>
        <v>2016000132</v>
      </c>
      <c r="B23" s="286" t="str">
        <f>datos!B35</f>
        <v>PASTOR SALGADO MARIELLA DOMENICA</v>
      </c>
      <c r="C23" s="137" t="str">
        <f>'PROM 3.1'!C33</f>
        <v xml:space="preserve"> </v>
      </c>
      <c r="D23" s="137" t="str">
        <f>'PROM 3.1'!E33</f>
        <v xml:space="preserve"> </v>
      </c>
      <c r="E23" s="137" t="str">
        <f>'PROM 3.1'!G33</f>
        <v xml:space="preserve"> </v>
      </c>
      <c r="F23" s="137" t="str">
        <f>'PROM 3.1'!I33</f>
        <v xml:space="preserve"> </v>
      </c>
      <c r="G23" s="137" t="str">
        <f>'PROM 3.1'!K33</f>
        <v>F.N</v>
      </c>
      <c r="H23" s="283">
        <f t="shared" si="0"/>
        <v>0</v>
      </c>
    </row>
    <row r="24" spans="1:8" x14ac:dyDescent="0.25">
      <c r="A24" s="288">
        <f>datos!A36</f>
        <v>2010020005</v>
      </c>
      <c r="B24" s="286" t="str">
        <f>datos!B36</f>
        <v>PLAZA DELGADO JOSE LUIS</v>
      </c>
      <c r="C24" s="137" t="str">
        <f>'PROM 3.1'!C34</f>
        <v xml:space="preserve"> </v>
      </c>
      <c r="D24" s="137" t="str">
        <f>'PROM 3.1'!E34</f>
        <v xml:space="preserve"> </v>
      </c>
      <c r="E24" s="137" t="str">
        <f>'PROM 3.1'!G34</f>
        <v xml:space="preserve"> </v>
      </c>
      <c r="F24" s="137" t="str">
        <f>'PROM 3.1'!I34</f>
        <v xml:space="preserve"> </v>
      </c>
      <c r="G24" s="137" t="str">
        <f>'PROM 3.1'!K34</f>
        <v>F.N</v>
      </c>
      <c r="H24" s="283">
        <f t="shared" si="0"/>
        <v>0</v>
      </c>
    </row>
    <row r="25" spans="1:8" x14ac:dyDescent="0.25">
      <c r="A25" s="288">
        <f>datos!A37</f>
        <v>2015110006</v>
      </c>
      <c r="B25" s="286" t="str">
        <f>datos!B37</f>
        <v>ROMAN FLORES DANIEL ERNESTO</v>
      </c>
      <c r="C25" s="137" t="str">
        <f>'PROM 3.1'!C35</f>
        <v xml:space="preserve"> </v>
      </c>
      <c r="D25" s="137" t="str">
        <f>'PROM 3.1'!E35</f>
        <v xml:space="preserve"> </v>
      </c>
      <c r="E25" s="137" t="str">
        <f>'PROM 3.1'!G35</f>
        <v xml:space="preserve"> </v>
      </c>
      <c r="F25" s="137" t="str">
        <f>'PROM 3.1'!I35</f>
        <v xml:space="preserve"> </v>
      </c>
      <c r="G25" s="137" t="str">
        <f>'PROM 3.1'!K35</f>
        <v>F.N</v>
      </c>
      <c r="H25" s="283">
        <f t="shared" si="0"/>
        <v>0</v>
      </c>
    </row>
    <row r="26" spans="1:8" x14ac:dyDescent="0.25">
      <c r="A26" s="288">
        <f>datos!A38</f>
        <v>2015110020</v>
      </c>
      <c r="B26" s="286" t="str">
        <f>datos!B38</f>
        <v>TAIBOT AVEGNO BRYAN ANTENOR</v>
      </c>
      <c r="C26" s="137" t="str">
        <f>'PROM 3.1'!C36</f>
        <v xml:space="preserve"> </v>
      </c>
      <c r="D26" s="137" t="str">
        <f>'PROM 3.1'!E36</f>
        <v xml:space="preserve"> </v>
      </c>
      <c r="E26" s="137" t="str">
        <f>'PROM 3.1'!G36</f>
        <v xml:space="preserve"> </v>
      </c>
      <c r="F26" s="137" t="str">
        <f>'PROM 3.1'!I36</f>
        <v xml:space="preserve"> </v>
      </c>
      <c r="G26" s="137" t="str">
        <f>'PROM 3.1'!K36</f>
        <v>F.N</v>
      </c>
      <c r="H26" s="283">
        <f t="shared" si="0"/>
        <v>0</v>
      </c>
    </row>
    <row r="27" spans="1:8" x14ac:dyDescent="0.25">
      <c r="A27" s="288">
        <f>datos!A39</f>
        <v>2016000183</v>
      </c>
      <c r="B27" s="286" t="str">
        <f>datos!B39</f>
        <v>TORO ALMEA JORDAN ANDRES</v>
      </c>
      <c r="C27" s="137" t="str">
        <f>'PROM 3.1'!C37</f>
        <v xml:space="preserve"> </v>
      </c>
      <c r="D27" s="137" t="str">
        <f>'PROM 3.1'!E37</f>
        <v xml:space="preserve"> </v>
      </c>
      <c r="E27" s="137" t="str">
        <f>'PROM 3.1'!G37</f>
        <v xml:space="preserve"> </v>
      </c>
      <c r="F27" s="137" t="str">
        <f>'PROM 3.1'!I37</f>
        <v xml:space="preserve"> </v>
      </c>
      <c r="G27" s="137" t="str">
        <f>'PROM 3.1'!K37</f>
        <v>F.N</v>
      </c>
      <c r="H27" s="283">
        <f t="shared" si="0"/>
        <v>0</v>
      </c>
    </row>
    <row r="28" spans="1:8" x14ac:dyDescent="0.25">
      <c r="A28" s="288">
        <f>datos!A40</f>
        <v>2016000137</v>
      </c>
      <c r="B28" s="286" t="str">
        <f>datos!B40</f>
        <v>VALENCIA CAICEDO ANGIE ISABELLA</v>
      </c>
      <c r="C28" s="137" t="str">
        <f>'PROM 3.1'!C38</f>
        <v xml:space="preserve"> </v>
      </c>
      <c r="D28" s="137" t="str">
        <f>'PROM 3.1'!E38</f>
        <v xml:space="preserve"> </v>
      </c>
      <c r="E28" s="137" t="str">
        <f>'PROM 3.1'!G38</f>
        <v xml:space="preserve"> </v>
      </c>
      <c r="F28" s="137" t="str">
        <f>'PROM 3.1'!I38</f>
        <v xml:space="preserve"> </v>
      </c>
      <c r="G28" s="137" t="str">
        <f>'PROM 3.1'!K38</f>
        <v>F.N</v>
      </c>
      <c r="H28" s="283">
        <f t="shared" si="0"/>
        <v>0</v>
      </c>
    </row>
    <row r="29" spans="1:8" x14ac:dyDescent="0.25">
      <c r="A29" s="288">
        <f>datos!A41</f>
        <v>2016000181</v>
      </c>
      <c r="B29" s="286" t="str">
        <f>datos!B41</f>
        <v>VALIENTE GUTIERREZ NAYIB EDUARDO</v>
      </c>
      <c r="C29" s="137" t="str">
        <f>'PROM 3.1'!C39</f>
        <v xml:space="preserve"> </v>
      </c>
      <c r="D29" s="137" t="str">
        <f>'PROM 3.1'!E39</f>
        <v xml:space="preserve"> </v>
      </c>
      <c r="E29" s="137" t="str">
        <f>'PROM 3.1'!G39</f>
        <v xml:space="preserve"> </v>
      </c>
      <c r="F29" s="137" t="str">
        <f>'PROM 3.1'!I39</f>
        <v xml:space="preserve"> </v>
      </c>
      <c r="G29" s="137" t="str">
        <f>'PROM 3.1'!K39</f>
        <v>F.N</v>
      </c>
      <c r="H29" s="283">
        <f t="shared" si="0"/>
        <v>0</v>
      </c>
    </row>
    <row r="30" spans="1:8" x14ac:dyDescent="0.25">
      <c r="A30" s="288">
        <f>datos!A42</f>
        <v>2016000251</v>
      </c>
      <c r="B30" s="286" t="str">
        <f>datos!B42</f>
        <v>VEGA VERA ANGGIE VALERIA</v>
      </c>
      <c r="C30" s="137" t="str">
        <f>'PROM 3.1'!C40</f>
        <v xml:space="preserve"> </v>
      </c>
      <c r="D30" s="137" t="str">
        <f>'PROM 3.1'!E40</f>
        <v xml:space="preserve"> </v>
      </c>
      <c r="E30" s="137" t="str">
        <f>'PROM 3.1'!G40</f>
        <v xml:space="preserve"> </v>
      </c>
      <c r="F30" s="137" t="str">
        <f>'PROM 3.1'!I40</f>
        <v xml:space="preserve"> </v>
      </c>
      <c r="G30" s="137" t="str">
        <f>'PROM 3.1'!K40</f>
        <v>F.N</v>
      </c>
      <c r="H30" s="283">
        <f t="shared" si="0"/>
        <v>0</v>
      </c>
    </row>
    <row r="31" spans="1:8" x14ac:dyDescent="0.25">
      <c r="A31" s="288">
        <f>datos!A43</f>
        <v>0</v>
      </c>
      <c r="B31" s="286">
        <f>datos!B43</f>
        <v>0</v>
      </c>
      <c r="C31" s="137" t="str">
        <f>'PROM 3.1'!C41</f>
        <v xml:space="preserve"> </v>
      </c>
      <c r="D31" s="137" t="str">
        <f>'PROM 3.1'!E41</f>
        <v xml:space="preserve"> </v>
      </c>
      <c r="E31" s="137" t="str">
        <f>'PROM 3.1'!G41</f>
        <v xml:space="preserve"> </v>
      </c>
      <c r="F31" s="137" t="str">
        <f>'PROM 3.1'!I41</f>
        <v xml:space="preserve"> </v>
      </c>
      <c r="G31" s="137" t="str">
        <f>'PROM 3.1'!K41</f>
        <v>F.N</v>
      </c>
      <c r="H31" s="283">
        <f t="shared" si="0"/>
        <v>0</v>
      </c>
    </row>
    <row r="32" spans="1:8" x14ac:dyDescent="0.25">
      <c r="A32" s="288">
        <f>datos!A44</f>
        <v>0</v>
      </c>
      <c r="B32" s="286">
        <f>datos!B44</f>
        <v>0</v>
      </c>
      <c r="C32" s="137" t="str">
        <f>'PROM 3.1'!C42</f>
        <v xml:space="preserve"> </v>
      </c>
      <c r="D32" s="137" t="str">
        <f>'PROM 3.1'!E42</f>
        <v xml:space="preserve"> </v>
      </c>
      <c r="E32" s="137" t="str">
        <f>'PROM 3.1'!G42</f>
        <v xml:space="preserve"> </v>
      </c>
      <c r="F32" s="137" t="str">
        <f>'PROM 3.1'!I42</f>
        <v xml:space="preserve"> </v>
      </c>
      <c r="G32" s="137" t="str">
        <f>'PROM 3.1'!K42</f>
        <v>F.N</v>
      </c>
      <c r="H32" s="283">
        <f t="shared" si="0"/>
        <v>0</v>
      </c>
    </row>
    <row r="33" spans="1:8" x14ac:dyDescent="0.25">
      <c r="A33" s="288">
        <f>datos!A45</f>
        <v>0</v>
      </c>
      <c r="B33" s="286">
        <f>datos!B45</f>
        <v>0</v>
      </c>
      <c r="C33" s="137" t="str">
        <f>'PROM 3.1'!C43</f>
        <v xml:space="preserve"> </v>
      </c>
      <c r="D33" s="137" t="str">
        <f>'PROM 3.1'!E43</f>
        <v xml:space="preserve"> </v>
      </c>
      <c r="E33" s="137" t="str">
        <f>'PROM 3.1'!G43</f>
        <v xml:space="preserve"> </v>
      </c>
      <c r="F33" s="137" t="str">
        <f>'PROM 3.1'!I43</f>
        <v xml:space="preserve"> </v>
      </c>
      <c r="G33" s="137" t="str">
        <f>'PROM 3.1'!K43</f>
        <v>F.N</v>
      </c>
      <c r="H33" s="283">
        <f t="shared" si="0"/>
        <v>0</v>
      </c>
    </row>
    <row r="34" spans="1:8" x14ac:dyDescent="0.25">
      <c r="A34" s="288">
        <f>datos!A46</f>
        <v>0</v>
      </c>
      <c r="B34" s="286">
        <f>datos!B46</f>
        <v>0</v>
      </c>
      <c r="C34" s="137" t="str">
        <f>'PROM 3.1'!C44</f>
        <v xml:space="preserve"> </v>
      </c>
      <c r="D34" s="137" t="str">
        <f>'PROM 3.1'!E44</f>
        <v xml:space="preserve"> </v>
      </c>
      <c r="E34" s="137" t="str">
        <f>'PROM 3.1'!G44</f>
        <v xml:space="preserve"> </v>
      </c>
      <c r="F34" s="137" t="str">
        <f>'PROM 3.1'!I44</f>
        <v xml:space="preserve"> </v>
      </c>
      <c r="G34" s="137" t="str">
        <f>'PROM 3.1'!K44</f>
        <v>F.N</v>
      </c>
      <c r="H34" s="283">
        <f t="shared" si="0"/>
        <v>0</v>
      </c>
    </row>
    <row r="35" spans="1:8" x14ac:dyDescent="0.25">
      <c r="A35" s="288">
        <f>datos!A47</f>
        <v>0</v>
      </c>
      <c r="B35" s="286">
        <f>datos!B47</f>
        <v>0</v>
      </c>
      <c r="C35" s="137" t="str">
        <f>'PROM 3.1'!C45</f>
        <v xml:space="preserve"> </v>
      </c>
      <c r="D35" s="137" t="str">
        <f>'PROM 3.1'!E45</f>
        <v xml:space="preserve"> </v>
      </c>
      <c r="E35" s="137" t="str">
        <f>'PROM 3.1'!G45</f>
        <v xml:space="preserve"> </v>
      </c>
      <c r="F35" s="137" t="str">
        <f>'PROM 3.1'!I45</f>
        <v xml:space="preserve"> </v>
      </c>
      <c r="G35" s="137" t="str">
        <f>'PROM 3.1'!K45</f>
        <v>F.N</v>
      </c>
      <c r="H35" s="283">
        <f t="shared" si="0"/>
        <v>0</v>
      </c>
    </row>
    <row r="36" spans="1:8" x14ac:dyDescent="0.25">
      <c r="A36" s="288">
        <f>datos!A48</f>
        <v>0</v>
      </c>
      <c r="B36" s="286">
        <f>datos!B48</f>
        <v>0</v>
      </c>
      <c r="C36" s="137" t="str">
        <f>'PROM 3.1'!C46</f>
        <v xml:space="preserve"> </v>
      </c>
      <c r="D36" s="137" t="str">
        <f>'PROM 3.1'!E46</f>
        <v xml:space="preserve"> </v>
      </c>
      <c r="E36" s="137" t="str">
        <f>'PROM 3.1'!G46</f>
        <v xml:space="preserve"> </v>
      </c>
      <c r="F36" s="137" t="str">
        <f>'PROM 3.1'!I46</f>
        <v xml:space="preserve"> </v>
      </c>
      <c r="G36" s="137" t="str">
        <f>'PROM 3.1'!K46</f>
        <v>F.N</v>
      </c>
      <c r="H36" s="283">
        <f t="shared" si="0"/>
        <v>0</v>
      </c>
    </row>
    <row r="37" spans="1:8" x14ac:dyDescent="0.25">
      <c r="A37" s="288">
        <f>datos!A49</f>
        <v>0</v>
      </c>
      <c r="B37" s="286">
        <f>datos!B49</f>
        <v>0</v>
      </c>
      <c r="C37" s="137" t="str">
        <f>'PROM 3.1'!C47</f>
        <v xml:space="preserve"> </v>
      </c>
      <c r="D37" s="137" t="str">
        <f>'PROM 3.1'!E47</f>
        <v xml:space="preserve"> </v>
      </c>
      <c r="E37" s="137" t="str">
        <f>'PROM 3.1'!G47</f>
        <v xml:space="preserve"> </v>
      </c>
      <c r="F37" s="137" t="str">
        <f>'PROM 3.1'!I47</f>
        <v xml:space="preserve"> </v>
      </c>
      <c r="G37" s="137" t="str">
        <f>'PROM 3.1'!K47</f>
        <v>F.N</v>
      </c>
      <c r="H37" s="283">
        <f t="shared" si="0"/>
        <v>0</v>
      </c>
    </row>
    <row r="38" spans="1:8" x14ac:dyDescent="0.25">
      <c r="A38" s="288">
        <f>datos!A50</f>
        <v>0</v>
      </c>
      <c r="B38" s="286">
        <f>datos!B50</f>
        <v>0</v>
      </c>
      <c r="C38" s="137" t="str">
        <f>'PROM 3.1'!C48</f>
        <v xml:space="preserve"> </v>
      </c>
      <c r="D38" s="137" t="str">
        <f>'PROM 3.1'!E48</f>
        <v xml:space="preserve"> </v>
      </c>
      <c r="E38" s="137" t="str">
        <f>'PROM 3.1'!G48</f>
        <v xml:space="preserve"> </v>
      </c>
      <c r="F38" s="137" t="str">
        <f>'PROM 3.1'!I48</f>
        <v xml:space="preserve"> </v>
      </c>
      <c r="G38" s="137" t="str">
        <f>'PROM 3.1'!K48</f>
        <v>F.N</v>
      </c>
      <c r="H38" s="283">
        <f t="shared" si="0"/>
        <v>0</v>
      </c>
    </row>
    <row r="39" spans="1:8" x14ac:dyDescent="0.25">
      <c r="A39" s="288">
        <f>datos!A51</f>
        <v>0</v>
      </c>
      <c r="B39" s="286">
        <f>datos!B51</f>
        <v>0</v>
      </c>
      <c r="C39" s="137" t="str">
        <f>'PROM 3.1'!C49</f>
        <v xml:space="preserve"> </v>
      </c>
      <c r="D39" s="137" t="str">
        <f>'PROM 3.1'!E49</f>
        <v xml:space="preserve"> </v>
      </c>
      <c r="E39" s="137" t="str">
        <f>'PROM 3.1'!G49</f>
        <v xml:space="preserve"> </v>
      </c>
      <c r="F39" s="137" t="str">
        <f>'PROM 3.1'!I49</f>
        <v xml:space="preserve"> </v>
      </c>
      <c r="G39" s="137" t="str">
        <f>'PROM 3.1'!K49</f>
        <v>F.N</v>
      </c>
      <c r="H39" s="283">
        <f t="shared" si="0"/>
        <v>0</v>
      </c>
    </row>
    <row r="40" spans="1:8" x14ac:dyDescent="0.25">
      <c r="A40" s="288">
        <f>datos!A52</f>
        <v>0</v>
      </c>
      <c r="B40" s="286">
        <f>datos!B52</f>
        <v>0</v>
      </c>
      <c r="C40" s="137" t="str">
        <f>'PROM 3.1'!C50</f>
        <v xml:space="preserve"> </v>
      </c>
      <c r="D40" s="137" t="str">
        <f>'PROM 3.1'!E50</f>
        <v xml:space="preserve"> </v>
      </c>
      <c r="E40" s="137" t="str">
        <f>'PROM 3.1'!G50</f>
        <v xml:space="preserve"> </v>
      </c>
      <c r="F40" s="137" t="str">
        <f>'PROM 3.1'!I50</f>
        <v xml:space="preserve"> </v>
      </c>
      <c r="G40" s="137" t="str">
        <f>'PROM 3.1'!K50</f>
        <v>F.N</v>
      </c>
      <c r="H40" s="283">
        <f t="shared" si="0"/>
        <v>0</v>
      </c>
    </row>
    <row r="41" spans="1:8" x14ac:dyDescent="0.25">
      <c r="A41" s="288">
        <f>datos!A53</f>
        <v>0</v>
      </c>
      <c r="B41" s="286">
        <f>datos!B53</f>
        <v>0</v>
      </c>
      <c r="C41" s="137" t="str">
        <f>'PROM 3.1'!C51</f>
        <v xml:space="preserve"> </v>
      </c>
      <c r="D41" s="137" t="str">
        <f>'PROM 3.1'!E51</f>
        <v xml:space="preserve"> </v>
      </c>
      <c r="E41" s="137" t="str">
        <f>'PROM 3.1'!G51</f>
        <v xml:space="preserve"> </v>
      </c>
      <c r="F41" s="137" t="str">
        <f>'PROM 3.1'!I51</f>
        <v xml:space="preserve"> </v>
      </c>
      <c r="G41" s="137" t="str">
        <f>'PROM 3.1'!K51</f>
        <v>F.N</v>
      </c>
      <c r="H41" s="283">
        <f t="shared" si="0"/>
        <v>0</v>
      </c>
    </row>
    <row r="42" spans="1:8" x14ac:dyDescent="0.25">
      <c r="C42" s="105"/>
      <c r="D42" s="105"/>
      <c r="E42" s="105"/>
      <c r="F42" s="105"/>
      <c r="G42" s="105"/>
    </row>
    <row r="43" spans="1:8" x14ac:dyDescent="0.25">
      <c r="C43" s="105"/>
      <c r="D43" s="105"/>
      <c r="E43" s="105"/>
      <c r="F43" s="105"/>
      <c r="G43" s="105"/>
    </row>
    <row r="44" spans="1:8" x14ac:dyDescent="0.25">
      <c r="C44" s="105"/>
      <c r="D44" s="105"/>
      <c r="E44" s="105"/>
      <c r="F44" s="105"/>
      <c r="G44" s="105"/>
    </row>
    <row r="45" spans="1:8" x14ac:dyDescent="0.25">
      <c r="C45" s="105"/>
      <c r="D45" s="105"/>
      <c r="E45" s="105"/>
      <c r="F45" s="105"/>
      <c r="G45" s="105"/>
    </row>
    <row r="46" spans="1:8" x14ac:dyDescent="0.25">
      <c r="C46" s="105"/>
      <c r="D46" s="105"/>
      <c r="E46" s="105"/>
      <c r="F46" s="105"/>
      <c r="G46" s="105"/>
    </row>
    <row r="47" spans="1:8" x14ac:dyDescent="0.25">
      <c r="C47" s="105"/>
      <c r="D47" s="105"/>
      <c r="E47" s="105"/>
      <c r="F47" s="105"/>
      <c r="G47" s="105"/>
    </row>
    <row r="48" spans="1:8" x14ac:dyDescent="0.25">
      <c r="C48" s="105"/>
      <c r="D48" s="105"/>
      <c r="E48" s="105"/>
      <c r="F48" s="105"/>
      <c r="G48" s="10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pageSetUpPr fitToPage="1"/>
  </sheetPr>
  <dimension ref="A1:H44"/>
  <sheetViews>
    <sheetView zoomScale="85" zoomScaleNormal="85" workbookViewId="0">
      <selection activeCell="A3" sqref="A3"/>
    </sheetView>
  </sheetViews>
  <sheetFormatPr baseColWidth="10" defaultRowHeight="15" x14ac:dyDescent="0.25"/>
  <cols>
    <col min="1" max="1" width="30.5703125" customWidth="1"/>
    <col min="2" max="6" width="12" customWidth="1"/>
    <col min="7" max="7" width="11.28515625" bestFit="1" customWidth="1"/>
    <col min="8" max="8" width="38.140625" hidden="1" customWidth="1"/>
  </cols>
  <sheetData>
    <row r="1" spans="1:8" ht="15.75" customHeight="1" x14ac:dyDescent="0.25">
      <c r="A1" s="398" t="str">
        <f>CONCATENATE("PROMEDIO DE ",datos!C7," DEL ",'3.1'!A1)</f>
        <v>PROMEDIO DE  DEL TERCER PARCIAL - PRIMER QUIMESTRE</v>
      </c>
      <c r="B1" s="398"/>
      <c r="C1" s="398"/>
      <c r="D1" s="398"/>
      <c r="E1" s="398"/>
      <c r="F1" s="398"/>
      <c r="G1" s="398"/>
      <c r="H1" s="104" t="str">
        <f>datos!B14</f>
        <v>ALVAREZ MUÑIZ ANGIE GABRIELA</v>
      </c>
    </row>
    <row r="2" spans="1:8" x14ac:dyDescent="0.25">
      <c r="B2" s="134"/>
      <c r="C2" s="134"/>
      <c r="D2" s="134"/>
      <c r="E2" s="134"/>
      <c r="H2" s="104" t="str">
        <f>datos!B15</f>
        <v>CABRERA NICOLA LEONARDO JAVIER</v>
      </c>
    </row>
    <row r="3" spans="1:8" ht="15" customHeight="1" x14ac:dyDescent="0.25">
      <c r="A3" s="168" t="s">
        <v>141</v>
      </c>
      <c r="B3" s="232" t="s">
        <v>31</v>
      </c>
      <c r="C3" s="232" t="s">
        <v>126</v>
      </c>
      <c r="D3" s="232" t="s">
        <v>127</v>
      </c>
      <c r="E3" s="232" t="s">
        <v>34</v>
      </c>
      <c r="F3" s="232" t="s">
        <v>128</v>
      </c>
      <c r="G3" s="232" t="s">
        <v>101</v>
      </c>
      <c r="H3" s="104" t="str">
        <f>datos!B16</f>
        <v>CARDENAS HIDALGO KENNY JOEL</v>
      </c>
    </row>
    <row r="4" spans="1:8" x14ac:dyDescent="0.25">
      <c r="A4" s="149" t="s">
        <v>129</v>
      </c>
      <c r="B4" s="293">
        <f>+VLOOKUP($A$3,'PROM 1.1'!$A$12:M53,3,)</f>
        <v>8.3448275862068968</v>
      </c>
      <c r="C4" s="293">
        <f>+VLOOKUP($A$3,'PROM 1.1'!$A$12:O53,5,)</f>
        <v>8.5517241379310338</v>
      </c>
      <c r="D4" s="293">
        <f>+VLOOKUP($A$3,'PROM 1.1'!$A$12:Q53,7,)</f>
        <v>7.6289655172413795</v>
      </c>
      <c r="E4" s="293">
        <f>+VLOOKUP($A$3,'PROM 1.1'!$A$12:S53,9,)</f>
        <v>8.0172413793103452</v>
      </c>
      <c r="F4" s="293">
        <f>+VLOOKUP($A$3,'PROM 1.1'!$A$12:U53,11,)</f>
        <v>7.0517241379310347</v>
      </c>
      <c r="G4" s="294">
        <f>+VLOOKUP($A$3,'PROM 1.1'!$A$12:W53,13,)</f>
        <v>7.9165517241379302</v>
      </c>
      <c r="H4" s="104" t="str">
        <f>datos!B17</f>
        <v>CARRASCO GRAÑA SAMUEL JOSE</v>
      </c>
    </row>
    <row r="5" spans="1:8" s="150" customFormat="1" x14ac:dyDescent="0.25">
      <c r="A5" s="149" t="s">
        <v>130</v>
      </c>
      <c r="B5" s="295">
        <f>+VLOOKUP($A$3,'PROM 2.1'!$A$12:M53,3,)</f>
        <v>6.7117857142857131</v>
      </c>
      <c r="C5" s="295">
        <f>+VLOOKUP($A$3,'PROM 2.1'!$A$12:O53,5,)</f>
        <v>7.6293103448275863</v>
      </c>
      <c r="D5" s="295">
        <f>+VLOOKUP($A$3,'PROM 2.1'!$A$12:Q53,7,)</f>
        <v>7.1927586206896574</v>
      </c>
      <c r="E5" s="295">
        <f>+VLOOKUP($A$3,'PROM 2.1'!$A$12:S53,9,)</f>
        <v>7.0172413793103452</v>
      </c>
      <c r="F5" s="295">
        <f>+VLOOKUP($A$3,'PROM 2.1'!$A$12:U53,11,)</f>
        <v>5.791666666666667</v>
      </c>
      <c r="G5" s="296">
        <f>+VLOOKUP($A$3,'PROM 2.1'!$A$12:W53,13,)</f>
        <v>6.9866666666666672</v>
      </c>
      <c r="H5" s="104" t="str">
        <f>datos!B18</f>
        <v>CARRILLO GARCIA DANIEL ALEJANDRO</v>
      </c>
    </row>
    <row r="6" spans="1:8" s="155" customFormat="1" ht="21" x14ac:dyDescent="0.35">
      <c r="A6" s="152" t="s">
        <v>131</v>
      </c>
      <c r="B6" s="297" t="e">
        <f>+VLOOKUP($A$3,'PROM 3.1'!$A$12:M53,3,)</f>
        <v>#DIV/0!</v>
      </c>
      <c r="C6" s="297" t="e">
        <f>+VLOOKUP($A$3,'PROM 3.1'!$A$12:O53,5,)</f>
        <v>#DIV/0!</v>
      </c>
      <c r="D6" s="297" t="e">
        <f>+VLOOKUP($A$3,'PROM 3.1'!$A$12:Q53,7,)</f>
        <v>#DIV/0!</v>
      </c>
      <c r="E6" s="297" t="e">
        <f>+VLOOKUP($A$3,'PROM 3.1'!$A$12:S53,9,)</f>
        <v>#DIV/0!</v>
      </c>
      <c r="F6" s="297" t="e">
        <f>+VLOOKUP($A$3,'PROM 3.1'!$A$12:U53,11,)</f>
        <v>#DIV/0!</v>
      </c>
      <c r="G6" s="298" t="e">
        <f>+VLOOKUP($A$3,'PROM 3.1'!$A$12:W53,13,)</f>
        <v>#DIV/0!</v>
      </c>
      <c r="H6" s="154" t="str">
        <f>datos!B19</f>
        <v>CHOEZ MORAN DARIAN MARCELA</v>
      </c>
    </row>
    <row r="7" spans="1:8" x14ac:dyDescent="0.25">
      <c r="H7" s="104" t="str">
        <f>datos!B20</f>
        <v>CONTRERAS VARGAS CECIBEL ALEJANDRA</v>
      </c>
    </row>
    <row r="8" spans="1:8" x14ac:dyDescent="0.25">
      <c r="H8" s="104" t="str">
        <f>datos!B21</f>
        <v>CORDOVA MENDOZA GIOVANNY ALBERTO</v>
      </c>
    </row>
    <row r="9" spans="1:8" x14ac:dyDescent="0.25">
      <c r="H9" s="104" t="str">
        <f>datos!B22</f>
        <v>CORONEL LANDIVAR JUAN DIEGO</v>
      </c>
    </row>
    <row r="10" spans="1:8" x14ac:dyDescent="0.25">
      <c r="H10" s="104" t="str">
        <f>datos!B23</f>
        <v>CUBA VERA ABRAHAM</v>
      </c>
    </row>
    <row r="11" spans="1:8" x14ac:dyDescent="0.25">
      <c r="H11" s="104" t="str">
        <f>datos!B24</f>
        <v>CUENCA LOZA DANIELLA NICOLLE</v>
      </c>
    </row>
    <row r="12" spans="1:8" x14ac:dyDescent="0.25">
      <c r="H12" s="104" t="str">
        <f>datos!B25</f>
        <v>GARCIA ABRIL FELIX ALBERTO</v>
      </c>
    </row>
    <row r="13" spans="1:8" x14ac:dyDescent="0.25">
      <c r="H13" s="104" t="str">
        <f>datos!B26</f>
        <v>GOMEZ MESTANZA ALBERTO JOSHUA</v>
      </c>
    </row>
    <row r="14" spans="1:8" x14ac:dyDescent="0.25">
      <c r="H14" s="104" t="str">
        <f>datos!B27</f>
        <v>LANDIRES COLOMA ROMINA MARTJE</v>
      </c>
    </row>
    <row r="15" spans="1:8" x14ac:dyDescent="0.25">
      <c r="H15" s="104" t="str">
        <f>datos!B28</f>
        <v>LOOR ALVAREZ JHONNY FREDERICK</v>
      </c>
    </row>
    <row r="16" spans="1:8" x14ac:dyDescent="0.25">
      <c r="H16" s="104" t="str">
        <f>datos!B29</f>
        <v>LOPEZ LEON MIRNA JOSTYNE</v>
      </c>
    </row>
    <row r="17" spans="8:8" x14ac:dyDescent="0.25">
      <c r="H17" s="104" t="str">
        <f>datos!B30</f>
        <v>MALDONADO PALMA CHRISTOPHER XAVIER</v>
      </c>
    </row>
    <row r="18" spans="8:8" x14ac:dyDescent="0.25">
      <c r="H18" s="104" t="str">
        <f>datos!B31</f>
        <v>MORALES AVILA DAYANA PRISCILA</v>
      </c>
    </row>
    <row r="19" spans="8:8" x14ac:dyDescent="0.25">
      <c r="H19" s="104" t="str">
        <f>datos!B32</f>
        <v>MUÑOZ RIVERA NICOLE ALEXANDRA</v>
      </c>
    </row>
    <row r="20" spans="8:8" x14ac:dyDescent="0.25">
      <c r="H20" s="104" t="str">
        <f>datos!B33</f>
        <v>MURILLO VELASTEGUI RICARDO ARTURO</v>
      </c>
    </row>
    <row r="21" spans="8:8" x14ac:dyDescent="0.25">
      <c r="H21" s="104" t="str">
        <f>datos!B34</f>
        <v>OTERO SANCHEZ JORGE ALEJANDRO</v>
      </c>
    </row>
    <row r="22" spans="8:8" x14ac:dyDescent="0.25">
      <c r="H22" s="104" t="str">
        <f>datos!B35</f>
        <v>PASTOR SALGADO MARIELLA DOMENICA</v>
      </c>
    </row>
    <row r="23" spans="8:8" x14ac:dyDescent="0.25">
      <c r="H23" s="104" t="str">
        <f>datos!B36</f>
        <v>PLAZA DELGADO JOSE LUIS</v>
      </c>
    </row>
    <row r="24" spans="8:8" x14ac:dyDescent="0.25">
      <c r="H24" s="104" t="str">
        <f>datos!B37</f>
        <v>ROMAN FLORES DANIEL ERNESTO</v>
      </c>
    </row>
    <row r="25" spans="8:8" x14ac:dyDescent="0.25">
      <c r="H25" s="104" t="str">
        <f>datos!B38</f>
        <v>TAIBOT AVEGNO BRYAN ANTENOR</v>
      </c>
    </row>
    <row r="26" spans="8:8" x14ac:dyDescent="0.25">
      <c r="H26" s="104" t="str">
        <f>datos!B39</f>
        <v>TORO ALMEA JORDAN ANDRES</v>
      </c>
    </row>
    <row r="27" spans="8:8" x14ac:dyDescent="0.25">
      <c r="H27" s="104" t="str">
        <f>datos!B40</f>
        <v>VALENCIA CAICEDO ANGIE ISABELLA</v>
      </c>
    </row>
    <row r="28" spans="8:8" x14ac:dyDescent="0.25">
      <c r="H28" s="104" t="str">
        <f>datos!B41</f>
        <v>VALIENTE GUTIERREZ NAYIB EDUARDO</v>
      </c>
    </row>
    <row r="29" spans="8:8" x14ac:dyDescent="0.25">
      <c r="H29" s="104" t="str">
        <f>datos!B42</f>
        <v>VEGA VERA ANGGIE VALERIA</v>
      </c>
    </row>
    <row r="30" spans="8:8" x14ac:dyDescent="0.25">
      <c r="H30" s="104">
        <f>datos!B43</f>
        <v>0</v>
      </c>
    </row>
    <row r="31" spans="8:8" x14ac:dyDescent="0.25">
      <c r="H31" s="104">
        <f>datos!B44</f>
        <v>0</v>
      </c>
    </row>
    <row r="32" spans="8:8" x14ac:dyDescent="0.25">
      <c r="H32" s="104">
        <f>datos!B45</f>
        <v>0</v>
      </c>
    </row>
    <row r="33" spans="8:8" x14ac:dyDescent="0.25">
      <c r="H33" s="104">
        <f>datos!B46</f>
        <v>0</v>
      </c>
    </row>
    <row r="34" spans="8:8" x14ac:dyDescent="0.25">
      <c r="H34" s="104">
        <f>datos!B47</f>
        <v>0</v>
      </c>
    </row>
    <row r="35" spans="8:8" x14ac:dyDescent="0.25">
      <c r="H35" s="104">
        <f>datos!B48</f>
        <v>0</v>
      </c>
    </row>
    <row r="36" spans="8:8" x14ac:dyDescent="0.25">
      <c r="H36" s="104">
        <f>datos!B49</f>
        <v>0</v>
      </c>
    </row>
    <row r="37" spans="8:8" x14ac:dyDescent="0.25">
      <c r="H37" s="104">
        <f>datos!B50</f>
        <v>0</v>
      </c>
    </row>
    <row r="38" spans="8:8" x14ac:dyDescent="0.25">
      <c r="H38" s="104">
        <f>datos!B51</f>
        <v>0</v>
      </c>
    </row>
    <row r="39" spans="8:8" x14ac:dyDescent="0.25">
      <c r="H39" s="104">
        <f>datos!B52</f>
        <v>0</v>
      </c>
    </row>
    <row r="40" spans="8:8" x14ac:dyDescent="0.25">
      <c r="H40" s="104">
        <f>datos!B53</f>
        <v>0</v>
      </c>
    </row>
    <row r="41" spans="8:8" x14ac:dyDescent="0.25">
      <c r="H41" s="104">
        <f>datos!B54</f>
        <v>0</v>
      </c>
    </row>
    <row r="42" spans="8:8" x14ac:dyDescent="0.25">
      <c r="H42" s="104" t="str">
        <f>datos!B55</f>
        <v>PROMEDIO DEL CURSO</v>
      </c>
    </row>
    <row r="43" spans="8:8" x14ac:dyDescent="0.25">
      <c r="H43" s="104"/>
    </row>
    <row r="44" spans="8:8" x14ac:dyDescent="0.25">
      <c r="H44" s="104"/>
    </row>
  </sheetData>
  <sheetProtection password="C60B" sheet="1" objects="1" scenarios="1" selectLockedCells="1"/>
  <mergeCells count="1">
    <mergeCell ref="A1:G1"/>
  </mergeCells>
  <dataValidations count="1">
    <dataValidation type="list" allowBlank="1" showErrorMessage="1" promptTitle="SELECCIONE ESTUDIANTE" sqref="A3">
      <formula1>$H$1:$H$42</formula1>
    </dataValidation>
  </dataValidations>
  <pageMargins left="0.70866141732283472" right="0.70866141732283472" top="0.74803149606299213" bottom="0.74803149606299213" header="0.31496062992125984" footer="0.31496062992125984"/>
  <pageSetup paperSize="9" scale="77" fitToHeight="0"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 filterMode="1">
    <pageSetUpPr fitToPage="1"/>
  </sheetPr>
  <dimension ref="A1:F63"/>
  <sheetViews>
    <sheetView workbookViewId="0">
      <selection activeCell="B1" sqref="B1:E1"/>
    </sheetView>
  </sheetViews>
  <sheetFormatPr baseColWidth="10" defaultRowHeight="15" x14ac:dyDescent="0.25"/>
  <cols>
    <col min="1" max="1" width="20.85546875" style="38" customWidth="1"/>
    <col min="2" max="2" width="21.5703125" style="38" customWidth="1"/>
    <col min="3" max="6" width="20.85546875" style="38" customWidth="1"/>
    <col min="7" max="16384" width="11.42578125" style="38"/>
  </cols>
  <sheetData>
    <row r="1" spans="1:6" ht="58.5" customHeight="1" x14ac:dyDescent="0.25">
      <c r="A1" s="33"/>
      <c r="B1" s="366" t="s">
        <v>36</v>
      </c>
      <c r="C1" s="366"/>
      <c r="D1" s="366"/>
      <c r="E1" s="366"/>
      <c r="F1" s="28" t="s">
        <v>124</v>
      </c>
    </row>
    <row r="2" spans="1:6" ht="18" customHeight="1" x14ac:dyDescent="0.25">
      <c r="A2" s="422" t="str">
        <f>+CONCATENATE("INFORME DEL ",'3.1'!A1,"  ",'PROM 3.1'!B6,"  ",'PROM 3.1'!B6)</f>
        <v>INFORME DEL TERCER PARCIAL - PRIMER QUIMESTRE  0  0</v>
      </c>
      <c r="B2" s="422"/>
      <c r="C2" s="422"/>
      <c r="D2" s="422"/>
      <c r="E2" s="422"/>
      <c r="F2" s="422"/>
    </row>
    <row r="3" spans="1:6" ht="15.75" x14ac:dyDescent="0.25">
      <c r="A3" s="419" t="s">
        <v>0</v>
      </c>
      <c r="B3" s="419"/>
      <c r="C3" s="419"/>
      <c r="D3" s="419"/>
      <c r="E3" s="419"/>
      <c r="F3" s="419"/>
    </row>
    <row r="4" spans="1:6" ht="28.5" x14ac:dyDescent="0.25">
      <c r="A4" s="74" t="s">
        <v>1</v>
      </c>
      <c r="B4" s="74" t="s">
        <v>2</v>
      </c>
      <c r="C4" s="74" t="s">
        <v>3</v>
      </c>
      <c r="D4" s="74" t="s">
        <v>4</v>
      </c>
      <c r="E4" s="74" t="s">
        <v>5</v>
      </c>
      <c r="F4" s="74" t="s">
        <v>6</v>
      </c>
    </row>
    <row r="5" spans="1:6" x14ac:dyDescent="0.25">
      <c r="A5" s="32">
        <f>'I 2.1'!A5</f>
        <v>0</v>
      </c>
      <c r="B5" s="32">
        <f>datos!C7</f>
        <v>0</v>
      </c>
      <c r="C5" s="32"/>
      <c r="D5" s="32">
        <f>datos!C3</f>
        <v>0</v>
      </c>
      <c r="E5" s="32">
        <f>datos!C4</f>
        <v>0</v>
      </c>
      <c r="F5" s="32">
        <f>+COUNTA(datos!B14:B67)</f>
        <v>30</v>
      </c>
    </row>
    <row r="6" spans="1:6" ht="28.5" x14ac:dyDescent="0.25">
      <c r="A6" s="419" t="s">
        <v>7</v>
      </c>
      <c r="B6" s="419"/>
      <c r="C6" s="419"/>
      <c r="D6" s="419"/>
      <c r="E6" s="74" t="s">
        <v>8</v>
      </c>
      <c r="F6" s="41" t="e">
        <f>TRUNC(AVERAGE(C12:C51),2)</f>
        <v>#DIV/0!</v>
      </c>
    </row>
    <row r="7" spans="1:6" ht="57" x14ac:dyDescent="0.25">
      <c r="A7" s="74" t="s">
        <v>9</v>
      </c>
      <c r="B7" s="74" t="s">
        <v>65</v>
      </c>
      <c r="C7" s="74" t="s">
        <v>10</v>
      </c>
      <c r="D7" s="423" t="s">
        <v>11</v>
      </c>
      <c r="E7" s="423"/>
      <c r="F7" s="423"/>
    </row>
    <row r="8" spans="1:6" ht="34.5" customHeight="1" x14ac:dyDescent="0.25">
      <c r="A8" s="29"/>
      <c r="B8" s="29"/>
      <c r="C8" s="30" t="e">
        <f>+B8/A8</f>
        <v>#DIV/0!</v>
      </c>
      <c r="D8" s="420"/>
      <c r="E8" s="420"/>
      <c r="F8" s="420"/>
    </row>
    <row r="10" spans="1:6" ht="15.75" x14ac:dyDescent="0.25">
      <c r="A10" s="419" t="s">
        <v>7</v>
      </c>
      <c r="B10" s="419"/>
      <c r="C10" s="419"/>
      <c r="D10" s="419"/>
      <c r="E10" s="419"/>
      <c r="F10" s="419"/>
    </row>
    <row r="11" spans="1:6" ht="24" x14ac:dyDescent="0.25">
      <c r="A11" s="424" t="s">
        <v>12</v>
      </c>
      <c r="B11" s="425"/>
      <c r="C11" s="53" t="s">
        <v>82</v>
      </c>
      <c r="D11" s="31" t="s">
        <v>13</v>
      </c>
      <c r="E11" s="31" t="s">
        <v>14</v>
      </c>
      <c r="F11" s="31" t="s">
        <v>15</v>
      </c>
    </row>
    <row r="12" spans="1:6" x14ac:dyDescent="0.25">
      <c r="A12" s="338" t="str">
        <f>'PROM 3.1'!A12</f>
        <v>ALVAREZ MUÑIZ ANGIE GABRIELA</v>
      </c>
      <c r="B12" s="339"/>
      <c r="C12" s="39" t="str">
        <f>'PROM 3.1'!M12</f>
        <v xml:space="preserve"> </v>
      </c>
      <c r="D12" s="73"/>
      <c r="E12" s="73"/>
      <c r="F12" s="73"/>
    </row>
    <row r="13" spans="1:6" hidden="1" x14ac:dyDescent="0.25">
      <c r="A13" s="338" t="str">
        <f>'PROM 3.1'!A13</f>
        <v>CABRERA NICOLA LEONARDO JAVIER</v>
      </c>
      <c r="B13" s="339"/>
      <c r="C13" s="39" t="str">
        <f>'PROM 3.1'!M13</f>
        <v xml:space="preserve"> </v>
      </c>
      <c r="D13" s="73"/>
      <c r="E13" s="73"/>
      <c r="F13" s="73"/>
    </row>
    <row r="14" spans="1:6" x14ac:dyDescent="0.25">
      <c r="A14" s="338" t="str">
        <f>'PROM 3.1'!A14</f>
        <v>CARDENAS HIDALGO KENNY JOEL</v>
      </c>
      <c r="B14" s="339"/>
      <c r="C14" s="39" t="str">
        <f>'PROM 3.1'!M14</f>
        <v xml:space="preserve"> </v>
      </c>
      <c r="D14" s="73"/>
      <c r="E14" s="73"/>
      <c r="F14" s="73"/>
    </row>
    <row r="15" spans="1:6" hidden="1" x14ac:dyDescent="0.25">
      <c r="A15" s="338" t="str">
        <f>'PROM 3.1'!A15</f>
        <v>CARRASCO GRAÑA SAMUEL JOSE</v>
      </c>
      <c r="B15" s="339"/>
      <c r="C15" s="39" t="str">
        <f>'PROM 3.1'!M15</f>
        <v xml:space="preserve"> </v>
      </c>
      <c r="D15" s="73"/>
      <c r="E15" s="73"/>
      <c r="F15" s="73"/>
    </row>
    <row r="16" spans="1:6" hidden="1" x14ac:dyDescent="0.25">
      <c r="A16" s="338" t="str">
        <f>'PROM 3.1'!A16</f>
        <v>CARRILLO GARCIA DANIEL ALEJANDRO</v>
      </c>
      <c r="B16" s="339"/>
      <c r="C16" s="39" t="str">
        <f>'PROM 3.1'!M16</f>
        <v xml:space="preserve"> </v>
      </c>
      <c r="D16" s="73"/>
      <c r="E16" s="73"/>
      <c r="F16" s="73"/>
    </row>
    <row r="17" spans="1:6" x14ac:dyDescent="0.25">
      <c r="A17" s="338" t="str">
        <f>'PROM 3.1'!A17</f>
        <v>CHOEZ MORAN DARIAN MARCELA</v>
      </c>
      <c r="B17" s="339"/>
      <c r="C17" s="39" t="str">
        <f>'PROM 3.1'!M17</f>
        <v xml:space="preserve"> </v>
      </c>
      <c r="D17" s="81"/>
      <c r="E17" s="81"/>
      <c r="F17" s="81"/>
    </row>
    <row r="18" spans="1:6" hidden="1" x14ac:dyDescent="0.25">
      <c r="A18" s="338" t="str">
        <f>'PROM 3.1'!A18</f>
        <v>CONTRERAS VARGAS CECIBEL ALEJANDRA</v>
      </c>
      <c r="B18" s="339"/>
      <c r="C18" s="39" t="str">
        <f>'PROM 3.1'!M18</f>
        <v xml:space="preserve"> </v>
      </c>
      <c r="D18" s="81"/>
      <c r="E18" s="81"/>
      <c r="F18" s="81"/>
    </row>
    <row r="19" spans="1:6" hidden="1" x14ac:dyDescent="0.25">
      <c r="A19" s="338" t="str">
        <f>'PROM 3.1'!A19</f>
        <v>CORDOVA MENDOZA GIOVANNY ALBERTO</v>
      </c>
      <c r="B19" s="339"/>
      <c r="C19" s="39" t="str">
        <f>'PROM 3.1'!M19</f>
        <v xml:space="preserve"> </v>
      </c>
      <c r="D19" s="81"/>
      <c r="E19" s="81"/>
      <c r="F19" s="81"/>
    </row>
    <row r="20" spans="1:6" x14ac:dyDescent="0.25">
      <c r="A20" s="338" t="str">
        <f>'PROM 3.1'!A20</f>
        <v>CORONEL LANDIVAR JUAN DIEGO</v>
      </c>
      <c r="B20" s="339"/>
      <c r="C20" s="39" t="str">
        <f>'PROM 3.1'!M20</f>
        <v xml:space="preserve"> </v>
      </c>
      <c r="D20" s="81"/>
      <c r="E20" s="81"/>
      <c r="F20" s="81"/>
    </row>
    <row r="21" spans="1:6" x14ac:dyDescent="0.25">
      <c r="A21" s="338" t="str">
        <f>'PROM 3.1'!A21</f>
        <v>CUBA VERA ABRAHAM</v>
      </c>
      <c r="B21" s="339"/>
      <c r="C21" s="39" t="str">
        <f>'PROM 3.1'!M21</f>
        <v xml:space="preserve"> </v>
      </c>
      <c r="D21" s="81"/>
      <c r="E21" s="81"/>
      <c r="F21" s="81"/>
    </row>
    <row r="22" spans="1:6" hidden="1" x14ac:dyDescent="0.25">
      <c r="A22" s="338" t="str">
        <f>'PROM 3.1'!A22</f>
        <v>CUENCA LOZA DANIELLA NICOLLE</v>
      </c>
      <c r="B22" s="339"/>
      <c r="C22" s="39" t="str">
        <f>'PROM 3.1'!M22</f>
        <v xml:space="preserve"> </v>
      </c>
      <c r="D22" s="73"/>
      <c r="E22" s="73"/>
      <c r="F22" s="73"/>
    </row>
    <row r="23" spans="1:6" hidden="1" x14ac:dyDescent="0.25">
      <c r="A23" s="338" t="str">
        <f>'PROM 3.1'!A23</f>
        <v>GARCIA ABRIL FELIX ALBERTO</v>
      </c>
      <c r="B23" s="339"/>
      <c r="C23" s="39" t="str">
        <f>'PROM 3.1'!M23</f>
        <v xml:space="preserve"> </v>
      </c>
      <c r="D23" s="73"/>
      <c r="E23" s="73"/>
      <c r="F23" s="73"/>
    </row>
    <row r="24" spans="1:6" x14ac:dyDescent="0.25">
      <c r="A24" s="338" t="str">
        <f>'PROM 3.1'!A24</f>
        <v>GOMEZ MESTANZA ALBERTO JOSHUA</v>
      </c>
      <c r="B24" s="339"/>
      <c r="C24" s="39" t="str">
        <f>'PROM 3.1'!M24</f>
        <v xml:space="preserve"> </v>
      </c>
      <c r="D24" s="73"/>
      <c r="E24" s="73"/>
      <c r="F24" s="73"/>
    </row>
    <row r="25" spans="1:6" x14ac:dyDescent="0.25">
      <c r="A25" s="338" t="str">
        <f>'PROM 3.1'!A25</f>
        <v>LANDIRES COLOMA ROMINA MARTJE</v>
      </c>
      <c r="B25" s="339"/>
      <c r="C25" s="39" t="str">
        <f>'PROM 3.1'!M25</f>
        <v xml:space="preserve"> </v>
      </c>
      <c r="D25" s="73"/>
      <c r="E25" s="73"/>
      <c r="F25" s="73"/>
    </row>
    <row r="26" spans="1:6" hidden="1" x14ac:dyDescent="0.25">
      <c r="A26" s="338" t="str">
        <f>'PROM 3.1'!A26</f>
        <v>LOOR ALVAREZ JHONNY FREDERICK</v>
      </c>
      <c r="B26" s="339"/>
      <c r="C26" s="39" t="str">
        <f>'PROM 3.1'!M26</f>
        <v xml:space="preserve"> </v>
      </c>
      <c r="D26" s="73"/>
      <c r="E26" s="73"/>
      <c r="F26" s="73"/>
    </row>
    <row r="27" spans="1:6" hidden="1" x14ac:dyDescent="0.25">
      <c r="A27" s="338" t="str">
        <f>'PROM 3.1'!A27</f>
        <v>LOPEZ LEON MIRNA JOSTYNE</v>
      </c>
      <c r="B27" s="339"/>
      <c r="C27" s="39" t="str">
        <f>'PROM 3.1'!M27</f>
        <v xml:space="preserve"> </v>
      </c>
      <c r="D27" s="73"/>
      <c r="E27" s="73"/>
      <c r="F27" s="73"/>
    </row>
    <row r="28" spans="1:6" hidden="1" x14ac:dyDescent="0.25">
      <c r="A28" s="338" t="str">
        <f>'PROM 3.1'!A28</f>
        <v>MALDONADO PALMA CHRISTOPHER XAVIER</v>
      </c>
      <c r="B28" s="339"/>
      <c r="C28" s="39" t="str">
        <f>'PROM 3.1'!M28</f>
        <v xml:space="preserve"> </v>
      </c>
      <c r="D28" s="73"/>
      <c r="E28" s="73"/>
      <c r="F28" s="73"/>
    </row>
    <row r="29" spans="1:6" hidden="1" x14ac:dyDescent="0.25">
      <c r="A29" s="338" t="str">
        <f>'PROM 3.1'!A29</f>
        <v>MORALES AVILA DAYANA PRISCILA</v>
      </c>
      <c r="B29" s="339"/>
      <c r="C29" s="39" t="str">
        <f>'PROM 3.1'!M29</f>
        <v xml:space="preserve"> </v>
      </c>
      <c r="D29" s="73"/>
      <c r="E29" s="73"/>
      <c r="F29" s="73"/>
    </row>
    <row r="30" spans="1:6" hidden="1" x14ac:dyDescent="0.25">
      <c r="A30" s="338" t="str">
        <f>'PROM 3.1'!A30</f>
        <v>MUÑOZ RIVERA NICOLE ALEXANDRA</v>
      </c>
      <c r="B30" s="339"/>
      <c r="C30" s="39" t="str">
        <f>'PROM 3.1'!M30</f>
        <v xml:space="preserve"> </v>
      </c>
      <c r="D30" s="73"/>
      <c r="E30" s="73"/>
      <c r="F30" s="73"/>
    </row>
    <row r="31" spans="1:6" hidden="1" x14ac:dyDescent="0.25">
      <c r="A31" s="338" t="str">
        <f>'PROM 3.1'!A31</f>
        <v>MURILLO VELASTEGUI RICARDO ARTURO</v>
      </c>
      <c r="B31" s="339"/>
      <c r="C31" s="39" t="str">
        <f>'PROM 3.1'!M31</f>
        <v xml:space="preserve"> </v>
      </c>
      <c r="D31" s="73"/>
      <c r="E31" s="73"/>
      <c r="F31" s="73"/>
    </row>
    <row r="32" spans="1:6" hidden="1" x14ac:dyDescent="0.25">
      <c r="A32" s="338" t="str">
        <f>'PROM 3.1'!A32</f>
        <v>OTERO SANCHEZ JORGE ALEJANDRO</v>
      </c>
      <c r="B32" s="339"/>
      <c r="C32" s="39" t="str">
        <f>'PROM 3.1'!M32</f>
        <v xml:space="preserve"> </v>
      </c>
      <c r="D32" s="73"/>
      <c r="E32" s="73"/>
      <c r="F32" s="73"/>
    </row>
    <row r="33" spans="1:6" hidden="1" x14ac:dyDescent="0.25">
      <c r="A33" s="338" t="str">
        <f>'PROM 3.1'!A33</f>
        <v>PASTOR SALGADO MARIELLA DOMENICA</v>
      </c>
      <c r="B33" s="339"/>
      <c r="C33" s="39" t="str">
        <f>'PROM 3.1'!M33</f>
        <v xml:space="preserve"> </v>
      </c>
      <c r="D33" s="73"/>
      <c r="E33" s="73"/>
      <c r="F33" s="73"/>
    </row>
    <row r="34" spans="1:6" hidden="1" x14ac:dyDescent="0.25">
      <c r="A34" s="338" t="str">
        <f>'PROM 3.1'!A34</f>
        <v>PLAZA DELGADO JOSE LUIS</v>
      </c>
      <c r="B34" s="339"/>
      <c r="C34" s="39" t="str">
        <f>'PROM 3.1'!M34</f>
        <v xml:space="preserve"> </v>
      </c>
      <c r="D34" s="73"/>
      <c r="E34" s="73"/>
      <c r="F34" s="73"/>
    </row>
    <row r="35" spans="1:6" hidden="1" x14ac:dyDescent="0.25">
      <c r="A35" s="338" t="str">
        <f>'PROM 3.1'!A35</f>
        <v>ROMAN FLORES DANIEL ERNESTO</v>
      </c>
      <c r="B35" s="339"/>
      <c r="C35" s="39" t="str">
        <f>'PROM 3.1'!M35</f>
        <v xml:space="preserve"> </v>
      </c>
      <c r="D35" s="73"/>
      <c r="E35" s="73"/>
      <c r="F35" s="73"/>
    </row>
    <row r="36" spans="1:6" hidden="1" x14ac:dyDescent="0.25">
      <c r="A36" s="338" t="str">
        <f>'PROM 3.1'!A36</f>
        <v>TAIBOT AVEGNO BRYAN ANTENOR</v>
      </c>
      <c r="B36" s="339"/>
      <c r="C36" s="39" t="str">
        <f>'PROM 3.1'!M36</f>
        <v xml:space="preserve"> </v>
      </c>
      <c r="D36" s="73"/>
      <c r="E36" s="73"/>
      <c r="F36" s="73"/>
    </row>
    <row r="37" spans="1:6" hidden="1" x14ac:dyDescent="0.25">
      <c r="A37" s="338" t="str">
        <f>'PROM 3.1'!A37</f>
        <v>TORO ALMEA JORDAN ANDRES</v>
      </c>
      <c r="B37" s="339"/>
      <c r="C37" s="39" t="str">
        <f>'PROM 3.1'!M37</f>
        <v xml:space="preserve"> </v>
      </c>
      <c r="D37" s="73"/>
      <c r="E37" s="73"/>
      <c r="F37" s="73"/>
    </row>
    <row r="38" spans="1:6" hidden="1" x14ac:dyDescent="0.25">
      <c r="A38" s="338" t="str">
        <f>'PROM 3.1'!A38</f>
        <v>VALENCIA CAICEDO ANGIE ISABELLA</v>
      </c>
      <c r="B38" s="339"/>
      <c r="C38" s="39" t="str">
        <f>'PROM 3.1'!M38</f>
        <v xml:space="preserve"> </v>
      </c>
      <c r="D38" s="73"/>
      <c r="E38" s="73"/>
      <c r="F38" s="73"/>
    </row>
    <row r="39" spans="1:6" hidden="1" x14ac:dyDescent="0.25">
      <c r="A39" s="338" t="str">
        <f>'PROM 3.1'!A39</f>
        <v>VALIENTE GUTIERREZ NAYIB EDUARDO</v>
      </c>
      <c r="B39" s="339"/>
      <c r="C39" s="39" t="str">
        <f>'PROM 3.1'!M39</f>
        <v xml:space="preserve"> </v>
      </c>
      <c r="D39" s="73"/>
      <c r="E39" s="73"/>
      <c r="F39" s="73"/>
    </row>
    <row r="40" spans="1:6" hidden="1" x14ac:dyDescent="0.25">
      <c r="A40" s="338" t="str">
        <f>'PROM 3.1'!A40</f>
        <v>VEGA VERA ANGGIE VALERIA</v>
      </c>
      <c r="B40" s="339"/>
      <c r="C40" s="39" t="str">
        <f>'PROM 3.1'!M40</f>
        <v xml:space="preserve"> </v>
      </c>
      <c r="D40" s="73"/>
      <c r="E40" s="73"/>
      <c r="F40" s="73"/>
    </row>
    <row r="41" spans="1:6" hidden="1" x14ac:dyDescent="0.25">
      <c r="A41" s="338">
        <f>'PROM 3.1'!A41</f>
        <v>0</v>
      </c>
      <c r="B41" s="339"/>
      <c r="C41" s="39" t="str">
        <f>'PROM 3.1'!M41</f>
        <v xml:space="preserve"> </v>
      </c>
      <c r="D41" s="73"/>
      <c r="E41" s="73"/>
      <c r="F41" s="73"/>
    </row>
    <row r="42" spans="1:6" hidden="1" x14ac:dyDescent="0.25">
      <c r="A42" s="338">
        <f>'PROM 3.1'!A42</f>
        <v>0</v>
      </c>
      <c r="B42" s="339"/>
      <c r="C42" s="39" t="str">
        <f>'PROM 3.1'!M42</f>
        <v xml:space="preserve"> </v>
      </c>
      <c r="D42" s="73"/>
      <c r="E42" s="73"/>
      <c r="F42" s="73"/>
    </row>
    <row r="43" spans="1:6" hidden="1" x14ac:dyDescent="0.25">
      <c r="A43" s="338">
        <f>'PROM 3.1'!A43</f>
        <v>0</v>
      </c>
      <c r="B43" s="339"/>
      <c r="C43" s="39" t="str">
        <f>'PROM 3.1'!M43</f>
        <v xml:space="preserve"> </v>
      </c>
      <c r="D43" s="73"/>
      <c r="E43" s="73"/>
      <c r="F43" s="73"/>
    </row>
    <row r="44" spans="1:6" hidden="1" x14ac:dyDescent="0.25">
      <c r="A44" s="338">
        <f>'PROM 3.1'!A44</f>
        <v>0</v>
      </c>
      <c r="B44" s="339"/>
      <c r="C44" s="39" t="str">
        <f>'PROM 3.1'!M44</f>
        <v xml:space="preserve"> </v>
      </c>
      <c r="D44" s="73"/>
      <c r="E44" s="73"/>
      <c r="F44" s="73"/>
    </row>
    <row r="45" spans="1:6" hidden="1" x14ac:dyDescent="0.25">
      <c r="A45" s="338">
        <f>'PROM 3.1'!A45</f>
        <v>0</v>
      </c>
      <c r="B45" s="339"/>
      <c r="C45" s="39" t="str">
        <f>'PROM 3.1'!M45</f>
        <v xml:space="preserve"> </v>
      </c>
      <c r="D45" s="73"/>
      <c r="E45" s="73"/>
      <c r="F45" s="73"/>
    </row>
    <row r="46" spans="1:6" hidden="1" x14ac:dyDescent="0.25">
      <c r="A46" s="338">
        <f>'PROM 3.1'!A46</f>
        <v>0</v>
      </c>
      <c r="B46" s="339"/>
      <c r="C46" s="39" t="str">
        <f>'PROM 3.1'!M46</f>
        <v xml:space="preserve"> </v>
      </c>
      <c r="D46" s="73"/>
      <c r="E46" s="73"/>
      <c r="F46" s="73"/>
    </row>
    <row r="47" spans="1:6" hidden="1" x14ac:dyDescent="0.25">
      <c r="A47" s="338">
        <f>'PROM 3.1'!A47</f>
        <v>0</v>
      </c>
      <c r="B47" s="339"/>
      <c r="C47" s="39" t="str">
        <f>'PROM 3.1'!M47</f>
        <v xml:space="preserve"> </v>
      </c>
      <c r="D47" s="73"/>
      <c r="E47" s="73"/>
      <c r="F47" s="73"/>
    </row>
    <row r="48" spans="1:6" hidden="1" x14ac:dyDescent="0.25">
      <c r="A48" s="338">
        <f>'PROM 3.1'!A48</f>
        <v>0</v>
      </c>
      <c r="B48" s="339"/>
      <c r="C48" s="39" t="str">
        <f>'PROM 3.1'!M48</f>
        <v xml:space="preserve"> </v>
      </c>
      <c r="D48" s="73"/>
      <c r="E48" s="73"/>
      <c r="F48" s="73"/>
    </row>
    <row r="49" spans="1:6" hidden="1" x14ac:dyDescent="0.25">
      <c r="A49" s="338">
        <f>'PROM 3.1'!A49</f>
        <v>0</v>
      </c>
      <c r="B49" s="339"/>
      <c r="C49" s="39" t="str">
        <f>'PROM 3.1'!M49</f>
        <v xml:space="preserve"> </v>
      </c>
      <c r="D49" s="73"/>
      <c r="E49" s="73"/>
      <c r="F49" s="73"/>
    </row>
    <row r="50" spans="1:6" hidden="1" x14ac:dyDescent="0.25">
      <c r="A50" s="338">
        <f>'PROM 3.1'!A50</f>
        <v>0</v>
      </c>
      <c r="B50" s="339"/>
      <c r="C50" s="39" t="str">
        <f>'PROM 3.1'!M50</f>
        <v xml:space="preserve"> </v>
      </c>
      <c r="D50" s="73"/>
      <c r="E50" s="73"/>
      <c r="F50" s="73"/>
    </row>
    <row r="51" spans="1:6" ht="15" hidden="1" customHeight="1" x14ac:dyDescent="0.25">
      <c r="A51" s="338">
        <f>'PROM 3.1'!A51</f>
        <v>0</v>
      </c>
      <c r="B51" s="339"/>
      <c r="C51" s="39" t="str">
        <f>'PROM 3.1'!M51</f>
        <v xml:space="preserve"> </v>
      </c>
      <c r="D51" s="73"/>
      <c r="E51" s="73"/>
      <c r="F51" s="73"/>
    </row>
    <row r="54" spans="1:6" ht="15.75" x14ac:dyDescent="0.25">
      <c r="A54" s="419" t="s">
        <v>16</v>
      </c>
      <c r="B54" s="419"/>
      <c r="C54" s="419"/>
      <c r="D54" s="419"/>
      <c r="E54" s="419"/>
      <c r="F54" s="419"/>
    </row>
    <row r="55" spans="1:6" ht="29.25" customHeight="1" x14ac:dyDescent="0.25">
      <c r="A55" s="420"/>
      <c r="B55" s="420"/>
      <c r="C55" s="420"/>
      <c r="D55" s="420"/>
      <c r="E55" s="420"/>
      <c r="F55" s="420"/>
    </row>
    <row r="57" spans="1:6" ht="15.75" x14ac:dyDescent="0.25">
      <c r="A57" s="419" t="s">
        <v>17</v>
      </c>
      <c r="B57" s="419"/>
      <c r="C57" s="419"/>
      <c r="D57" s="419"/>
      <c r="E57" s="419"/>
      <c r="F57" s="419"/>
    </row>
    <row r="58" spans="1:6" ht="33" customHeight="1" x14ac:dyDescent="0.25">
      <c r="A58" s="421"/>
      <c r="B58" s="421"/>
      <c r="C58" s="421"/>
      <c r="D58" s="421"/>
      <c r="E58" s="421"/>
      <c r="F58" s="421"/>
    </row>
    <row r="59" spans="1:6" x14ac:dyDescent="0.25">
      <c r="A59" s="34"/>
      <c r="B59" s="34"/>
      <c r="C59" s="34"/>
      <c r="D59" s="34"/>
      <c r="E59" s="34"/>
      <c r="F59" s="34"/>
    </row>
    <row r="60" spans="1:6" x14ac:dyDescent="0.25">
      <c r="A60" s="416" t="s">
        <v>18</v>
      </c>
      <c r="B60" s="417"/>
      <c r="C60" s="418"/>
      <c r="D60" s="416" t="s">
        <v>19</v>
      </c>
      <c r="E60" s="417"/>
      <c r="F60" s="418"/>
    </row>
    <row r="61" spans="1:6" x14ac:dyDescent="0.25">
      <c r="A61" s="35" t="s">
        <v>20</v>
      </c>
      <c r="B61" s="404" t="str">
        <f>'I 2.1'!B61:C61</f>
        <v>Miss. Nancy Poveda Velez</v>
      </c>
      <c r="C61" s="405"/>
      <c r="D61" s="35" t="s">
        <v>21</v>
      </c>
      <c r="E61" s="406" t="str">
        <f>'I 2.1'!E61:F61</f>
        <v>Lcda. Daysi Punguil</v>
      </c>
      <c r="F61" s="407"/>
    </row>
    <row r="62" spans="1:6" ht="32.25" customHeight="1" x14ac:dyDescent="0.25">
      <c r="A62" s="35" t="s">
        <v>22</v>
      </c>
      <c r="B62" s="408"/>
      <c r="C62" s="409"/>
      <c r="D62" s="35" t="s">
        <v>22</v>
      </c>
      <c r="E62" s="410"/>
      <c r="F62" s="411"/>
    </row>
    <row r="63" spans="1:6" x14ac:dyDescent="0.25">
      <c r="A63" s="36" t="s">
        <v>23</v>
      </c>
      <c r="B63" s="412"/>
      <c r="C63" s="413"/>
      <c r="D63" s="36" t="s">
        <v>23</v>
      </c>
      <c r="E63" s="414"/>
      <c r="F63" s="415"/>
    </row>
  </sheetData>
  <autoFilter ref="A11:F51">
    <filterColumn colId="0" showButton="0"/>
    <filterColumn colId="2">
      <customFilters>
        <customFilter operator="lessThan" val="7"/>
      </customFilters>
    </filterColumn>
  </autoFilter>
  <mergeCells count="60">
    <mergeCell ref="B61:C61"/>
    <mergeCell ref="E61:F61"/>
    <mergeCell ref="B62:C62"/>
    <mergeCell ref="E62:F62"/>
    <mergeCell ref="B63:C63"/>
    <mergeCell ref="E63:F63"/>
    <mergeCell ref="A60:C60"/>
    <mergeCell ref="D60:F60"/>
    <mergeCell ref="A45:B45"/>
    <mergeCell ref="A46:B46"/>
    <mergeCell ref="A47:B47"/>
    <mergeCell ref="A48:B48"/>
    <mergeCell ref="A49:B49"/>
    <mergeCell ref="A50:B50"/>
    <mergeCell ref="A51:B51"/>
    <mergeCell ref="A54:F54"/>
    <mergeCell ref="A55:F55"/>
    <mergeCell ref="A57:F57"/>
    <mergeCell ref="A58:F58"/>
    <mergeCell ref="A31:B31"/>
    <mergeCell ref="A44:B44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32:B32"/>
    <mergeCell ref="A27:B27"/>
    <mergeCell ref="A28:B28"/>
    <mergeCell ref="A29:B29"/>
    <mergeCell ref="A30:B30"/>
    <mergeCell ref="A15:B15"/>
    <mergeCell ref="A26:B26"/>
    <mergeCell ref="A17:B17"/>
    <mergeCell ref="A18:B18"/>
    <mergeCell ref="A19:B19"/>
    <mergeCell ref="A20:B20"/>
    <mergeCell ref="A21:B21"/>
    <mergeCell ref="A16:B16"/>
    <mergeCell ref="A22:B22"/>
    <mergeCell ref="A23:B23"/>
    <mergeCell ref="A24:B24"/>
    <mergeCell ref="A25:B25"/>
    <mergeCell ref="B1:E1"/>
    <mergeCell ref="A2:F2"/>
    <mergeCell ref="A3:F3"/>
    <mergeCell ref="A6:D6"/>
    <mergeCell ref="D7:F7"/>
    <mergeCell ref="A14:B14"/>
    <mergeCell ref="D8:F8"/>
    <mergeCell ref="A10:F10"/>
    <mergeCell ref="A11:B11"/>
    <mergeCell ref="A12:B12"/>
    <mergeCell ref="A13:B13"/>
  </mergeCells>
  <pageMargins left="0.70866141732283472" right="0.70866141732283472" top="0.74803149606299213" bottom="0.74803149606299213" header="0.31496062992125984" footer="0.31496062992125984"/>
  <pageSetup paperSize="9" scale="69" fitToHeight="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V44"/>
  <sheetViews>
    <sheetView zoomScale="85" zoomScaleNormal="85" workbookViewId="0">
      <selection activeCell="A45" sqref="A45:XFD45"/>
    </sheetView>
  </sheetViews>
  <sheetFormatPr baseColWidth="10" defaultColWidth="3.5703125" defaultRowHeight="27" customHeight="1" x14ac:dyDescent="0.25"/>
  <cols>
    <col min="1" max="1" width="30.7109375" style="79" customWidth="1"/>
    <col min="2" max="11" width="3.5703125" style="79"/>
    <col min="12" max="21" width="3.5703125" style="79" customWidth="1"/>
    <col min="22" max="22" width="4.7109375" style="79" customWidth="1"/>
    <col min="23" max="16384" width="3.5703125" style="79"/>
  </cols>
  <sheetData>
    <row r="1" spans="1:22" ht="27" customHeight="1" thickBot="1" x14ac:dyDescent="0.3">
      <c r="A1" s="303" t="str">
        <f>CONCATENATE(datos!C7,"                ",datos!C3," ",datos!C4," ",datos!C5,"               TUTOR: ",datos!C11)</f>
        <v xml:space="preserve">                                 TUTOR: </v>
      </c>
      <c r="B1" s="303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3"/>
      <c r="U1" s="303"/>
      <c r="V1" s="303"/>
    </row>
    <row r="2" spans="1:22" ht="27" customHeight="1" x14ac:dyDescent="0.25">
      <c r="A2" s="311" t="s">
        <v>140</v>
      </c>
      <c r="B2" s="304" t="s">
        <v>119</v>
      </c>
      <c r="C2" s="305"/>
      <c r="D2" s="305"/>
      <c r="E2" s="305"/>
      <c r="F2" s="306"/>
      <c r="G2" s="307" t="s">
        <v>120</v>
      </c>
      <c r="H2" s="305"/>
      <c r="I2" s="305"/>
      <c r="J2" s="305"/>
      <c r="K2" s="308"/>
      <c r="L2" s="304" t="s">
        <v>121</v>
      </c>
      <c r="M2" s="305"/>
      <c r="N2" s="305"/>
      <c r="O2" s="305"/>
      <c r="P2" s="306"/>
      <c r="Q2" s="309" t="s">
        <v>122</v>
      </c>
      <c r="R2" s="310"/>
      <c r="S2" s="310"/>
      <c r="T2" s="310"/>
      <c r="U2" s="310"/>
      <c r="V2" s="166" t="s">
        <v>139</v>
      </c>
    </row>
    <row r="3" spans="1:22" ht="68.25" customHeight="1" x14ac:dyDescent="0.25">
      <c r="A3" s="312"/>
      <c r="B3" s="217"/>
      <c r="C3" s="218"/>
      <c r="D3" s="218"/>
      <c r="E3" s="218"/>
      <c r="F3" s="219"/>
      <c r="G3" s="220"/>
      <c r="H3" s="218"/>
      <c r="I3" s="218"/>
      <c r="J3" s="218"/>
      <c r="K3" s="221"/>
      <c r="L3" s="217"/>
      <c r="M3" s="218"/>
      <c r="N3" s="218"/>
      <c r="O3" s="218"/>
      <c r="P3" s="219"/>
      <c r="Q3" s="223"/>
      <c r="R3" s="224"/>
      <c r="S3" s="224"/>
      <c r="T3" s="224"/>
      <c r="U3" s="225"/>
      <c r="V3" s="222"/>
    </row>
    <row r="4" spans="1:22" ht="27" customHeight="1" x14ac:dyDescent="0.25">
      <c r="A4" s="147" t="str">
        <f>datos!B14</f>
        <v>ALVAREZ MUÑIZ ANGIE GABRIELA</v>
      </c>
      <c r="B4" s="145"/>
      <c r="C4" s="142"/>
      <c r="D4" s="142"/>
      <c r="E4" s="142"/>
      <c r="F4" s="146"/>
      <c r="G4" s="144"/>
      <c r="H4" s="142"/>
      <c r="I4" s="142"/>
      <c r="J4" s="142"/>
      <c r="K4" s="143"/>
      <c r="L4" s="145"/>
      <c r="M4" s="142"/>
      <c r="N4" s="142"/>
      <c r="O4" s="142"/>
      <c r="P4" s="146"/>
      <c r="Q4" s="144"/>
      <c r="R4" s="142"/>
      <c r="S4" s="142"/>
      <c r="T4" s="142"/>
      <c r="U4" s="143"/>
      <c r="V4" s="165"/>
    </row>
    <row r="5" spans="1:22" ht="27" customHeight="1" x14ac:dyDescent="0.25">
      <c r="A5" s="147" t="str">
        <f>datos!B15</f>
        <v>CABRERA NICOLA LEONARDO JAVIER</v>
      </c>
      <c r="B5" s="145"/>
      <c r="C5" s="142"/>
      <c r="D5" s="142"/>
      <c r="E5" s="142"/>
      <c r="F5" s="146"/>
      <c r="G5" s="144"/>
      <c r="H5" s="142"/>
      <c r="I5" s="142"/>
      <c r="J5" s="142"/>
      <c r="K5" s="143"/>
      <c r="L5" s="145"/>
      <c r="M5" s="142"/>
      <c r="N5" s="142"/>
      <c r="O5" s="142"/>
      <c r="P5" s="146"/>
      <c r="Q5" s="144"/>
      <c r="R5" s="142"/>
      <c r="S5" s="142"/>
      <c r="T5" s="142"/>
      <c r="U5" s="143"/>
      <c r="V5" s="165"/>
    </row>
    <row r="6" spans="1:22" ht="27" customHeight="1" x14ac:dyDescent="0.25">
      <c r="A6" s="147" t="str">
        <f>datos!B16</f>
        <v>CARDENAS HIDALGO KENNY JOEL</v>
      </c>
      <c r="B6" s="145"/>
      <c r="C6" s="142"/>
      <c r="D6" s="142"/>
      <c r="E6" s="142"/>
      <c r="F6" s="146"/>
      <c r="G6" s="144"/>
      <c r="H6" s="142"/>
      <c r="I6" s="142"/>
      <c r="J6" s="142"/>
      <c r="K6" s="143"/>
      <c r="L6" s="145"/>
      <c r="M6" s="142"/>
      <c r="N6" s="142"/>
      <c r="O6" s="142"/>
      <c r="P6" s="146"/>
      <c r="Q6" s="144"/>
      <c r="R6" s="142"/>
      <c r="S6" s="142"/>
      <c r="T6" s="142"/>
      <c r="U6" s="143"/>
      <c r="V6" s="165"/>
    </row>
    <row r="7" spans="1:22" ht="27" customHeight="1" x14ac:dyDescent="0.25">
      <c r="A7" s="147" t="str">
        <f>datos!B17</f>
        <v>CARRASCO GRAÑA SAMUEL JOSE</v>
      </c>
      <c r="B7" s="145"/>
      <c r="C7" s="142"/>
      <c r="D7" s="142"/>
      <c r="E7" s="142"/>
      <c r="F7" s="146"/>
      <c r="G7" s="144"/>
      <c r="H7" s="142"/>
      <c r="I7" s="142"/>
      <c r="J7" s="142"/>
      <c r="K7" s="143"/>
      <c r="L7" s="145"/>
      <c r="M7" s="142"/>
      <c r="N7" s="142"/>
      <c r="O7" s="142"/>
      <c r="P7" s="146"/>
      <c r="Q7" s="144"/>
      <c r="R7" s="142"/>
      <c r="S7" s="142"/>
      <c r="T7" s="142"/>
      <c r="U7" s="143"/>
      <c r="V7" s="165"/>
    </row>
    <row r="8" spans="1:22" ht="27" customHeight="1" x14ac:dyDescent="0.25">
      <c r="A8" s="147" t="str">
        <f>datos!B18</f>
        <v>CARRILLO GARCIA DANIEL ALEJANDRO</v>
      </c>
      <c r="B8" s="145"/>
      <c r="C8" s="142"/>
      <c r="D8" s="142"/>
      <c r="E8" s="142"/>
      <c r="F8" s="146"/>
      <c r="G8" s="144"/>
      <c r="H8" s="142"/>
      <c r="I8" s="142"/>
      <c r="J8" s="142"/>
      <c r="K8" s="143"/>
      <c r="L8" s="145"/>
      <c r="M8" s="142"/>
      <c r="N8" s="142"/>
      <c r="O8" s="142"/>
      <c r="P8" s="146"/>
      <c r="Q8" s="144"/>
      <c r="R8" s="142"/>
      <c r="S8" s="142"/>
      <c r="T8" s="142"/>
      <c r="U8" s="143"/>
      <c r="V8" s="165"/>
    </row>
    <row r="9" spans="1:22" ht="27" customHeight="1" x14ac:dyDescent="0.25">
      <c r="A9" s="147" t="str">
        <f>datos!B19</f>
        <v>CHOEZ MORAN DARIAN MARCELA</v>
      </c>
      <c r="B9" s="145"/>
      <c r="C9" s="142"/>
      <c r="D9" s="142"/>
      <c r="E9" s="142"/>
      <c r="F9" s="146"/>
      <c r="G9" s="144"/>
      <c r="H9" s="142"/>
      <c r="I9" s="142"/>
      <c r="J9" s="142"/>
      <c r="K9" s="143"/>
      <c r="L9" s="145"/>
      <c r="M9" s="142"/>
      <c r="N9" s="142"/>
      <c r="O9" s="142"/>
      <c r="P9" s="146"/>
      <c r="Q9" s="144"/>
      <c r="R9" s="142"/>
      <c r="S9" s="142"/>
      <c r="T9" s="142"/>
      <c r="U9" s="143"/>
      <c r="V9" s="165"/>
    </row>
    <row r="10" spans="1:22" ht="27" customHeight="1" x14ac:dyDescent="0.25">
      <c r="A10" s="147" t="str">
        <f>datos!B20</f>
        <v>CONTRERAS VARGAS CECIBEL ALEJANDRA</v>
      </c>
      <c r="B10" s="145"/>
      <c r="C10" s="142"/>
      <c r="D10" s="142"/>
      <c r="E10" s="142"/>
      <c r="F10" s="146"/>
      <c r="G10" s="144"/>
      <c r="H10" s="142"/>
      <c r="I10" s="142"/>
      <c r="J10" s="142"/>
      <c r="K10" s="143"/>
      <c r="L10" s="145"/>
      <c r="M10" s="142"/>
      <c r="N10" s="142"/>
      <c r="O10" s="142"/>
      <c r="P10" s="146"/>
      <c r="Q10" s="144"/>
      <c r="R10" s="142"/>
      <c r="S10" s="142"/>
      <c r="T10" s="142"/>
      <c r="U10" s="143"/>
      <c r="V10" s="165"/>
    </row>
    <row r="11" spans="1:22" ht="27" customHeight="1" x14ac:dyDescent="0.25">
      <c r="A11" s="147" t="str">
        <f>datos!B21</f>
        <v>CORDOVA MENDOZA GIOVANNY ALBERTO</v>
      </c>
      <c r="B11" s="145"/>
      <c r="C11" s="142"/>
      <c r="D11" s="142"/>
      <c r="E11" s="142"/>
      <c r="F11" s="146"/>
      <c r="G11" s="144"/>
      <c r="H11" s="142"/>
      <c r="I11" s="142"/>
      <c r="J11" s="142"/>
      <c r="K11" s="143"/>
      <c r="L11" s="145"/>
      <c r="M11" s="142"/>
      <c r="N11" s="142"/>
      <c r="O11" s="142"/>
      <c r="P11" s="146"/>
      <c r="Q11" s="144"/>
      <c r="R11" s="142"/>
      <c r="S11" s="142"/>
      <c r="T11" s="142"/>
      <c r="U11" s="143"/>
      <c r="V11" s="165"/>
    </row>
    <row r="12" spans="1:22" ht="27" customHeight="1" x14ac:dyDescent="0.25">
      <c r="A12" s="147" t="str">
        <f>datos!B22</f>
        <v>CORONEL LANDIVAR JUAN DIEGO</v>
      </c>
      <c r="B12" s="145"/>
      <c r="C12" s="142"/>
      <c r="D12" s="142"/>
      <c r="E12" s="142"/>
      <c r="F12" s="146"/>
      <c r="G12" s="144"/>
      <c r="H12" s="142"/>
      <c r="I12" s="142"/>
      <c r="J12" s="142"/>
      <c r="K12" s="143"/>
      <c r="L12" s="145"/>
      <c r="M12" s="142"/>
      <c r="N12" s="142"/>
      <c r="O12" s="142"/>
      <c r="P12" s="146"/>
      <c r="Q12" s="144"/>
      <c r="R12" s="142"/>
      <c r="S12" s="142"/>
      <c r="T12" s="142"/>
      <c r="U12" s="143"/>
      <c r="V12" s="165"/>
    </row>
    <row r="13" spans="1:22" ht="27" customHeight="1" x14ac:dyDescent="0.25">
      <c r="A13" s="147" t="str">
        <f>datos!B23</f>
        <v>CUBA VERA ABRAHAM</v>
      </c>
      <c r="B13" s="145"/>
      <c r="C13" s="142"/>
      <c r="D13" s="142"/>
      <c r="E13" s="142"/>
      <c r="F13" s="146"/>
      <c r="G13" s="144"/>
      <c r="H13" s="142"/>
      <c r="I13" s="142"/>
      <c r="J13" s="142"/>
      <c r="K13" s="143"/>
      <c r="L13" s="145"/>
      <c r="M13" s="142"/>
      <c r="N13" s="142"/>
      <c r="O13" s="142"/>
      <c r="P13" s="146"/>
      <c r="Q13" s="144"/>
      <c r="R13" s="142"/>
      <c r="S13" s="142"/>
      <c r="T13" s="142"/>
      <c r="U13" s="143"/>
      <c r="V13" s="165"/>
    </row>
    <row r="14" spans="1:22" ht="27" customHeight="1" x14ac:dyDescent="0.25">
      <c r="A14" s="147" t="str">
        <f>datos!B24</f>
        <v>CUENCA LOZA DANIELLA NICOLLE</v>
      </c>
      <c r="B14" s="145"/>
      <c r="C14" s="142"/>
      <c r="D14" s="142"/>
      <c r="E14" s="142"/>
      <c r="F14" s="146"/>
      <c r="G14" s="144"/>
      <c r="H14" s="142"/>
      <c r="I14" s="142"/>
      <c r="J14" s="142"/>
      <c r="K14" s="143"/>
      <c r="L14" s="145"/>
      <c r="M14" s="142"/>
      <c r="N14" s="142"/>
      <c r="O14" s="142"/>
      <c r="P14" s="146"/>
      <c r="Q14" s="144"/>
      <c r="R14" s="142"/>
      <c r="S14" s="142"/>
      <c r="T14" s="142"/>
      <c r="U14" s="143"/>
      <c r="V14" s="165"/>
    </row>
    <row r="15" spans="1:22" ht="27" customHeight="1" x14ac:dyDescent="0.25">
      <c r="A15" s="147" t="str">
        <f>datos!B25</f>
        <v>GARCIA ABRIL FELIX ALBERTO</v>
      </c>
      <c r="B15" s="145"/>
      <c r="C15" s="142"/>
      <c r="D15" s="142"/>
      <c r="E15" s="142"/>
      <c r="F15" s="146"/>
      <c r="G15" s="144"/>
      <c r="H15" s="142"/>
      <c r="I15" s="142"/>
      <c r="J15" s="142"/>
      <c r="K15" s="143"/>
      <c r="L15" s="145"/>
      <c r="M15" s="142"/>
      <c r="N15" s="142"/>
      <c r="O15" s="142"/>
      <c r="P15" s="146"/>
      <c r="Q15" s="144"/>
      <c r="R15" s="142"/>
      <c r="S15" s="142"/>
      <c r="T15" s="142"/>
      <c r="U15" s="143"/>
      <c r="V15" s="165"/>
    </row>
    <row r="16" spans="1:22" ht="27" customHeight="1" x14ac:dyDescent="0.25">
      <c r="A16" s="147" t="str">
        <f>datos!B26</f>
        <v>GOMEZ MESTANZA ALBERTO JOSHUA</v>
      </c>
      <c r="B16" s="145"/>
      <c r="C16" s="142"/>
      <c r="D16" s="142"/>
      <c r="E16" s="142"/>
      <c r="F16" s="146"/>
      <c r="G16" s="144"/>
      <c r="H16" s="142"/>
      <c r="I16" s="142"/>
      <c r="J16" s="142"/>
      <c r="K16" s="143"/>
      <c r="L16" s="145"/>
      <c r="M16" s="142"/>
      <c r="N16" s="142"/>
      <c r="O16" s="142"/>
      <c r="P16" s="146"/>
      <c r="Q16" s="144"/>
      <c r="R16" s="142"/>
      <c r="S16" s="142"/>
      <c r="T16" s="142"/>
      <c r="U16" s="143"/>
      <c r="V16" s="165"/>
    </row>
    <row r="17" spans="1:22" ht="27" customHeight="1" x14ac:dyDescent="0.25">
      <c r="A17" s="147" t="str">
        <f>datos!B27</f>
        <v>LANDIRES COLOMA ROMINA MARTJE</v>
      </c>
      <c r="B17" s="145"/>
      <c r="C17" s="142"/>
      <c r="D17" s="142"/>
      <c r="E17" s="142"/>
      <c r="F17" s="146"/>
      <c r="G17" s="144"/>
      <c r="H17" s="142"/>
      <c r="I17" s="142"/>
      <c r="J17" s="142"/>
      <c r="K17" s="143"/>
      <c r="L17" s="145"/>
      <c r="M17" s="142"/>
      <c r="N17" s="142"/>
      <c r="O17" s="142"/>
      <c r="P17" s="146"/>
      <c r="Q17" s="144"/>
      <c r="R17" s="142"/>
      <c r="S17" s="142"/>
      <c r="T17" s="142"/>
      <c r="U17" s="143"/>
      <c r="V17" s="165"/>
    </row>
    <row r="18" spans="1:22" ht="27" customHeight="1" x14ac:dyDescent="0.25">
      <c r="A18" s="147" t="str">
        <f>datos!B28</f>
        <v>LOOR ALVAREZ JHONNY FREDERICK</v>
      </c>
      <c r="B18" s="145"/>
      <c r="C18" s="142"/>
      <c r="D18" s="142"/>
      <c r="E18" s="142"/>
      <c r="F18" s="146"/>
      <c r="G18" s="144"/>
      <c r="H18" s="142"/>
      <c r="I18" s="142"/>
      <c r="J18" s="142"/>
      <c r="K18" s="143"/>
      <c r="L18" s="145"/>
      <c r="M18" s="142"/>
      <c r="N18" s="142"/>
      <c r="O18" s="142"/>
      <c r="P18" s="146"/>
      <c r="Q18" s="144"/>
      <c r="R18" s="142"/>
      <c r="S18" s="142"/>
      <c r="T18" s="142"/>
      <c r="U18" s="143"/>
      <c r="V18" s="165"/>
    </row>
    <row r="19" spans="1:22" s="178" customFormat="1" ht="27" customHeight="1" x14ac:dyDescent="0.25">
      <c r="A19" s="179" t="str">
        <f>datos!B29</f>
        <v>LOPEZ LEON MIRNA JOSTYNE</v>
      </c>
      <c r="B19" s="180"/>
      <c r="C19" s="181"/>
      <c r="D19" s="181"/>
      <c r="E19" s="181"/>
      <c r="F19" s="182"/>
      <c r="G19" s="183"/>
      <c r="H19" s="181"/>
      <c r="I19" s="181"/>
      <c r="J19" s="181"/>
      <c r="K19" s="184"/>
      <c r="L19" s="180"/>
      <c r="M19" s="181"/>
      <c r="N19" s="181"/>
      <c r="O19" s="181"/>
      <c r="P19" s="182"/>
      <c r="Q19" s="183"/>
      <c r="R19" s="181"/>
      <c r="S19" s="181"/>
      <c r="T19" s="181"/>
      <c r="U19" s="184"/>
      <c r="V19" s="185"/>
    </row>
    <row r="20" spans="1:22" s="178" customFormat="1" ht="27" customHeight="1" x14ac:dyDescent="0.25">
      <c r="A20" s="179" t="str">
        <f>datos!B30</f>
        <v>MALDONADO PALMA CHRISTOPHER XAVIER</v>
      </c>
      <c r="B20" s="180"/>
      <c r="C20" s="181"/>
      <c r="D20" s="181"/>
      <c r="E20" s="181"/>
      <c r="F20" s="182"/>
      <c r="G20" s="183"/>
      <c r="H20" s="181"/>
      <c r="I20" s="181"/>
      <c r="J20" s="181"/>
      <c r="K20" s="184"/>
      <c r="L20" s="180"/>
      <c r="M20" s="181"/>
      <c r="N20" s="181"/>
      <c r="O20" s="181"/>
      <c r="P20" s="182"/>
      <c r="Q20" s="183"/>
      <c r="R20" s="181"/>
      <c r="S20" s="181"/>
      <c r="T20" s="181"/>
      <c r="U20" s="184"/>
      <c r="V20" s="185"/>
    </row>
    <row r="21" spans="1:22" s="178" customFormat="1" ht="27" customHeight="1" x14ac:dyDescent="0.25">
      <c r="A21" s="179" t="str">
        <f>datos!B31</f>
        <v>MORALES AVILA DAYANA PRISCILA</v>
      </c>
      <c r="B21" s="180"/>
      <c r="C21" s="181"/>
      <c r="D21" s="181"/>
      <c r="E21" s="181"/>
      <c r="F21" s="182"/>
      <c r="G21" s="183"/>
      <c r="H21" s="181"/>
      <c r="I21" s="181"/>
      <c r="J21" s="181"/>
      <c r="K21" s="184"/>
      <c r="L21" s="180"/>
      <c r="M21" s="181"/>
      <c r="N21" s="181"/>
      <c r="O21" s="181"/>
      <c r="P21" s="182"/>
      <c r="Q21" s="183"/>
      <c r="R21" s="181"/>
      <c r="S21" s="181"/>
      <c r="T21" s="181"/>
      <c r="U21" s="184"/>
      <c r="V21" s="185"/>
    </row>
    <row r="22" spans="1:22" s="178" customFormat="1" ht="27" customHeight="1" x14ac:dyDescent="0.25">
      <c r="A22" s="179" t="str">
        <f>datos!B32</f>
        <v>MUÑOZ RIVERA NICOLE ALEXANDRA</v>
      </c>
      <c r="B22" s="180"/>
      <c r="C22" s="181"/>
      <c r="D22" s="181"/>
      <c r="E22" s="181"/>
      <c r="F22" s="182"/>
      <c r="G22" s="183"/>
      <c r="H22" s="181"/>
      <c r="I22" s="181"/>
      <c r="J22" s="181"/>
      <c r="K22" s="184"/>
      <c r="L22" s="180"/>
      <c r="M22" s="181"/>
      <c r="N22" s="181"/>
      <c r="O22" s="181"/>
      <c r="P22" s="182"/>
      <c r="Q22" s="183"/>
      <c r="R22" s="181"/>
      <c r="S22" s="181"/>
      <c r="T22" s="181"/>
      <c r="U22" s="184"/>
      <c r="V22" s="185"/>
    </row>
    <row r="23" spans="1:22" s="178" customFormat="1" ht="27" customHeight="1" x14ac:dyDescent="0.25">
      <c r="A23" s="179" t="str">
        <f>datos!B33</f>
        <v>MURILLO VELASTEGUI RICARDO ARTURO</v>
      </c>
      <c r="B23" s="180"/>
      <c r="C23" s="181"/>
      <c r="D23" s="181"/>
      <c r="E23" s="181"/>
      <c r="F23" s="182"/>
      <c r="G23" s="183"/>
      <c r="H23" s="181"/>
      <c r="I23" s="181"/>
      <c r="J23" s="181"/>
      <c r="K23" s="184"/>
      <c r="L23" s="180"/>
      <c r="M23" s="181"/>
      <c r="N23" s="181"/>
      <c r="O23" s="181"/>
      <c r="P23" s="182"/>
      <c r="Q23" s="183"/>
      <c r="R23" s="181"/>
      <c r="S23" s="181"/>
      <c r="T23" s="181"/>
      <c r="U23" s="184"/>
      <c r="V23" s="185"/>
    </row>
    <row r="24" spans="1:22" s="178" customFormat="1" ht="27" customHeight="1" x14ac:dyDescent="0.25">
      <c r="A24" s="179" t="str">
        <f>datos!B34</f>
        <v>OTERO SANCHEZ JORGE ALEJANDRO</v>
      </c>
      <c r="B24" s="180"/>
      <c r="C24" s="181"/>
      <c r="D24" s="181"/>
      <c r="E24" s="181"/>
      <c r="F24" s="182"/>
      <c r="G24" s="183"/>
      <c r="H24" s="181"/>
      <c r="I24" s="181"/>
      <c r="J24" s="181"/>
      <c r="K24" s="184"/>
      <c r="L24" s="180"/>
      <c r="M24" s="181"/>
      <c r="N24" s="181"/>
      <c r="O24" s="181"/>
      <c r="P24" s="182"/>
      <c r="Q24" s="183"/>
      <c r="R24" s="181"/>
      <c r="S24" s="181"/>
      <c r="T24" s="181"/>
      <c r="U24" s="184"/>
      <c r="V24" s="185"/>
    </row>
    <row r="25" spans="1:22" s="178" customFormat="1" ht="27" customHeight="1" x14ac:dyDescent="0.25">
      <c r="A25" s="179" t="str">
        <f>datos!B35</f>
        <v>PASTOR SALGADO MARIELLA DOMENICA</v>
      </c>
      <c r="B25" s="180"/>
      <c r="C25" s="181"/>
      <c r="D25" s="181"/>
      <c r="E25" s="181"/>
      <c r="F25" s="182"/>
      <c r="G25" s="183"/>
      <c r="H25" s="181"/>
      <c r="I25" s="181"/>
      <c r="J25" s="181"/>
      <c r="K25" s="184"/>
      <c r="L25" s="180"/>
      <c r="M25" s="181"/>
      <c r="N25" s="181"/>
      <c r="O25" s="181"/>
      <c r="P25" s="182"/>
      <c r="Q25" s="183"/>
      <c r="R25" s="181"/>
      <c r="S25" s="181"/>
      <c r="T25" s="181"/>
      <c r="U25" s="184"/>
      <c r="V25" s="185"/>
    </row>
    <row r="26" spans="1:22" s="178" customFormat="1" ht="27" customHeight="1" x14ac:dyDescent="0.25">
      <c r="A26" s="179" t="str">
        <f>datos!B36</f>
        <v>PLAZA DELGADO JOSE LUIS</v>
      </c>
      <c r="B26" s="180"/>
      <c r="C26" s="181"/>
      <c r="D26" s="181"/>
      <c r="E26" s="181"/>
      <c r="F26" s="182"/>
      <c r="G26" s="183"/>
      <c r="H26" s="181"/>
      <c r="I26" s="181"/>
      <c r="J26" s="181"/>
      <c r="K26" s="184"/>
      <c r="L26" s="180"/>
      <c r="M26" s="181"/>
      <c r="N26" s="181"/>
      <c r="O26" s="181"/>
      <c r="P26" s="182"/>
      <c r="Q26" s="183"/>
      <c r="R26" s="181"/>
      <c r="S26" s="181"/>
      <c r="T26" s="181"/>
      <c r="U26" s="184"/>
      <c r="V26" s="185"/>
    </row>
    <row r="27" spans="1:22" s="178" customFormat="1" ht="27" customHeight="1" x14ac:dyDescent="0.25">
      <c r="A27" s="179" t="str">
        <f>datos!B37</f>
        <v>ROMAN FLORES DANIEL ERNESTO</v>
      </c>
      <c r="B27" s="180"/>
      <c r="C27" s="181"/>
      <c r="D27" s="181"/>
      <c r="E27" s="181"/>
      <c r="F27" s="182"/>
      <c r="G27" s="183"/>
      <c r="H27" s="181"/>
      <c r="I27" s="181"/>
      <c r="J27" s="181"/>
      <c r="K27" s="184"/>
      <c r="L27" s="180"/>
      <c r="M27" s="181"/>
      <c r="N27" s="181"/>
      <c r="O27" s="181"/>
      <c r="P27" s="182"/>
      <c r="Q27" s="183"/>
      <c r="R27" s="181"/>
      <c r="S27" s="181"/>
      <c r="T27" s="181"/>
      <c r="U27" s="184"/>
      <c r="V27" s="185"/>
    </row>
    <row r="28" spans="1:22" s="178" customFormat="1" ht="27" customHeight="1" x14ac:dyDescent="0.25">
      <c r="A28" s="179" t="str">
        <f>datos!B38</f>
        <v>TAIBOT AVEGNO BRYAN ANTENOR</v>
      </c>
      <c r="B28" s="180"/>
      <c r="C28" s="181"/>
      <c r="D28" s="181"/>
      <c r="E28" s="181"/>
      <c r="F28" s="182"/>
      <c r="G28" s="183"/>
      <c r="H28" s="181"/>
      <c r="I28" s="181"/>
      <c r="J28" s="181"/>
      <c r="K28" s="184"/>
      <c r="L28" s="180"/>
      <c r="M28" s="181"/>
      <c r="N28" s="181"/>
      <c r="O28" s="181"/>
      <c r="P28" s="182"/>
      <c r="Q28" s="183"/>
      <c r="R28" s="181"/>
      <c r="S28" s="181"/>
      <c r="T28" s="181"/>
      <c r="U28" s="184"/>
      <c r="V28" s="185"/>
    </row>
    <row r="29" spans="1:22" s="178" customFormat="1" ht="27" customHeight="1" x14ac:dyDescent="0.25">
      <c r="A29" s="179" t="str">
        <f>datos!B39</f>
        <v>TORO ALMEA JORDAN ANDRES</v>
      </c>
      <c r="B29" s="180"/>
      <c r="C29" s="181"/>
      <c r="D29" s="181"/>
      <c r="E29" s="181"/>
      <c r="F29" s="182"/>
      <c r="G29" s="183"/>
      <c r="H29" s="181"/>
      <c r="I29" s="181"/>
      <c r="J29" s="181"/>
      <c r="K29" s="184"/>
      <c r="L29" s="180"/>
      <c r="M29" s="181"/>
      <c r="N29" s="181"/>
      <c r="O29" s="181"/>
      <c r="P29" s="182"/>
      <c r="Q29" s="183"/>
      <c r="R29" s="181"/>
      <c r="S29" s="181"/>
      <c r="T29" s="181"/>
      <c r="U29" s="184"/>
      <c r="V29" s="185"/>
    </row>
    <row r="30" spans="1:22" s="178" customFormat="1" ht="27" customHeight="1" x14ac:dyDescent="0.25">
      <c r="A30" s="179" t="str">
        <f>datos!B40</f>
        <v>VALENCIA CAICEDO ANGIE ISABELLA</v>
      </c>
      <c r="B30" s="180"/>
      <c r="C30" s="181"/>
      <c r="D30" s="181"/>
      <c r="E30" s="181"/>
      <c r="F30" s="182"/>
      <c r="G30" s="183"/>
      <c r="H30" s="181"/>
      <c r="I30" s="181"/>
      <c r="J30" s="181"/>
      <c r="K30" s="184"/>
      <c r="L30" s="180"/>
      <c r="M30" s="181"/>
      <c r="N30" s="181"/>
      <c r="O30" s="181"/>
      <c r="P30" s="182"/>
      <c r="Q30" s="183"/>
      <c r="R30" s="181"/>
      <c r="S30" s="181"/>
      <c r="T30" s="181"/>
      <c r="U30" s="184"/>
      <c r="V30" s="185"/>
    </row>
    <row r="31" spans="1:22" s="178" customFormat="1" ht="27" customHeight="1" x14ac:dyDescent="0.25">
      <c r="A31" s="179" t="str">
        <f>datos!B41</f>
        <v>VALIENTE GUTIERREZ NAYIB EDUARDO</v>
      </c>
      <c r="B31" s="180"/>
      <c r="C31" s="181"/>
      <c r="D31" s="181"/>
      <c r="E31" s="181"/>
      <c r="F31" s="182"/>
      <c r="G31" s="183"/>
      <c r="H31" s="181"/>
      <c r="I31" s="181"/>
      <c r="J31" s="181"/>
      <c r="K31" s="184"/>
      <c r="L31" s="180"/>
      <c r="M31" s="181"/>
      <c r="N31" s="181"/>
      <c r="O31" s="181"/>
      <c r="P31" s="182"/>
      <c r="Q31" s="183"/>
      <c r="R31" s="181"/>
      <c r="S31" s="181"/>
      <c r="T31" s="181"/>
      <c r="U31" s="184"/>
      <c r="V31" s="185"/>
    </row>
    <row r="32" spans="1:22" s="178" customFormat="1" ht="27" customHeight="1" x14ac:dyDescent="0.25">
      <c r="A32" s="179" t="str">
        <f>datos!B42</f>
        <v>VEGA VERA ANGGIE VALERIA</v>
      </c>
      <c r="B32" s="180"/>
      <c r="C32" s="181"/>
      <c r="D32" s="181"/>
      <c r="E32" s="181"/>
      <c r="F32" s="182"/>
      <c r="G32" s="183"/>
      <c r="H32" s="181"/>
      <c r="I32" s="181"/>
      <c r="J32" s="181"/>
      <c r="K32" s="184"/>
      <c r="L32" s="180"/>
      <c r="M32" s="181"/>
      <c r="N32" s="181"/>
      <c r="O32" s="181"/>
      <c r="P32" s="182"/>
      <c r="Q32" s="183"/>
      <c r="R32" s="181"/>
      <c r="S32" s="181"/>
      <c r="T32" s="181"/>
      <c r="U32" s="184"/>
      <c r="V32" s="185"/>
    </row>
    <row r="33" spans="1:22" s="178" customFormat="1" ht="27" customHeight="1" x14ac:dyDescent="0.25">
      <c r="A33" s="179">
        <f>datos!B43</f>
        <v>0</v>
      </c>
      <c r="B33" s="180"/>
      <c r="C33" s="181"/>
      <c r="D33" s="181"/>
      <c r="E33" s="181"/>
      <c r="F33" s="182"/>
      <c r="G33" s="183"/>
      <c r="H33" s="181"/>
      <c r="I33" s="181"/>
      <c r="J33" s="181"/>
      <c r="K33" s="184"/>
      <c r="L33" s="180"/>
      <c r="M33" s="181"/>
      <c r="N33" s="181"/>
      <c r="O33" s="181"/>
      <c r="P33" s="182"/>
      <c r="Q33" s="183"/>
      <c r="R33" s="181"/>
      <c r="S33" s="181"/>
      <c r="T33" s="181"/>
      <c r="U33" s="184"/>
      <c r="V33" s="185"/>
    </row>
    <row r="34" spans="1:22" s="178" customFormat="1" ht="27" customHeight="1" x14ac:dyDescent="0.25">
      <c r="A34" s="179">
        <f>datos!B44</f>
        <v>0</v>
      </c>
      <c r="B34" s="180"/>
      <c r="C34" s="181"/>
      <c r="D34" s="181"/>
      <c r="E34" s="181"/>
      <c r="F34" s="182"/>
      <c r="G34" s="183"/>
      <c r="H34" s="181"/>
      <c r="I34" s="181"/>
      <c r="J34" s="181"/>
      <c r="K34" s="184"/>
      <c r="L34" s="180"/>
      <c r="M34" s="181"/>
      <c r="N34" s="181"/>
      <c r="O34" s="181"/>
      <c r="P34" s="182"/>
      <c r="Q34" s="183"/>
      <c r="R34" s="181"/>
      <c r="S34" s="181"/>
      <c r="T34" s="181"/>
      <c r="U34" s="184"/>
      <c r="V34" s="185"/>
    </row>
    <row r="35" spans="1:22" s="178" customFormat="1" ht="27" customHeight="1" x14ac:dyDescent="0.25">
      <c r="A35" s="179">
        <f>datos!B45</f>
        <v>0</v>
      </c>
      <c r="B35" s="180"/>
      <c r="C35" s="181"/>
      <c r="D35" s="181"/>
      <c r="E35" s="181"/>
      <c r="F35" s="182"/>
      <c r="G35" s="183"/>
      <c r="H35" s="181"/>
      <c r="I35" s="181"/>
      <c r="J35" s="181"/>
      <c r="K35" s="184"/>
      <c r="L35" s="180"/>
      <c r="M35" s="181"/>
      <c r="N35" s="181"/>
      <c r="O35" s="181"/>
      <c r="P35" s="182"/>
      <c r="Q35" s="183"/>
      <c r="R35" s="181"/>
      <c r="S35" s="181"/>
      <c r="T35" s="181"/>
      <c r="U35" s="184"/>
      <c r="V35" s="185"/>
    </row>
    <row r="36" spans="1:22" s="178" customFormat="1" ht="27" customHeight="1" x14ac:dyDescent="0.25">
      <c r="A36" s="179">
        <f>datos!B46</f>
        <v>0</v>
      </c>
      <c r="B36" s="180"/>
      <c r="C36" s="181"/>
      <c r="D36" s="181"/>
      <c r="E36" s="181"/>
      <c r="F36" s="182"/>
      <c r="G36" s="183"/>
      <c r="H36" s="181"/>
      <c r="I36" s="181"/>
      <c r="J36" s="181"/>
      <c r="K36" s="184"/>
      <c r="L36" s="180"/>
      <c r="M36" s="181"/>
      <c r="N36" s="181"/>
      <c r="O36" s="181"/>
      <c r="P36" s="182"/>
      <c r="Q36" s="183"/>
      <c r="R36" s="181"/>
      <c r="S36" s="181"/>
      <c r="T36" s="181"/>
      <c r="U36" s="184"/>
      <c r="V36" s="185"/>
    </row>
    <row r="37" spans="1:22" s="178" customFormat="1" ht="27" customHeight="1" x14ac:dyDescent="0.25">
      <c r="A37" s="179">
        <f>datos!B47</f>
        <v>0</v>
      </c>
      <c r="B37" s="180"/>
      <c r="C37" s="181"/>
      <c r="D37" s="181"/>
      <c r="E37" s="181"/>
      <c r="F37" s="182"/>
      <c r="G37" s="183"/>
      <c r="H37" s="181"/>
      <c r="I37" s="181"/>
      <c r="J37" s="181"/>
      <c r="K37" s="184"/>
      <c r="L37" s="180"/>
      <c r="M37" s="181"/>
      <c r="N37" s="181"/>
      <c r="O37" s="181"/>
      <c r="P37" s="182"/>
      <c r="Q37" s="183"/>
      <c r="R37" s="181"/>
      <c r="S37" s="181"/>
      <c r="T37" s="181"/>
      <c r="U37" s="184"/>
      <c r="V37" s="185"/>
    </row>
    <row r="38" spans="1:22" s="178" customFormat="1" ht="27" customHeight="1" x14ac:dyDescent="0.25">
      <c r="A38" s="179">
        <f>datos!B48</f>
        <v>0</v>
      </c>
      <c r="B38" s="180"/>
      <c r="C38" s="181"/>
      <c r="D38" s="181"/>
      <c r="E38" s="181"/>
      <c r="F38" s="182"/>
      <c r="G38" s="183"/>
      <c r="H38" s="181"/>
      <c r="I38" s="181"/>
      <c r="J38" s="181"/>
      <c r="K38" s="184"/>
      <c r="L38" s="180"/>
      <c r="M38" s="181"/>
      <c r="N38" s="181"/>
      <c r="O38" s="181"/>
      <c r="P38" s="182"/>
      <c r="Q38" s="183"/>
      <c r="R38" s="181"/>
      <c r="S38" s="181"/>
      <c r="T38" s="181"/>
      <c r="U38" s="184"/>
      <c r="V38" s="185"/>
    </row>
    <row r="39" spans="1:22" s="178" customFormat="1" ht="27" customHeight="1" x14ac:dyDescent="0.25">
      <c r="A39" s="179">
        <f>datos!B49</f>
        <v>0</v>
      </c>
      <c r="B39" s="180"/>
      <c r="C39" s="181"/>
      <c r="D39" s="181"/>
      <c r="E39" s="181"/>
      <c r="F39" s="182"/>
      <c r="G39" s="183"/>
      <c r="H39" s="181"/>
      <c r="I39" s="181"/>
      <c r="J39" s="181"/>
      <c r="K39" s="184"/>
      <c r="L39" s="180"/>
      <c r="M39" s="181"/>
      <c r="N39" s="181"/>
      <c r="O39" s="181"/>
      <c r="P39" s="182"/>
      <c r="Q39" s="183"/>
      <c r="R39" s="181"/>
      <c r="S39" s="181"/>
      <c r="T39" s="181"/>
      <c r="U39" s="184"/>
      <c r="V39" s="185"/>
    </row>
    <row r="40" spans="1:22" s="178" customFormat="1" ht="27" customHeight="1" x14ac:dyDescent="0.25">
      <c r="A40" s="179">
        <f>datos!B50</f>
        <v>0</v>
      </c>
      <c r="B40" s="180"/>
      <c r="C40" s="181"/>
      <c r="D40" s="181"/>
      <c r="E40" s="181"/>
      <c r="F40" s="182"/>
      <c r="G40" s="183"/>
      <c r="H40" s="181"/>
      <c r="I40" s="181"/>
      <c r="J40" s="181"/>
      <c r="K40" s="184"/>
      <c r="L40" s="180"/>
      <c r="M40" s="181"/>
      <c r="N40" s="181"/>
      <c r="O40" s="181"/>
      <c r="P40" s="182"/>
      <c r="Q40" s="183"/>
      <c r="R40" s="181"/>
      <c r="S40" s="181"/>
      <c r="T40" s="181"/>
      <c r="U40" s="184"/>
      <c r="V40" s="185"/>
    </row>
    <row r="41" spans="1:22" s="178" customFormat="1" ht="27" customHeight="1" x14ac:dyDescent="0.25">
      <c r="A41" s="179">
        <f>datos!B51</f>
        <v>0</v>
      </c>
      <c r="B41" s="180"/>
      <c r="C41" s="181"/>
      <c r="D41" s="181"/>
      <c r="E41" s="181"/>
      <c r="F41" s="182"/>
      <c r="G41" s="183"/>
      <c r="H41" s="181"/>
      <c r="I41" s="181"/>
      <c r="J41" s="181"/>
      <c r="K41" s="184"/>
      <c r="L41" s="180"/>
      <c r="M41" s="181"/>
      <c r="N41" s="181"/>
      <c r="O41" s="181"/>
      <c r="P41" s="182"/>
      <c r="Q41" s="183"/>
      <c r="R41" s="181"/>
      <c r="S41" s="181"/>
      <c r="T41" s="181"/>
      <c r="U41" s="184"/>
      <c r="V41" s="185"/>
    </row>
    <row r="42" spans="1:22" s="178" customFormat="1" ht="27" customHeight="1" x14ac:dyDescent="0.25">
      <c r="A42" s="179">
        <f>datos!B52</f>
        <v>0</v>
      </c>
      <c r="B42" s="180"/>
      <c r="C42" s="181"/>
      <c r="D42" s="181"/>
      <c r="E42" s="181"/>
      <c r="F42" s="182"/>
      <c r="G42" s="183"/>
      <c r="H42" s="181"/>
      <c r="I42" s="181"/>
      <c r="J42" s="181"/>
      <c r="K42" s="184"/>
      <c r="L42" s="180"/>
      <c r="M42" s="181"/>
      <c r="N42" s="181"/>
      <c r="O42" s="181"/>
      <c r="P42" s="182"/>
      <c r="Q42" s="183"/>
      <c r="R42" s="181"/>
      <c r="S42" s="181"/>
      <c r="T42" s="181"/>
      <c r="U42" s="184"/>
      <c r="V42" s="185"/>
    </row>
    <row r="43" spans="1:22" s="178" customFormat="1" ht="27" customHeight="1" x14ac:dyDescent="0.25">
      <c r="A43" s="179">
        <f>datos!B53</f>
        <v>0</v>
      </c>
      <c r="B43" s="180"/>
      <c r="C43" s="181"/>
      <c r="D43" s="181"/>
      <c r="E43" s="181"/>
      <c r="F43" s="182"/>
      <c r="G43" s="183"/>
      <c r="H43" s="181"/>
      <c r="I43" s="181"/>
      <c r="J43" s="181"/>
      <c r="K43" s="184"/>
      <c r="L43" s="180"/>
      <c r="M43" s="181"/>
      <c r="N43" s="181"/>
      <c r="O43" s="181"/>
      <c r="P43" s="182"/>
      <c r="Q43" s="183"/>
      <c r="R43" s="181"/>
      <c r="S43" s="181"/>
      <c r="T43" s="181"/>
      <c r="U43" s="184"/>
      <c r="V43" s="185"/>
    </row>
    <row r="44" spans="1:22" s="178" customFormat="1" ht="27" customHeight="1" x14ac:dyDescent="0.25">
      <c r="A44" s="179">
        <f>datos!B54</f>
        <v>0</v>
      </c>
      <c r="B44" s="180"/>
      <c r="C44" s="181"/>
      <c r="D44" s="181"/>
      <c r="E44" s="181"/>
      <c r="F44" s="182"/>
      <c r="G44" s="183"/>
      <c r="H44" s="181"/>
      <c r="I44" s="181"/>
      <c r="J44" s="181"/>
      <c r="K44" s="184"/>
      <c r="L44" s="180"/>
      <c r="M44" s="181"/>
      <c r="N44" s="181"/>
      <c r="O44" s="181"/>
      <c r="P44" s="182"/>
      <c r="Q44" s="183"/>
      <c r="R44" s="181"/>
      <c r="S44" s="181"/>
      <c r="T44" s="181"/>
      <c r="U44" s="184"/>
      <c r="V44" s="185"/>
    </row>
  </sheetData>
  <sheetProtection password="C60B" sheet="1" objects="1" scenarios="1" formatCells="0" formatColumns="0" formatRows="0" deleteRows="0" selectLockedCells="1"/>
  <mergeCells count="6">
    <mergeCell ref="A1:V1"/>
    <mergeCell ref="B2:F2"/>
    <mergeCell ref="G2:K2"/>
    <mergeCell ref="L2:P2"/>
    <mergeCell ref="Q2:U2"/>
    <mergeCell ref="A2:A3"/>
  </mergeCells>
  <pageMargins left="0.70866141732283472" right="0.70866141732283472" top="0.74803149606299213" bottom="0.74803149606299213" header="0.31496062992125984" footer="0.31496062992125984"/>
  <pageSetup paperSize="9" scale="82" fitToHeight="0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 filterMode="1">
    <pageSetUpPr fitToPage="1"/>
  </sheetPr>
  <dimension ref="A1:G55"/>
  <sheetViews>
    <sheetView workbookViewId="0">
      <selection activeCell="B1" sqref="B1:E1"/>
    </sheetView>
  </sheetViews>
  <sheetFormatPr baseColWidth="10" defaultRowHeight="15" x14ac:dyDescent="0.25"/>
  <cols>
    <col min="1" max="5" width="22.7109375" style="38" customWidth="1"/>
    <col min="6" max="6" width="15.5703125" style="38" bestFit="1" customWidth="1"/>
    <col min="7" max="7" width="6.5703125" style="54" hidden="1" customWidth="1"/>
    <col min="8" max="16384" width="11.42578125" style="38"/>
  </cols>
  <sheetData>
    <row r="1" spans="1:7" ht="60" customHeight="1" x14ac:dyDescent="0.25">
      <c r="A1" s="33"/>
      <c r="B1" s="366" t="s">
        <v>36</v>
      </c>
      <c r="C1" s="366"/>
      <c r="D1" s="366"/>
      <c r="E1" s="366"/>
      <c r="F1" s="28" t="s">
        <v>125</v>
      </c>
    </row>
    <row r="2" spans="1:7" ht="18" x14ac:dyDescent="0.25">
      <c r="A2" s="370" t="str">
        <f>+CONCATENATE("PLAN DE REFUERZO ACADÉMICO  ",'3.1'!A1,"   ",datos!C5)</f>
        <v xml:space="preserve">PLAN DE REFUERZO ACADÉMICO  TERCER PARCIAL - PRIMER QUIMESTRE   </v>
      </c>
      <c r="B2" s="370"/>
      <c r="C2" s="370"/>
      <c r="D2" s="370"/>
      <c r="E2" s="370"/>
      <c r="F2" s="370"/>
    </row>
    <row r="3" spans="1:7" ht="15.75" x14ac:dyDescent="0.25">
      <c r="A3" s="371" t="s">
        <v>66</v>
      </c>
      <c r="B3" s="371"/>
      <c r="C3" s="371"/>
      <c r="D3" s="371"/>
      <c r="E3" s="371"/>
      <c r="F3" s="371"/>
    </row>
    <row r="4" spans="1:7" x14ac:dyDescent="0.25">
      <c r="A4" s="75" t="s">
        <v>67</v>
      </c>
      <c r="B4" s="77" t="s">
        <v>5</v>
      </c>
      <c r="C4" s="77" t="s">
        <v>2</v>
      </c>
      <c r="D4" s="367" t="s">
        <v>68</v>
      </c>
      <c r="E4" s="367"/>
      <c r="F4" s="367"/>
    </row>
    <row r="5" spans="1:7" s="47" customFormat="1" x14ac:dyDescent="0.25">
      <c r="A5" s="76">
        <f>datos!C3</f>
        <v>0</v>
      </c>
      <c r="B5" s="46">
        <f>datos!C4</f>
        <v>0</v>
      </c>
      <c r="C5" s="46">
        <f>datos!C7</f>
        <v>0</v>
      </c>
      <c r="D5" s="368">
        <f>'I 3.1'!C5</f>
        <v>0</v>
      </c>
      <c r="E5" s="368"/>
      <c r="F5" s="368"/>
      <c r="G5" s="54"/>
    </row>
    <row r="6" spans="1:7" x14ac:dyDescent="0.25">
      <c r="A6" s="367" t="s">
        <v>69</v>
      </c>
      <c r="B6" s="367"/>
      <c r="C6" s="369" t="s">
        <v>70</v>
      </c>
      <c r="D6" s="369"/>
      <c r="E6" s="367" t="s">
        <v>71</v>
      </c>
      <c r="F6" s="367"/>
    </row>
    <row r="7" spans="1:7" s="47" customFormat="1" ht="15" customHeight="1" x14ac:dyDescent="0.25">
      <c r="A7" s="375">
        <f>'RA 2.1'!A7:B7</f>
        <v>0</v>
      </c>
      <c r="B7" s="375"/>
      <c r="C7" s="376" t="e">
        <f>'RA 2.1'!E7+1</f>
        <v>#VALUE!</v>
      </c>
      <c r="D7" s="376"/>
      <c r="E7" s="372" t="s">
        <v>83</v>
      </c>
      <c r="F7" s="372"/>
      <c r="G7" s="54"/>
    </row>
    <row r="8" spans="1:7" x14ac:dyDescent="0.25">
      <c r="A8" s="42"/>
      <c r="B8" s="42"/>
      <c r="C8" s="42"/>
      <c r="D8" s="42"/>
      <c r="E8" s="42"/>
      <c r="F8" s="42"/>
    </row>
    <row r="9" spans="1:7" ht="15.75" x14ac:dyDescent="0.25">
      <c r="A9" s="374" t="s">
        <v>72</v>
      </c>
      <c r="B9" s="374"/>
      <c r="C9" s="374"/>
      <c r="D9" s="374"/>
      <c r="E9" s="374"/>
      <c r="F9" s="374"/>
    </row>
    <row r="10" spans="1:7" ht="57.75" customHeight="1" x14ac:dyDescent="0.25">
      <c r="A10" s="75" t="s">
        <v>73</v>
      </c>
      <c r="B10" s="75" t="s">
        <v>74</v>
      </c>
      <c r="C10" s="75" t="s">
        <v>75</v>
      </c>
      <c r="D10" s="77" t="s">
        <v>76</v>
      </c>
      <c r="E10" s="75" t="s">
        <v>77</v>
      </c>
      <c r="F10" s="75" t="s">
        <v>78</v>
      </c>
      <c r="G10" s="54" t="s">
        <v>82</v>
      </c>
    </row>
    <row r="11" spans="1:7" ht="30" x14ac:dyDescent="0.25">
      <c r="A11" s="48" t="str">
        <f>'I 3.1'!A12:B12</f>
        <v>ALVAREZ MUÑIZ ANGIE GABRIELA</v>
      </c>
      <c r="B11" s="73">
        <f>'I 3.1'!D12</f>
        <v>0</v>
      </c>
      <c r="C11" s="73"/>
      <c r="D11" s="73"/>
      <c r="E11" s="73"/>
      <c r="F11" s="73"/>
      <c r="G11" s="54" t="str">
        <f>'I 3.1'!C12</f>
        <v xml:space="preserve"> </v>
      </c>
    </row>
    <row r="12" spans="1:7" ht="30" hidden="1" x14ac:dyDescent="0.25">
      <c r="A12" s="48" t="str">
        <f>'I 3.1'!A13:B13</f>
        <v>CABRERA NICOLA LEONARDO JAVIER</v>
      </c>
      <c r="B12" s="81">
        <f>'I 3.1'!D13</f>
        <v>0</v>
      </c>
      <c r="C12" s="81"/>
      <c r="D12" s="81"/>
      <c r="E12" s="81"/>
      <c r="F12" s="81"/>
      <c r="G12" s="54" t="str">
        <f>'I 3.1'!C13</f>
        <v xml:space="preserve"> </v>
      </c>
    </row>
    <row r="13" spans="1:7" ht="30" x14ac:dyDescent="0.25">
      <c r="A13" s="48" t="str">
        <f>'I 3.1'!A14:B14</f>
        <v>CARDENAS HIDALGO KENNY JOEL</v>
      </c>
      <c r="B13" s="81">
        <f>'I 3.1'!D14</f>
        <v>0</v>
      </c>
      <c r="C13" s="81"/>
      <c r="D13" s="81"/>
      <c r="E13" s="81"/>
      <c r="F13" s="81"/>
      <c r="G13" s="54" t="str">
        <f>'I 3.1'!C14</f>
        <v xml:space="preserve"> </v>
      </c>
    </row>
    <row r="14" spans="1:7" ht="30" hidden="1" x14ac:dyDescent="0.25">
      <c r="A14" s="48" t="str">
        <f>'I 3.1'!A15:B15</f>
        <v>CARRASCO GRAÑA SAMUEL JOSE</v>
      </c>
      <c r="B14" s="81">
        <f>'I 3.1'!D15</f>
        <v>0</v>
      </c>
      <c r="C14" s="81"/>
      <c r="D14" s="81"/>
      <c r="E14" s="81"/>
      <c r="F14" s="81"/>
      <c r="G14" s="54" t="str">
        <f>'I 3.1'!C15</f>
        <v xml:space="preserve"> </v>
      </c>
    </row>
    <row r="15" spans="1:7" ht="30" hidden="1" x14ac:dyDescent="0.25">
      <c r="A15" s="48" t="str">
        <f>'I 3.1'!A16:B16</f>
        <v>CARRILLO GARCIA DANIEL ALEJANDRO</v>
      </c>
      <c r="B15" s="81">
        <f>'I 3.1'!D16</f>
        <v>0</v>
      </c>
      <c r="C15" s="81"/>
      <c r="D15" s="81"/>
      <c r="E15" s="81"/>
      <c r="F15" s="81"/>
      <c r="G15" s="54" t="str">
        <f>'I 3.1'!C16</f>
        <v xml:space="preserve"> </v>
      </c>
    </row>
    <row r="16" spans="1:7" ht="30" x14ac:dyDescent="0.25">
      <c r="A16" s="48" t="str">
        <f>'I 3.1'!A17:B17</f>
        <v>CHOEZ MORAN DARIAN MARCELA</v>
      </c>
      <c r="B16" s="81">
        <f>'I 3.1'!D17</f>
        <v>0</v>
      </c>
      <c r="C16" s="81"/>
      <c r="D16" s="81"/>
      <c r="E16" s="81"/>
      <c r="F16" s="81"/>
      <c r="G16" s="54" t="str">
        <f>'I 3.1'!C17</f>
        <v xml:space="preserve"> </v>
      </c>
    </row>
    <row r="17" spans="1:7" ht="30" hidden="1" x14ac:dyDescent="0.25">
      <c r="A17" s="48" t="str">
        <f>'I 3.1'!A18:B18</f>
        <v>CONTRERAS VARGAS CECIBEL ALEJANDRA</v>
      </c>
      <c r="B17" s="81">
        <f>'I 3.1'!D18</f>
        <v>0</v>
      </c>
      <c r="C17" s="81"/>
      <c r="D17" s="81"/>
      <c r="E17" s="81"/>
      <c r="F17" s="81"/>
      <c r="G17" s="54" t="str">
        <f>'I 3.1'!C18</f>
        <v xml:space="preserve"> </v>
      </c>
    </row>
    <row r="18" spans="1:7" ht="30" hidden="1" x14ac:dyDescent="0.25">
      <c r="A18" s="48" t="str">
        <f>'I 3.1'!A19:B19</f>
        <v>CORDOVA MENDOZA GIOVANNY ALBERTO</v>
      </c>
      <c r="B18" s="81">
        <f>'I 3.1'!D19</f>
        <v>0</v>
      </c>
      <c r="C18" s="81"/>
      <c r="D18" s="81"/>
      <c r="E18" s="81"/>
      <c r="F18" s="81"/>
      <c r="G18" s="54" t="str">
        <f>'I 3.1'!C19</f>
        <v xml:space="preserve"> </v>
      </c>
    </row>
    <row r="19" spans="1:7" ht="30" x14ac:dyDescent="0.25">
      <c r="A19" s="48" t="str">
        <f>'I 3.1'!A20:B20</f>
        <v>CORONEL LANDIVAR JUAN DIEGO</v>
      </c>
      <c r="B19" s="81">
        <f>'I 3.1'!D20</f>
        <v>0</v>
      </c>
      <c r="C19" s="81"/>
      <c r="D19" s="81"/>
      <c r="E19" s="81"/>
      <c r="F19" s="81"/>
      <c r="G19" s="54" t="str">
        <f>'I 3.1'!C20</f>
        <v xml:space="preserve"> </v>
      </c>
    </row>
    <row r="20" spans="1:7" x14ac:dyDescent="0.25">
      <c r="A20" s="48" t="str">
        <f>'I 3.1'!A21:B21</f>
        <v>CUBA VERA ABRAHAM</v>
      </c>
      <c r="B20" s="81">
        <f>'I 3.1'!D21</f>
        <v>0</v>
      </c>
      <c r="C20" s="81"/>
      <c r="D20" s="81"/>
      <c r="E20" s="81"/>
      <c r="F20" s="81"/>
      <c r="G20" s="54" t="str">
        <f>'I 3.1'!C21</f>
        <v xml:space="preserve"> </v>
      </c>
    </row>
    <row r="21" spans="1:7" ht="30" hidden="1" x14ac:dyDescent="0.25">
      <c r="A21" s="48" t="str">
        <f>'I 3.1'!A22:B22</f>
        <v>CUENCA LOZA DANIELLA NICOLLE</v>
      </c>
      <c r="B21" s="81">
        <f>'I 3.1'!D22</f>
        <v>0</v>
      </c>
      <c r="C21" s="81"/>
      <c r="D21" s="81"/>
      <c r="E21" s="81"/>
      <c r="F21" s="81"/>
      <c r="G21" s="54" t="str">
        <f>'I 3.1'!C22</f>
        <v xml:space="preserve"> </v>
      </c>
    </row>
    <row r="22" spans="1:7" ht="30" hidden="1" x14ac:dyDescent="0.25">
      <c r="A22" s="48" t="str">
        <f>'I 3.1'!A23:B23</f>
        <v>GARCIA ABRIL FELIX ALBERTO</v>
      </c>
      <c r="B22" s="81">
        <f>'I 3.1'!D23</f>
        <v>0</v>
      </c>
      <c r="C22" s="81"/>
      <c r="D22" s="81"/>
      <c r="E22" s="81"/>
      <c r="F22" s="81"/>
      <c r="G22" s="54" t="str">
        <f>'I 3.1'!C23</f>
        <v xml:space="preserve"> </v>
      </c>
    </row>
    <row r="23" spans="1:7" ht="30" x14ac:dyDescent="0.25">
      <c r="A23" s="48" t="str">
        <f>'I 3.1'!A24:B24</f>
        <v>GOMEZ MESTANZA ALBERTO JOSHUA</v>
      </c>
      <c r="B23" s="81">
        <f>'I 3.1'!D24</f>
        <v>0</v>
      </c>
      <c r="C23" s="81"/>
      <c r="D23" s="81"/>
      <c r="E23" s="81"/>
      <c r="F23" s="81"/>
      <c r="G23" s="54" t="str">
        <f>'I 3.1'!C24</f>
        <v xml:space="preserve"> </v>
      </c>
    </row>
    <row r="24" spans="1:7" ht="30" x14ac:dyDescent="0.25">
      <c r="A24" s="48" t="str">
        <f>'I 3.1'!A25:B25</f>
        <v>LANDIRES COLOMA ROMINA MARTJE</v>
      </c>
      <c r="B24" s="81">
        <f>'I 3.1'!D25</f>
        <v>0</v>
      </c>
      <c r="C24" s="81"/>
      <c r="D24" s="81"/>
      <c r="E24" s="81"/>
      <c r="F24" s="81"/>
      <c r="G24" s="54" t="str">
        <f>'I 3.1'!C25</f>
        <v xml:space="preserve"> </v>
      </c>
    </row>
    <row r="25" spans="1:7" ht="30" hidden="1" x14ac:dyDescent="0.25">
      <c r="A25" s="48" t="str">
        <f>'I 3.1'!A26:B26</f>
        <v>LOOR ALVAREZ JHONNY FREDERICK</v>
      </c>
      <c r="B25" s="81">
        <f>'I 3.1'!D26</f>
        <v>0</v>
      </c>
      <c r="C25" s="81"/>
      <c r="D25" s="81"/>
      <c r="E25" s="81"/>
      <c r="F25" s="81"/>
      <c r="G25" s="54" t="str">
        <f>'I 3.1'!C26</f>
        <v xml:space="preserve"> </v>
      </c>
    </row>
    <row r="26" spans="1:7" ht="30" hidden="1" x14ac:dyDescent="0.25">
      <c r="A26" s="48" t="str">
        <f>'I 3.1'!A27:B27</f>
        <v>LOPEZ LEON MIRNA JOSTYNE</v>
      </c>
      <c r="B26" s="81">
        <f>'I 3.1'!D27</f>
        <v>0</v>
      </c>
      <c r="C26" s="81"/>
      <c r="D26" s="81"/>
      <c r="E26" s="81"/>
      <c r="F26" s="81"/>
      <c r="G26" s="54" t="str">
        <f>'I 3.1'!C27</f>
        <v xml:space="preserve"> </v>
      </c>
    </row>
    <row r="27" spans="1:7" ht="30" hidden="1" x14ac:dyDescent="0.25">
      <c r="A27" s="48" t="str">
        <f>'I 3.1'!A28:B28</f>
        <v>MALDONADO PALMA CHRISTOPHER XAVIER</v>
      </c>
      <c r="B27" s="81">
        <f>'I 3.1'!D28</f>
        <v>0</v>
      </c>
      <c r="C27" s="81"/>
      <c r="D27" s="81"/>
      <c r="E27" s="81"/>
      <c r="F27" s="81"/>
      <c r="G27" s="54" t="str">
        <f>'I 3.1'!C28</f>
        <v xml:space="preserve"> </v>
      </c>
    </row>
    <row r="28" spans="1:7" ht="30" hidden="1" x14ac:dyDescent="0.25">
      <c r="A28" s="48" t="str">
        <f>'I 3.1'!A29:B29</f>
        <v>MORALES AVILA DAYANA PRISCILA</v>
      </c>
      <c r="B28" s="81">
        <f>'I 3.1'!D29</f>
        <v>0</v>
      </c>
      <c r="C28" s="81"/>
      <c r="D28" s="81"/>
      <c r="E28" s="81"/>
      <c r="F28" s="81"/>
      <c r="G28" s="54" t="str">
        <f>'I 3.1'!C29</f>
        <v xml:space="preserve"> </v>
      </c>
    </row>
    <row r="29" spans="1:7" ht="30" hidden="1" x14ac:dyDescent="0.25">
      <c r="A29" s="48" t="str">
        <f>'I 3.1'!A30:B30</f>
        <v>MUÑOZ RIVERA NICOLE ALEXANDRA</v>
      </c>
      <c r="B29" s="81">
        <f>'I 3.1'!D30</f>
        <v>0</v>
      </c>
      <c r="C29" s="81"/>
      <c r="D29" s="81"/>
      <c r="E29" s="81"/>
      <c r="F29" s="81"/>
      <c r="G29" s="54" t="str">
        <f>'I 3.1'!C30</f>
        <v xml:space="preserve"> </v>
      </c>
    </row>
    <row r="30" spans="1:7" ht="30" hidden="1" x14ac:dyDescent="0.25">
      <c r="A30" s="48" t="str">
        <f>'I 3.1'!A31:B31</f>
        <v>MURILLO VELASTEGUI RICARDO ARTURO</v>
      </c>
      <c r="B30" s="81">
        <f>'I 3.1'!D31</f>
        <v>0</v>
      </c>
      <c r="C30" s="81"/>
      <c r="D30" s="81"/>
      <c r="E30" s="81"/>
      <c r="F30" s="81"/>
      <c r="G30" s="54" t="str">
        <f>'I 3.1'!C31</f>
        <v xml:space="preserve"> </v>
      </c>
    </row>
    <row r="31" spans="1:7" ht="30" hidden="1" x14ac:dyDescent="0.25">
      <c r="A31" s="48" t="str">
        <f>'I 3.1'!A32:B32</f>
        <v>OTERO SANCHEZ JORGE ALEJANDRO</v>
      </c>
      <c r="B31" s="81">
        <f>'I 3.1'!D32</f>
        <v>0</v>
      </c>
      <c r="C31" s="81"/>
      <c r="D31" s="81"/>
      <c r="E31" s="81"/>
      <c r="F31" s="81"/>
      <c r="G31" s="54" t="str">
        <f>'I 3.1'!C32</f>
        <v xml:space="preserve"> </v>
      </c>
    </row>
    <row r="32" spans="1:7" ht="30" hidden="1" x14ac:dyDescent="0.25">
      <c r="A32" s="48" t="str">
        <f>'I 3.1'!A33:B33</f>
        <v>PASTOR SALGADO MARIELLA DOMENICA</v>
      </c>
      <c r="B32" s="81">
        <f>'I 3.1'!D33</f>
        <v>0</v>
      </c>
      <c r="C32" s="81"/>
      <c r="D32" s="81"/>
      <c r="E32" s="81"/>
      <c r="F32" s="81"/>
      <c r="G32" s="54" t="str">
        <f>'I 3.1'!C33</f>
        <v xml:space="preserve"> </v>
      </c>
    </row>
    <row r="33" spans="1:7" ht="30" hidden="1" x14ac:dyDescent="0.25">
      <c r="A33" s="48" t="str">
        <f>'I 3.1'!A34:B34</f>
        <v>PLAZA DELGADO JOSE LUIS</v>
      </c>
      <c r="B33" s="81">
        <f>'I 3.1'!D34</f>
        <v>0</v>
      </c>
      <c r="C33" s="81"/>
      <c r="D33" s="81"/>
      <c r="E33" s="81"/>
      <c r="F33" s="81"/>
      <c r="G33" s="54" t="str">
        <f>'I 3.1'!C34</f>
        <v xml:space="preserve"> </v>
      </c>
    </row>
    <row r="34" spans="1:7" ht="30" hidden="1" x14ac:dyDescent="0.25">
      <c r="A34" s="48" t="str">
        <f>'I 3.1'!A35:B35</f>
        <v>ROMAN FLORES DANIEL ERNESTO</v>
      </c>
      <c r="B34" s="81">
        <f>'I 3.1'!D35</f>
        <v>0</v>
      </c>
      <c r="C34" s="81"/>
      <c r="D34" s="81"/>
      <c r="E34" s="81"/>
      <c r="F34" s="81"/>
      <c r="G34" s="54" t="str">
        <f>'I 3.1'!C35</f>
        <v xml:space="preserve"> </v>
      </c>
    </row>
    <row r="35" spans="1:7" ht="30" hidden="1" x14ac:dyDescent="0.25">
      <c r="A35" s="48" t="str">
        <f>'I 3.1'!A36:B36</f>
        <v>TAIBOT AVEGNO BRYAN ANTENOR</v>
      </c>
      <c r="B35" s="81">
        <f>'I 3.1'!D36</f>
        <v>0</v>
      </c>
      <c r="C35" s="81"/>
      <c r="D35" s="81"/>
      <c r="E35" s="81"/>
      <c r="F35" s="81"/>
      <c r="G35" s="54" t="str">
        <f>'I 3.1'!C36</f>
        <v xml:space="preserve"> </v>
      </c>
    </row>
    <row r="36" spans="1:7" ht="30" hidden="1" x14ac:dyDescent="0.25">
      <c r="A36" s="48" t="str">
        <f>'I 3.1'!A37:B37</f>
        <v>TORO ALMEA JORDAN ANDRES</v>
      </c>
      <c r="B36" s="81">
        <f>'I 3.1'!D37</f>
        <v>0</v>
      </c>
      <c r="C36" s="81"/>
      <c r="D36" s="81"/>
      <c r="E36" s="81"/>
      <c r="F36" s="81"/>
      <c r="G36" s="54" t="str">
        <f>'I 3.1'!C37</f>
        <v xml:space="preserve"> </v>
      </c>
    </row>
    <row r="37" spans="1:7" ht="30" hidden="1" x14ac:dyDescent="0.25">
      <c r="A37" s="48" t="str">
        <f>'I 3.1'!A38:B38</f>
        <v>VALENCIA CAICEDO ANGIE ISABELLA</v>
      </c>
      <c r="B37" s="81">
        <f>'I 3.1'!D38</f>
        <v>0</v>
      </c>
      <c r="C37" s="81"/>
      <c r="D37" s="81"/>
      <c r="E37" s="81"/>
      <c r="F37" s="81"/>
      <c r="G37" s="54" t="str">
        <f>'I 3.1'!C38</f>
        <v xml:space="preserve"> </v>
      </c>
    </row>
    <row r="38" spans="1:7" ht="30" hidden="1" x14ac:dyDescent="0.25">
      <c r="A38" s="48" t="str">
        <f>'I 3.1'!A39:B39</f>
        <v>VALIENTE GUTIERREZ NAYIB EDUARDO</v>
      </c>
      <c r="B38" s="81">
        <f>'I 3.1'!D39</f>
        <v>0</v>
      </c>
      <c r="C38" s="81"/>
      <c r="D38" s="81"/>
      <c r="E38" s="81"/>
      <c r="F38" s="81"/>
      <c r="G38" s="54" t="str">
        <f>'I 3.1'!C39</f>
        <v xml:space="preserve"> </v>
      </c>
    </row>
    <row r="39" spans="1:7" ht="30" hidden="1" x14ac:dyDescent="0.25">
      <c r="A39" s="48" t="str">
        <f>'I 3.1'!A40:B40</f>
        <v>VEGA VERA ANGGIE VALERIA</v>
      </c>
      <c r="B39" s="81">
        <f>'I 3.1'!D40</f>
        <v>0</v>
      </c>
      <c r="C39" s="81"/>
      <c r="D39" s="81"/>
      <c r="E39" s="81"/>
      <c r="F39" s="81"/>
      <c r="G39" s="54" t="str">
        <f>'I 3.1'!C40</f>
        <v xml:space="preserve"> </v>
      </c>
    </row>
    <row r="40" spans="1:7" hidden="1" x14ac:dyDescent="0.25">
      <c r="A40" s="48">
        <f>'I 3.1'!A41:B41</f>
        <v>0</v>
      </c>
      <c r="B40" s="81">
        <f>'I 3.1'!D41</f>
        <v>0</v>
      </c>
      <c r="C40" s="81"/>
      <c r="D40" s="81"/>
      <c r="E40" s="81"/>
      <c r="F40" s="81"/>
      <c r="G40" s="54" t="str">
        <f>'I 3.1'!C41</f>
        <v xml:space="preserve"> </v>
      </c>
    </row>
    <row r="41" spans="1:7" hidden="1" x14ac:dyDescent="0.25">
      <c r="A41" s="48">
        <f>'I 3.1'!A42:B42</f>
        <v>0</v>
      </c>
      <c r="B41" s="81">
        <f>'I 3.1'!D42</f>
        <v>0</v>
      </c>
      <c r="C41" s="81"/>
      <c r="D41" s="81"/>
      <c r="E41" s="81"/>
      <c r="F41" s="81"/>
      <c r="G41" s="54" t="str">
        <f>'I 3.1'!C42</f>
        <v xml:space="preserve"> </v>
      </c>
    </row>
    <row r="42" spans="1:7" hidden="1" x14ac:dyDescent="0.25">
      <c r="A42" s="48">
        <f>'I 3.1'!A43:B43</f>
        <v>0</v>
      </c>
      <c r="B42" s="81">
        <f>'I 3.1'!D43</f>
        <v>0</v>
      </c>
      <c r="C42" s="81"/>
      <c r="D42" s="81"/>
      <c r="E42" s="81"/>
      <c r="F42" s="81"/>
      <c r="G42" s="54" t="str">
        <f>'I 3.1'!C43</f>
        <v xml:space="preserve"> </v>
      </c>
    </row>
    <row r="43" spans="1:7" hidden="1" x14ac:dyDescent="0.25">
      <c r="A43" s="48">
        <f>'I 3.1'!A44:B44</f>
        <v>0</v>
      </c>
      <c r="B43" s="81">
        <f>'I 3.1'!D44</f>
        <v>0</v>
      </c>
      <c r="C43" s="81"/>
      <c r="D43" s="81"/>
      <c r="E43" s="81"/>
      <c r="F43" s="81"/>
      <c r="G43" s="54" t="str">
        <f>'I 3.1'!C44</f>
        <v xml:space="preserve"> </v>
      </c>
    </row>
    <row r="44" spans="1:7" hidden="1" x14ac:dyDescent="0.25">
      <c r="A44" s="48">
        <f>'I 3.1'!A45:B45</f>
        <v>0</v>
      </c>
      <c r="B44" s="81">
        <f>'I 3.1'!D45</f>
        <v>0</v>
      </c>
      <c r="C44" s="81"/>
      <c r="D44" s="81"/>
      <c r="E44" s="81"/>
      <c r="F44" s="81"/>
      <c r="G44" s="54" t="str">
        <f>'I 3.1'!C45</f>
        <v xml:space="preserve"> </v>
      </c>
    </row>
    <row r="45" spans="1:7" hidden="1" x14ac:dyDescent="0.25">
      <c r="A45" s="48">
        <f>'I 3.1'!A46:B46</f>
        <v>0</v>
      </c>
      <c r="B45" s="81">
        <f>'I 3.1'!D46</f>
        <v>0</v>
      </c>
      <c r="C45" s="81"/>
      <c r="D45" s="81"/>
      <c r="E45" s="81"/>
      <c r="F45" s="81"/>
      <c r="G45" s="54" t="str">
        <f>'I 3.1'!C46</f>
        <v xml:space="preserve"> </v>
      </c>
    </row>
    <row r="46" spans="1:7" hidden="1" x14ac:dyDescent="0.25">
      <c r="A46" s="48">
        <f>'I 3.1'!A47:B47</f>
        <v>0</v>
      </c>
      <c r="B46" s="81">
        <f>'I 3.1'!D47</f>
        <v>0</v>
      </c>
      <c r="C46" s="81"/>
      <c r="D46" s="81"/>
      <c r="E46" s="81"/>
      <c r="F46" s="81"/>
      <c r="G46" s="54" t="str">
        <f>'I 3.1'!C47</f>
        <v xml:space="preserve"> </v>
      </c>
    </row>
    <row r="47" spans="1:7" hidden="1" x14ac:dyDescent="0.25">
      <c r="A47" s="48">
        <f>'I 3.1'!A48:B48</f>
        <v>0</v>
      </c>
      <c r="B47" s="81">
        <f>'I 3.1'!D48</f>
        <v>0</v>
      </c>
      <c r="C47" s="81"/>
      <c r="D47" s="81"/>
      <c r="E47" s="81"/>
      <c r="F47" s="81"/>
      <c r="G47" s="54" t="str">
        <f>'I 3.1'!C48</f>
        <v xml:space="preserve"> </v>
      </c>
    </row>
    <row r="48" spans="1:7" hidden="1" x14ac:dyDescent="0.25">
      <c r="A48" s="48">
        <f>'I 3.1'!A49:B49</f>
        <v>0</v>
      </c>
      <c r="B48" s="81">
        <f>'I 3.1'!D49</f>
        <v>0</v>
      </c>
      <c r="C48" s="81"/>
      <c r="D48" s="81"/>
      <c r="E48" s="81"/>
      <c r="F48" s="81"/>
      <c r="G48" s="54" t="str">
        <f>'I 3.1'!C49</f>
        <v xml:space="preserve"> </v>
      </c>
    </row>
    <row r="49" spans="1:7" hidden="1" x14ac:dyDescent="0.25">
      <c r="A49" s="48">
        <f>'I 3.1'!A50:B50</f>
        <v>0</v>
      </c>
      <c r="B49" s="81">
        <f>'I 3.1'!D50</f>
        <v>0</v>
      </c>
      <c r="C49" s="81"/>
      <c r="D49" s="81"/>
      <c r="E49" s="81"/>
      <c r="F49" s="81"/>
      <c r="G49" s="54" t="str">
        <f>'I 3.1'!C50</f>
        <v xml:space="preserve"> </v>
      </c>
    </row>
    <row r="50" spans="1:7" hidden="1" x14ac:dyDescent="0.25">
      <c r="A50" s="48">
        <f>'I 3.1'!A51:B51</f>
        <v>0</v>
      </c>
      <c r="B50" s="81">
        <f>'I 3.1'!D51</f>
        <v>0</v>
      </c>
      <c r="C50" s="81"/>
      <c r="D50" s="81"/>
      <c r="E50" s="81"/>
      <c r="F50" s="81"/>
      <c r="G50" s="54" t="str">
        <f>'I 3.1'!C51</f>
        <v xml:space="preserve"> </v>
      </c>
    </row>
    <row r="52" spans="1:7" x14ac:dyDescent="0.25">
      <c r="A52" s="373" t="s">
        <v>18</v>
      </c>
      <c r="B52" s="373"/>
      <c r="C52" s="373" t="s">
        <v>79</v>
      </c>
      <c r="D52" s="373"/>
      <c r="E52" s="373" t="s">
        <v>80</v>
      </c>
      <c r="F52" s="373"/>
    </row>
    <row r="53" spans="1:7" x14ac:dyDescent="0.25">
      <c r="A53" s="49" t="s">
        <v>1</v>
      </c>
      <c r="B53" s="50">
        <f>'RA 1.1'!B53</f>
        <v>0</v>
      </c>
      <c r="C53" s="49" t="s">
        <v>81</v>
      </c>
      <c r="D53" s="82">
        <f>'RA 1.1'!D53</f>
        <v>0</v>
      </c>
      <c r="E53" s="49" t="s">
        <v>81</v>
      </c>
      <c r="F53" s="82">
        <f>'RA 1.1'!F53</f>
        <v>0</v>
      </c>
    </row>
    <row r="54" spans="1:7" ht="24" customHeight="1" x14ac:dyDescent="0.25">
      <c r="A54" s="51" t="s">
        <v>22</v>
      </c>
      <c r="B54" s="52"/>
      <c r="C54" s="51" t="s">
        <v>22</v>
      </c>
      <c r="D54" s="52"/>
      <c r="E54" s="51" t="s">
        <v>22</v>
      </c>
      <c r="F54" s="52"/>
    </row>
    <row r="55" spans="1:7" x14ac:dyDescent="0.25">
      <c r="A55" s="51" t="s">
        <v>23</v>
      </c>
      <c r="B55" s="52"/>
      <c r="C55" s="51" t="s">
        <v>23</v>
      </c>
      <c r="D55" s="52"/>
      <c r="E55" s="51" t="s">
        <v>23</v>
      </c>
      <c r="F55" s="52"/>
    </row>
  </sheetData>
  <autoFilter ref="A10:G50">
    <filterColumn colId="6">
      <customFilters>
        <customFilter operator="lessThan" val="7"/>
      </customFilters>
    </filterColumn>
  </autoFilter>
  <mergeCells count="15">
    <mergeCell ref="A7:B7"/>
    <mergeCell ref="C7:D7"/>
    <mergeCell ref="E7:F7"/>
    <mergeCell ref="A9:F9"/>
    <mergeCell ref="A52:B52"/>
    <mergeCell ref="C52:D52"/>
    <mergeCell ref="E52:F52"/>
    <mergeCell ref="A6:B6"/>
    <mergeCell ref="C6:D6"/>
    <mergeCell ref="E6:F6"/>
    <mergeCell ref="B1:E1"/>
    <mergeCell ref="A2:F2"/>
    <mergeCell ref="A3:F3"/>
    <mergeCell ref="D4:F4"/>
    <mergeCell ref="D5:F5"/>
  </mergeCells>
  <pageMargins left="0.70866141732283472" right="0.70866141732283472" top="0.74803149606299213" bottom="0.74803149606299213" header="0.31496062992125984" footer="0.31496062992125984"/>
  <pageSetup paperSize="9" scale="62" fitToHeight="0"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>
    <pageSetUpPr fitToPage="1"/>
  </sheetPr>
  <dimension ref="A1:O61"/>
  <sheetViews>
    <sheetView zoomScaleNormal="100" workbookViewId="0">
      <selection activeCell="L7" sqref="L7:L18"/>
    </sheetView>
  </sheetViews>
  <sheetFormatPr baseColWidth="10" defaultRowHeight="15" x14ac:dyDescent="0.25"/>
  <cols>
    <col min="1" max="1" width="32.140625" style="84" customWidth="1"/>
    <col min="2" max="2" width="6.140625" style="100" customWidth="1"/>
    <col min="3" max="3" width="6.140625" style="101" customWidth="1"/>
    <col min="4" max="4" width="6.140625" style="100" customWidth="1"/>
    <col min="5" max="5" width="6.140625" style="101" customWidth="1"/>
    <col min="6" max="6" width="6.140625" style="100" customWidth="1"/>
    <col min="7" max="7" width="6.140625" style="101" customWidth="1"/>
    <col min="8" max="8" width="6.140625" style="100" customWidth="1"/>
    <col min="9" max="9" width="6.140625" style="101" customWidth="1"/>
    <col min="10" max="10" width="10.85546875" style="101" customWidth="1"/>
    <col min="11" max="11" width="7.28515625" style="100" customWidth="1"/>
    <col min="12" max="12" width="7.28515625" style="101" customWidth="1"/>
    <col min="13" max="14" width="7.28515625" style="100" customWidth="1"/>
    <col min="15" max="15" width="7.28515625" style="101" customWidth="1"/>
    <col min="16" max="16384" width="11.42578125" style="84"/>
  </cols>
  <sheetData>
    <row r="1" spans="1:15" ht="18.75" x14ac:dyDescent="0.3">
      <c r="A1" s="426" t="s">
        <v>36</v>
      </c>
      <c r="B1" s="426"/>
      <c r="C1" s="426"/>
      <c r="D1" s="426"/>
      <c r="E1" s="426"/>
      <c r="F1" s="426"/>
      <c r="G1" s="426"/>
      <c r="H1" s="426"/>
      <c r="I1" s="426"/>
      <c r="J1" s="426"/>
      <c r="K1" s="426"/>
      <c r="L1" s="426"/>
      <c r="M1" s="426"/>
      <c r="N1" s="426"/>
      <c r="O1" s="426"/>
    </row>
    <row r="2" spans="1:15" ht="15.75" x14ac:dyDescent="0.25">
      <c r="A2" s="427" t="str">
        <f>'RA 3.1'!F1</f>
        <v>AÑO LECTIVO 
2016 - 2017</v>
      </c>
      <c r="B2" s="427"/>
      <c r="C2" s="427"/>
      <c r="D2" s="427"/>
      <c r="E2" s="427"/>
      <c r="F2" s="427"/>
      <c r="G2" s="427"/>
      <c r="H2" s="427"/>
      <c r="I2" s="427"/>
      <c r="J2" s="427"/>
      <c r="K2" s="427"/>
      <c r="L2" s="427"/>
      <c r="M2" s="427"/>
      <c r="N2" s="427"/>
      <c r="O2" s="427"/>
    </row>
    <row r="3" spans="1:15" ht="18.75" x14ac:dyDescent="0.3">
      <c r="A3" s="428" t="s">
        <v>87</v>
      </c>
      <c r="B3" s="428"/>
      <c r="C3" s="428"/>
      <c r="D3" s="428"/>
      <c r="E3" s="428"/>
      <c r="F3" s="428"/>
      <c r="G3" s="428"/>
      <c r="H3" s="428"/>
      <c r="I3" s="428"/>
      <c r="J3" s="428"/>
      <c r="K3" s="428"/>
      <c r="L3" s="428"/>
      <c r="M3" s="428"/>
      <c r="N3" s="428"/>
      <c r="O3" s="428"/>
    </row>
    <row r="4" spans="1:15" ht="15" customHeight="1" x14ac:dyDescent="0.25">
      <c r="A4" s="85" t="s">
        <v>26</v>
      </c>
      <c r="B4" s="86">
        <f>datos!C5</f>
        <v>0</v>
      </c>
      <c r="C4" s="87"/>
      <c r="D4" s="87"/>
      <c r="E4" s="87"/>
      <c r="F4" s="88"/>
      <c r="G4" s="429" t="s">
        <v>37</v>
      </c>
      <c r="H4" s="429"/>
      <c r="I4" s="86">
        <f>'RA 3.1'!C5</f>
        <v>0</v>
      </c>
      <c r="J4" s="87"/>
      <c r="K4" s="87"/>
      <c r="L4" s="89">
        <f>'PROM 3.1'!I6</f>
        <v>0</v>
      </c>
      <c r="M4" s="89"/>
      <c r="N4" s="89"/>
      <c r="O4" s="90"/>
    </row>
    <row r="5" spans="1:15" ht="36" customHeight="1" x14ac:dyDescent="0.25">
      <c r="A5" s="91" t="s">
        <v>12</v>
      </c>
      <c r="B5" s="430" t="s">
        <v>88</v>
      </c>
      <c r="C5" s="431"/>
      <c r="D5" s="431" t="s">
        <v>89</v>
      </c>
      <c r="E5" s="431"/>
      <c r="F5" s="431" t="s">
        <v>90</v>
      </c>
      <c r="G5" s="431"/>
      <c r="H5" s="431" t="s">
        <v>91</v>
      </c>
      <c r="I5" s="431"/>
      <c r="J5" s="92" t="s">
        <v>92</v>
      </c>
      <c r="K5" s="431" t="s">
        <v>93</v>
      </c>
      <c r="L5" s="431"/>
      <c r="M5" s="258" t="s">
        <v>94</v>
      </c>
      <c r="N5" s="431" t="s">
        <v>95</v>
      </c>
      <c r="O5" s="431"/>
    </row>
    <row r="6" spans="1:15" s="95" customFormat="1" ht="36" x14ac:dyDescent="0.25">
      <c r="A6" s="93" t="str">
        <f>'3.1'!A2</f>
        <v xml:space="preserve"> 
</v>
      </c>
      <c r="B6" s="94" t="s">
        <v>47</v>
      </c>
      <c r="C6" s="92" t="s">
        <v>48</v>
      </c>
      <c r="D6" s="92" t="s">
        <v>47</v>
      </c>
      <c r="E6" s="92" t="s">
        <v>48</v>
      </c>
      <c r="F6" s="92" t="s">
        <v>47</v>
      </c>
      <c r="G6" s="92" t="s">
        <v>48</v>
      </c>
      <c r="H6" s="92" t="s">
        <v>47</v>
      </c>
      <c r="I6" s="92" t="s">
        <v>48</v>
      </c>
      <c r="J6" s="92" t="s">
        <v>96</v>
      </c>
      <c r="K6" s="92" t="s">
        <v>47</v>
      </c>
      <c r="L6" s="92" t="s">
        <v>48</v>
      </c>
      <c r="M6" s="92" t="s">
        <v>97</v>
      </c>
      <c r="N6" s="92" t="s">
        <v>47</v>
      </c>
      <c r="O6" s="92" t="s">
        <v>48</v>
      </c>
    </row>
    <row r="7" spans="1:15" x14ac:dyDescent="0.25">
      <c r="A7" s="96" t="str">
        <f>'PROM 3.1'!A12</f>
        <v>ALVAREZ MUÑIZ ANGIE GABRIELA</v>
      </c>
      <c r="B7" s="17" t="str">
        <f>IF(C7=" ","SNP",IF(C7&gt;8.99,"DAR",IF(C7&gt;6.99,"AAR",IF(C7&gt;4,"PAAR","NAAR"))))</f>
        <v>AAR</v>
      </c>
      <c r="C7" s="97">
        <f>'PROM 1.1'!M12</f>
        <v>8.68</v>
      </c>
      <c r="D7" s="17" t="str">
        <f>IF(E7=" ","SNP",IF(E7&gt;8.99,"DAR",IF(E7&gt;6.99,"AAR",IF(E7&gt;4,"PAAR","NAAR"))))</f>
        <v>SNP</v>
      </c>
      <c r="E7" s="97" t="str">
        <f>'PROM 2.1'!M12</f>
        <v xml:space="preserve"> </v>
      </c>
      <c r="F7" s="17" t="str">
        <f>IF(G7=" ","SNP",IF(G7&gt;8.99,"DAR",IF(G7&gt;6.99,"AAR",IF(G7&gt;4,"PAAR","NAAR"))))</f>
        <v>SNP</v>
      </c>
      <c r="G7" s="97" t="str">
        <f>'PROM 3.1'!M12</f>
        <v xml:space="preserve"> </v>
      </c>
      <c r="H7" s="17" t="str">
        <f>IF(I7=" ","SNP",IF(I7&gt;8.99,"DAR",IF(I7&gt;6.99,"AAR",IF(I7&gt;4,"PAAR","NAAR"))))</f>
        <v>SNP</v>
      </c>
      <c r="I7" s="97" t="str">
        <f>IF(C7=" ",C7,IF(E7=" ",E7,IF(G7=" ",G7,AVERAGE(C7,E7,G7))))</f>
        <v xml:space="preserve"> </v>
      </c>
      <c r="J7" s="98" t="str">
        <f>IF(I7=" ",I7,TRUNC(I7*0.8,2))</f>
        <v xml:space="preserve"> </v>
      </c>
      <c r="K7" s="17" t="str">
        <f>IF(L7=0,"SNQ",IF(L7&gt;8.99,"DAR",IF(L7&gt;6.99,"AAR",IF(L7&gt;4,"PAAR","NAAR"))))</f>
        <v>SNQ</v>
      </c>
      <c r="L7" s="188"/>
      <c r="M7" s="99" t="str">
        <f>IF(L7=0," ",TRUNC(L7*0.2,2))</f>
        <v xml:space="preserve"> </v>
      </c>
      <c r="N7" s="17" t="str">
        <f>IF(J7=" ","SNP",IF(M7=" ","SNQ",IF(O7&gt;8.99,"DAR",IF(O7&gt;6.99,"AAR",IF(O7&gt;4,"PAAR","NAAR")))))</f>
        <v>SNP</v>
      </c>
      <c r="O7" s="97" t="str">
        <f>+IF(J7=" "," ",IF(M7=" "," ",J7+M7))</f>
        <v xml:space="preserve"> </v>
      </c>
    </row>
    <row r="8" spans="1:15" x14ac:dyDescent="0.25">
      <c r="A8" s="96" t="str">
        <f>'PROM 3.1'!A13</f>
        <v>CABRERA NICOLA LEONARDO JAVIER</v>
      </c>
      <c r="B8" s="17" t="str">
        <f t="shared" ref="B8:B46" si="0">IF(C8=" ","SNP",IF(C8&gt;8.99,"DAR",IF(C8&gt;6.99,"AAR",IF(C8&gt;4,"PAAR","NAAR"))))</f>
        <v>AAR</v>
      </c>
      <c r="C8" s="97">
        <f>'PROM 1.1'!M13</f>
        <v>7.45</v>
      </c>
      <c r="D8" s="17" t="str">
        <f t="shared" ref="D8:D46" si="1">IF(E8=" ","SNP",IF(E8&gt;8.99,"DAR",IF(E8&gt;6.99,"AAR",IF(E8&gt;4,"PAAR","NAAR"))))</f>
        <v>PAAR</v>
      </c>
      <c r="E8" s="97">
        <f>'PROM 2.1'!M13</f>
        <v>6.1</v>
      </c>
      <c r="F8" s="17" t="str">
        <f t="shared" ref="F8:F46" si="2">IF(G8=" ","SNP",IF(G8&gt;8.99,"DAR",IF(G8&gt;6.99,"AAR",IF(G8&gt;4,"PAAR","NAAR"))))</f>
        <v>SNP</v>
      </c>
      <c r="G8" s="97" t="str">
        <f>'PROM 3.1'!M13</f>
        <v xml:space="preserve"> </v>
      </c>
      <c r="H8" s="17" t="str">
        <f t="shared" ref="H8:H46" si="3">IF(I8=" ","SNP",IF(I8&gt;8.99,"DAR",IF(I8&gt;6.99,"AAR",IF(I8&gt;4,"PAAR","NAAR"))))</f>
        <v>SNP</v>
      </c>
      <c r="I8" s="97" t="str">
        <f t="shared" ref="I8:I46" si="4">IF(C8=" ",C8,IF(E8=" ",E8,IF(G8=" ",G8,AVERAGE(C8,E8,G8))))</f>
        <v xml:space="preserve"> </v>
      </c>
      <c r="J8" s="98" t="str">
        <f t="shared" ref="J8:J46" si="5">IF(I8=" ",I8,TRUNC(I8*0.8,2))</f>
        <v xml:space="preserve"> </v>
      </c>
      <c r="K8" s="17" t="str">
        <f t="shared" ref="K8:K46" si="6">IF(L8=0,"SNQ",IF(L8&gt;8.99,"DAR",IF(L8&gt;6.99,"AAR",IF(L8&gt;4,"PAAR","NAAR"))))</f>
        <v>SNQ</v>
      </c>
      <c r="L8" s="188"/>
      <c r="M8" s="99" t="str">
        <f t="shared" ref="M8:M46" si="7">IF(L8=0," ",TRUNC(L8*0.2,2))</f>
        <v xml:space="preserve"> </v>
      </c>
      <c r="N8" s="17" t="str">
        <f t="shared" ref="N8:N46" si="8">IF(J8=" ","SNP",IF(M8=" ","SNQ",IF(O8&gt;8.99,"DAR",IF(O8&gt;6.99,"AAR",IF(O8&gt;4,"PAAR","NAAR")))))</f>
        <v>SNP</v>
      </c>
      <c r="O8" s="97" t="str">
        <f t="shared" ref="O8:O46" si="9">+IF(J8=" "," ",IF(M8=" "," ",J8+M8))</f>
        <v xml:space="preserve"> </v>
      </c>
    </row>
    <row r="9" spans="1:15" x14ac:dyDescent="0.25">
      <c r="A9" s="96" t="str">
        <f>'PROM 3.1'!A14</f>
        <v>CARDENAS HIDALGO KENNY JOEL</v>
      </c>
      <c r="B9" s="17" t="str">
        <f t="shared" si="0"/>
        <v>AAR</v>
      </c>
      <c r="C9" s="97">
        <f>'PROM 1.1'!M14</f>
        <v>8.35</v>
      </c>
      <c r="D9" s="17" t="str">
        <f t="shared" si="1"/>
        <v>PAAR</v>
      </c>
      <c r="E9" s="97">
        <f>'PROM 2.1'!M14</f>
        <v>6.46</v>
      </c>
      <c r="F9" s="17" t="str">
        <f t="shared" si="2"/>
        <v>SNP</v>
      </c>
      <c r="G9" s="97" t="str">
        <f>'PROM 3.1'!M14</f>
        <v xml:space="preserve"> </v>
      </c>
      <c r="H9" s="17" t="str">
        <f t="shared" si="3"/>
        <v>SNP</v>
      </c>
      <c r="I9" s="97" t="str">
        <f t="shared" si="4"/>
        <v xml:space="preserve"> </v>
      </c>
      <c r="J9" s="98" t="str">
        <f t="shared" si="5"/>
        <v xml:space="preserve"> </v>
      </c>
      <c r="K9" s="17" t="str">
        <f t="shared" si="6"/>
        <v>SNQ</v>
      </c>
      <c r="L9" s="188"/>
      <c r="M9" s="99" t="str">
        <f t="shared" si="7"/>
        <v xml:space="preserve"> </v>
      </c>
      <c r="N9" s="17" t="str">
        <f t="shared" si="8"/>
        <v>SNP</v>
      </c>
      <c r="O9" s="97" t="str">
        <f t="shared" si="9"/>
        <v xml:space="preserve"> </v>
      </c>
    </row>
    <row r="10" spans="1:15" x14ac:dyDescent="0.25">
      <c r="A10" s="96" t="str">
        <f>'PROM 3.1'!A15</f>
        <v>CARRASCO GRAÑA SAMUEL JOSE</v>
      </c>
      <c r="B10" s="17" t="str">
        <f t="shared" si="0"/>
        <v>PAAR</v>
      </c>
      <c r="C10" s="97">
        <f>'PROM 1.1'!M15</f>
        <v>6.3</v>
      </c>
      <c r="D10" s="17" t="str">
        <f t="shared" si="1"/>
        <v>PAAR</v>
      </c>
      <c r="E10" s="97">
        <f>'PROM 2.1'!M15</f>
        <v>4.83</v>
      </c>
      <c r="F10" s="17" t="str">
        <f t="shared" si="2"/>
        <v>SNP</v>
      </c>
      <c r="G10" s="97" t="str">
        <f>'PROM 3.1'!M15</f>
        <v xml:space="preserve"> </v>
      </c>
      <c r="H10" s="17" t="str">
        <f t="shared" si="3"/>
        <v>SNP</v>
      </c>
      <c r="I10" s="97" t="str">
        <f t="shared" si="4"/>
        <v xml:space="preserve"> </v>
      </c>
      <c r="J10" s="98" t="str">
        <f t="shared" si="5"/>
        <v xml:space="preserve"> </v>
      </c>
      <c r="K10" s="17" t="str">
        <f t="shared" si="6"/>
        <v>SNQ</v>
      </c>
      <c r="L10" s="188"/>
      <c r="M10" s="99" t="str">
        <f t="shared" si="7"/>
        <v xml:space="preserve"> </v>
      </c>
      <c r="N10" s="17" t="str">
        <f t="shared" si="8"/>
        <v>SNP</v>
      </c>
      <c r="O10" s="97" t="str">
        <f t="shared" si="9"/>
        <v xml:space="preserve"> </v>
      </c>
    </row>
    <row r="11" spans="1:15" x14ac:dyDescent="0.25">
      <c r="A11" s="96" t="str">
        <f>'PROM 3.1'!A16</f>
        <v>CARRILLO GARCIA DANIEL ALEJANDRO</v>
      </c>
      <c r="B11" s="17" t="str">
        <f t="shared" si="0"/>
        <v>AAR</v>
      </c>
      <c r="C11" s="97">
        <f>'PROM 1.1'!M16</f>
        <v>8.33</v>
      </c>
      <c r="D11" s="17" t="str">
        <f t="shared" si="1"/>
        <v>AAR</v>
      </c>
      <c r="E11" s="97">
        <f>'PROM 2.1'!M16</f>
        <v>7.23</v>
      </c>
      <c r="F11" s="17" t="str">
        <f t="shared" si="2"/>
        <v>SNP</v>
      </c>
      <c r="G11" s="97" t="str">
        <f>'PROM 3.1'!M16</f>
        <v xml:space="preserve"> </v>
      </c>
      <c r="H11" s="17" t="str">
        <f t="shared" si="3"/>
        <v>SNP</v>
      </c>
      <c r="I11" s="97" t="str">
        <f t="shared" si="4"/>
        <v xml:space="preserve"> </v>
      </c>
      <c r="J11" s="98" t="str">
        <f t="shared" si="5"/>
        <v xml:space="preserve"> </v>
      </c>
      <c r="K11" s="17" t="str">
        <f t="shared" si="6"/>
        <v>SNQ</v>
      </c>
      <c r="L11" s="188"/>
      <c r="M11" s="99" t="str">
        <f t="shared" si="7"/>
        <v xml:space="preserve"> </v>
      </c>
      <c r="N11" s="17" t="str">
        <f t="shared" si="8"/>
        <v>SNP</v>
      </c>
      <c r="O11" s="97" t="str">
        <f t="shared" si="9"/>
        <v xml:space="preserve"> </v>
      </c>
    </row>
    <row r="12" spans="1:15" x14ac:dyDescent="0.25">
      <c r="A12" s="96" t="str">
        <f>'PROM 3.1'!A17</f>
        <v>CHOEZ MORAN DARIAN MARCELA</v>
      </c>
      <c r="B12" s="17" t="str">
        <f t="shared" si="0"/>
        <v>AAR</v>
      </c>
      <c r="C12" s="97">
        <f>'PROM 1.1'!M17</f>
        <v>7.95</v>
      </c>
      <c r="D12" s="17" t="str">
        <f t="shared" si="1"/>
        <v>AAR</v>
      </c>
      <c r="E12" s="97">
        <f>'PROM 2.1'!M17</f>
        <v>8.24</v>
      </c>
      <c r="F12" s="17" t="str">
        <f t="shared" si="2"/>
        <v>SNP</v>
      </c>
      <c r="G12" s="97" t="str">
        <f>'PROM 3.1'!M17</f>
        <v xml:space="preserve"> </v>
      </c>
      <c r="H12" s="17" t="str">
        <f t="shared" si="3"/>
        <v>SNP</v>
      </c>
      <c r="I12" s="97" t="str">
        <f t="shared" si="4"/>
        <v xml:space="preserve"> </v>
      </c>
      <c r="J12" s="98" t="str">
        <f t="shared" si="5"/>
        <v xml:space="preserve"> </v>
      </c>
      <c r="K12" s="17" t="str">
        <f t="shared" si="6"/>
        <v>SNQ</v>
      </c>
      <c r="L12" s="188"/>
      <c r="M12" s="99" t="str">
        <f t="shared" si="7"/>
        <v xml:space="preserve"> </v>
      </c>
      <c r="N12" s="17" t="str">
        <f t="shared" si="8"/>
        <v>SNP</v>
      </c>
      <c r="O12" s="97" t="str">
        <f t="shared" si="9"/>
        <v xml:space="preserve"> </v>
      </c>
    </row>
    <row r="13" spans="1:15" x14ac:dyDescent="0.25">
      <c r="A13" s="96" t="str">
        <f>'PROM 3.1'!A18</f>
        <v>CONTRERAS VARGAS CECIBEL ALEJANDRA</v>
      </c>
      <c r="B13" s="17" t="str">
        <f t="shared" si="0"/>
        <v>AAR</v>
      </c>
      <c r="C13" s="97">
        <f>'PROM 1.1'!M18</f>
        <v>7.76</v>
      </c>
      <c r="D13" s="17" t="str">
        <f t="shared" si="1"/>
        <v>SNP</v>
      </c>
      <c r="E13" s="97" t="str">
        <f>'PROM 2.1'!M18</f>
        <v xml:space="preserve"> </v>
      </c>
      <c r="F13" s="17" t="str">
        <f t="shared" si="2"/>
        <v>SNP</v>
      </c>
      <c r="G13" s="97" t="str">
        <f>'PROM 3.1'!M18</f>
        <v xml:space="preserve"> </v>
      </c>
      <c r="H13" s="17" t="str">
        <f t="shared" si="3"/>
        <v>SNP</v>
      </c>
      <c r="I13" s="97" t="str">
        <f t="shared" si="4"/>
        <v xml:space="preserve"> </v>
      </c>
      <c r="J13" s="98" t="str">
        <f t="shared" si="5"/>
        <v xml:space="preserve"> </v>
      </c>
      <c r="K13" s="17" t="str">
        <f t="shared" si="6"/>
        <v>SNQ</v>
      </c>
      <c r="L13" s="188"/>
      <c r="M13" s="99" t="str">
        <f t="shared" si="7"/>
        <v xml:space="preserve"> </v>
      </c>
      <c r="N13" s="17" t="str">
        <f t="shared" si="8"/>
        <v>SNP</v>
      </c>
      <c r="O13" s="97" t="str">
        <f t="shared" si="9"/>
        <v xml:space="preserve"> </v>
      </c>
    </row>
    <row r="14" spans="1:15" x14ac:dyDescent="0.25">
      <c r="A14" s="96" t="str">
        <f>'PROM 3.1'!A19</f>
        <v>CORDOVA MENDOZA GIOVANNY ALBERTO</v>
      </c>
      <c r="B14" s="17" t="str">
        <f t="shared" si="0"/>
        <v>AAR</v>
      </c>
      <c r="C14" s="97">
        <f>'PROM 1.1'!M19</f>
        <v>8.31</v>
      </c>
      <c r="D14" s="17" t="str">
        <f t="shared" si="1"/>
        <v>AAR</v>
      </c>
      <c r="E14" s="97">
        <f>'PROM 2.1'!M19</f>
        <v>7.11</v>
      </c>
      <c r="F14" s="17" t="str">
        <f t="shared" si="2"/>
        <v>SNP</v>
      </c>
      <c r="G14" s="97" t="str">
        <f>'PROM 3.1'!M19</f>
        <v xml:space="preserve"> </v>
      </c>
      <c r="H14" s="17" t="str">
        <f t="shared" si="3"/>
        <v>SNP</v>
      </c>
      <c r="I14" s="97" t="str">
        <f t="shared" si="4"/>
        <v xml:space="preserve"> </v>
      </c>
      <c r="J14" s="98" t="str">
        <f t="shared" si="5"/>
        <v xml:space="preserve"> </v>
      </c>
      <c r="K14" s="17" t="str">
        <f t="shared" si="6"/>
        <v>SNQ</v>
      </c>
      <c r="L14" s="188"/>
      <c r="M14" s="99" t="str">
        <f t="shared" si="7"/>
        <v xml:space="preserve"> </v>
      </c>
      <c r="N14" s="17" t="str">
        <f t="shared" si="8"/>
        <v>SNP</v>
      </c>
      <c r="O14" s="97" t="str">
        <f t="shared" si="9"/>
        <v xml:space="preserve"> </v>
      </c>
    </row>
    <row r="15" spans="1:15" x14ac:dyDescent="0.25">
      <c r="A15" s="96" t="str">
        <f>'PROM 3.1'!A20</f>
        <v>CORONEL LANDIVAR JUAN DIEGO</v>
      </c>
      <c r="B15" s="17" t="str">
        <f t="shared" si="0"/>
        <v>AAR</v>
      </c>
      <c r="C15" s="97">
        <f>'PROM 1.1'!M20</f>
        <v>8.15</v>
      </c>
      <c r="D15" s="17" t="str">
        <f t="shared" si="1"/>
        <v>PAAR</v>
      </c>
      <c r="E15" s="97">
        <f>'PROM 2.1'!M20</f>
        <v>6.65</v>
      </c>
      <c r="F15" s="17" t="str">
        <f t="shared" si="2"/>
        <v>SNP</v>
      </c>
      <c r="G15" s="97" t="str">
        <f>'PROM 3.1'!M20</f>
        <v xml:space="preserve"> </v>
      </c>
      <c r="H15" s="17" t="str">
        <f t="shared" si="3"/>
        <v>SNP</v>
      </c>
      <c r="I15" s="97" t="str">
        <f t="shared" si="4"/>
        <v xml:space="preserve"> </v>
      </c>
      <c r="J15" s="98" t="str">
        <f t="shared" si="5"/>
        <v xml:space="preserve"> </v>
      </c>
      <c r="K15" s="17" t="str">
        <f t="shared" si="6"/>
        <v>SNQ</v>
      </c>
      <c r="L15" s="188"/>
      <c r="M15" s="99" t="str">
        <f t="shared" si="7"/>
        <v xml:space="preserve"> </v>
      </c>
      <c r="N15" s="17" t="str">
        <f t="shared" si="8"/>
        <v>SNP</v>
      </c>
      <c r="O15" s="97" t="str">
        <f t="shared" si="9"/>
        <v xml:space="preserve"> </v>
      </c>
    </row>
    <row r="16" spans="1:15" x14ac:dyDescent="0.25">
      <c r="A16" s="96" t="str">
        <f>'PROM 3.1'!A21</f>
        <v>CUBA VERA ABRAHAM</v>
      </c>
      <c r="B16" s="17" t="str">
        <f t="shared" si="0"/>
        <v>AAR</v>
      </c>
      <c r="C16" s="97">
        <f>'PROM 1.1'!M21</f>
        <v>7.13</v>
      </c>
      <c r="D16" s="17" t="str">
        <f t="shared" si="1"/>
        <v>SNP</v>
      </c>
      <c r="E16" s="97" t="str">
        <f>'PROM 2.1'!M21</f>
        <v xml:space="preserve"> </v>
      </c>
      <c r="F16" s="17" t="str">
        <f t="shared" si="2"/>
        <v>SNP</v>
      </c>
      <c r="G16" s="97" t="str">
        <f>'PROM 3.1'!M21</f>
        <v xml:space="preserve"> </v>
      </c>
      <c r="H16" s="17" t="str">
        <f t="shared" si="3"/>
        <v>SNP</v>
      </c>
      <c r="I16" s="97" t="str">
        <f t="shared" si="4"/>
        <v xml:space="preserve"> </v>
      </c>
      <c r="J16" s="98" t="str">
        <f t="shared" si="5"/>
        <v xml:space="preserve"> </v>
      </c>
      <c r="K16" s="17" t="str">
        <f t="shared" si="6"/>
        <v>SNQ</v>
      </c>
      <c r="L16" s="188"/>
      <c r="M16" s="99" t="str">
        <f t="shared" si="7"/>
        <v xml:space="preserve"> </v>
      </c>
      <c r="N16" s="17" t="str">
        <f t="shared" si="8"/>
        <v>SNP</v>
      </c>
      <c r="O16" s="97" t="str">
        <f t="shared" si="9"/>
        <v xml:space="preserve"> </v>
      </c>
    </row>
    <row r="17" spans="1:15" x14ac:dyDescent="0.25">
      <c r="A17" s="96" t="str">
        <f>'PROM 3.1'!A22</f>
        <v>CUENCA LOZA DANIELLA NICOLLE</v>
      </c>
      <c r="B17" s="17" t="str">
        <f t="shared" si="0"/>
        <v>AAR</v>
      </c>
      <c r="C17" s="97">
        <f>'PROM 1.1'!M22</f>
        <v>8.16</v>
      </c>
      <c r="D17" s="17" t="str">
        <f t="shared" si="1"/>
        <v>PAAR</v>
      </c>
      <c r="E17" s="97">
        <f>'PROM 2.1'!M22</f>
        <v>6.8</v>
      </c>
      <c r="F17" s="17" t="str">
        <f t="shared" si="2"/>
        <v>SNP</v>
      </c>
      <c r="G17" s="97" t="str">
        <f>'PROM 3.1'!M22</f>
        <v xml:space="preserve"> </v>
      </c>
      <c r="H17" s="17" t="str">
        <f t="shared" si="3"/>
        <v>SNP</v>
      </c>
      <c r="I17" s="97" t="str">
        <f t="shared" si="4"/>
        <v xml:space="preserve"> </v>
      </c>
      <c r="J17" s="98" t="str">
        <f t="shared" si="5"/>
        <v xml:space="preserve"> </v>
      </c>
      <c r="K17" s="17" t="str">
        <f t="shared" si="6"/>
        <v>SNQ</v>
      </c>
      <c r="L17" s="188"/>
      <c r="M17" s="99" t="str">
        <f t="shared" si="7"/>
        <v xml:space="preserve"> </v>
      </c>
      <c r="N17" s="17" t="str">
        <f t="shared" si="8"/>
        <v>SNP</v>
      </c>
      <c r="O17" s="97" t="str">
        <f t="shared" si="9"/>
        <v xml:space="preserve"> </v>
      </c>
    </row>
    <row r="18" spans="1:15" x14ac:dyDescent="0.25">
      <c r="A18" s="96" t="str">
        <f>'PROM 3.1'!A23</f>
        <v>GARCIA ABRIL FELIX ALBERTO</v>
      </c>
      <c r="B18" s="17" t="str">
        <f t="shared" si="0"/>
        <v>AAR</v>
      </c>
      <c r="C18" s="97">
        <f>'PROM 1.1'!M23</f>
        <v>7.68</v>
      </c>
      <c r="D18" s="17" t="str">
        <f t="shared" si="1"/>
        <v>PAAR</v>
      </c>
      <c r="E18" s="97">
        <f>'PROM 2.1'!M23</f>
        <v>6.68</v>
      </c>
      <c r="F18" s="17" t="str">
        <f t="shared" si="2"/>
        <v>SNP</v>
      </c>
      <c r="G18" s="97" t="str">
        <f>'PROM 3.1'!M23</f>
        <v xml:space="preserve"> </v>
      </c>
      <c r="H18" s="17" t="str">
        <f t="shared" si="3"/>
        <v>SNP</v>
      </c>
      <c r="I18" s="97" t="str">
        <f t="shared" si="4"/>
        <v xml:space="preserve"> </v>
      </c>
      <c r="J18" s="98" t="str">
        <f t="shared" si="5"/>
        <v xml:space="preserve"> </v>
      </c>
      <c r="K18" s="17" t="str">
        <f t="shared" si="6"/>
        <v>SNQ</v>
      </c>
      <c r="L18" s="188"/>
      <c r="M18" s="99" t="str">
        <f t="shared" si="7"/>
        <v xml:space="preserve"> </v>
      </c>
      <c r="N18" s="17" t="str">
        <f t="shared" si="8"/>
        <v>SNP</v>
      </c>
      <c r="O18" s="97" t="str">
        <f t="shared" si="9"/>
        <v xml:space="preserve"> </v>
      </c>
    </row>
    <row r="19" spans="1:15" x14ac:dyDescent="0.25">
      <c r="A19" s="96" t="str">
        <f>'PROM 3.1'!A24</f>
        <v>GOMEZ MESTANZA ALBERTO JOSHUA</v>
      </c>
      <c r="B19" s="17" t="str">
        <f t="shared" si="0"/>
        <v>AAR</v>
      </c>
      <c r="C19" s="97">
        <f>'PROM 1.1'!M24</f>
        <v>7.83</v>
      </c>
      <c r="D19" s="17" t="str">
        <f t="shared" si="1"/>
        <v>AAR</v>
      </c>
      <c r="E19" s="97">
        <f>'PROM 2.1'!M24</f>
        <v>7.28</v>
      </c>
      <c r="F19" s="17" t="str">
        <f t="shared" si="2"/>
        <v>SNP</v>
      </c>
      <c r="G19" s="97" t="str">
        <f>'PROM 3.1'!M24</f>
        <v xml:space="preserve"> </v>
      </c>
      <c r="H19" s="17" t="str">
        <f t="shared" si="3"/>
        <v>SNP</v>
      </c>
      <c r="I19" s="97" t="str">
        <f t="shared" si="4"/>
        <v xml:space="preserve"> </v>
      </c>
      <c r="J19" s="98" t="str">
        <f t="shared" si="5"/>
        <v xml:space="preserve"> </v>
      </c>
      <c r="K19" s="17" t="str">
        <f t="shared" si="6"/>
        <v>SNQ</v>
      </c>
      <c r="L19" s="188"/>
      <c r="M19" s="99" t="str">
        <f t="shared" si="7"/>
        <v xml:space="preserve"> </v>
      </c>
      <c r="N19" s="17" t="str">
        <f t="shared" si="8"/>
        <v>SNP</v>
      </c>
      <c r="O19" s="97" t="str">
        <f t="shared" si="9"/>
        <v xml:space="preserve"> </v>
      </c>
    </row>
    <row r="20" spans="1:15" x14ac:dyDescent="0.25">
      <c r="A20" s="96" t="str">
        <f>'PROM 3.1'!A25</f>
        <v>LANDIRES COLOMA ROMINA MARTJE</v>
      </c>
      <c r="B20" s="17" t="str">
        <f t="shared" si="0"/>
        <v>AAR</v>
      </c>
      <c r="C20" s="97">
        <f>'PROM 1.1'!M25</f>
        <v>7.93</v>
      </c>
      <c r="D20" s="17" t="str">
        <f t="shared" si="1"/>
        <v>SNP</v>
      </c>
      <c r="E20" s="97" t="str">
        <f>'PROM 2.1'!M25</f>
        <v xml:space="preserve"> </v>
      </c>
      <c r="F20" s="17" t="str">
        <f t="shared" si="2"/>
        <v>SNP</v>
      </c>
      <c r="G20" s="97" t="str">
        <f>'PROM 3.1'!M25</f>
        <v xml:space="preserve"> </v>
      </c>
      <c r="H20" s="17" t="str">
        <f t="shared" si="3"/>
        <v>SNP</v>
      </c>
      <c r="I20" s="97" t="str">
        <f t="shared" si="4"/>
        <v xml:space="preserve"> </v>
      </c>
      <c r="J20" s="98" t="str">
        <f t="shared" si="5"/>
        <v xml:space="preserve"> </v>
      </c>
      <c r="K20" s="17" t="str">
        <f t="shared" si="6"/>
        <v>SNQ</v>
      </c>
      <c r="L20" s="188"/>
      <c r="M20" s="99" t="str">
        <f t="shared" si="7"/>
        <v xml:space="preserve"> </v>
      </c>
      <c r="N20" s="17" t="str">
        <f t="shared" si="8"/>
        <v>SNP</v>
      </c>
      <c r="O20" s="97" t="str">
        <f t="shared" si="9"/>
        <v xml:space="preserve"> </v>
      </c>
    </row>
    <row r="21" spans="1:15" x14ac:dyDescent="0.25">
      <c r="A21" s="96" t="str">
        <f>'PROM 3.1'!A26</f>
        <v>LOOR ALVAREZ JHONNY FREDERICK</v>
      </c>
      <c r="B21" s="17" t="str">
        <f t="shared" si="0"/>
        <v>AAR</v>
      </c>
      <c r="C21" s="97">
        <f>'PROM 1.1'!M26</f>
        <v>7.38</v>
      </c>
      <c r="D21" s="17" t="str">
        <f t="shared" si="1"/>
        <v>PAAR</v>
      </c>
      <c r="E21" s="97">
        <f>'PROM 2.1'!M26</f>
        <v>6.41</v>
      </c>
      <c r="F21" s="17" t="str">
        <f t="shared" si="2"/>
        <v>SNP</v>
      </c>
      <c r="G21" s="97" t="str">
        <f>'PROM 3.1'!M26</f>
        <v xml:space="preserve"> </v>
      </c>
      <c r="H21" s="17" t="str">
        <f t="shared" si="3"/>
        <v>SNP</v>
      </c>
      <c r="I21" s="97" t="str">
        <f t="shared" si="4"/>
        <v xml:space="preserve"> </v>
      </c>
      <c r="J21" s="98" t="str">
        <f t="shared" si="5"/>
        <v xml:space="preserve"> </v>
      </c>
      <c r="K21" s="17" t="str">
        <f t="shared" si="6"/>
        <v>SNQ</v>
      </c>
      <c r="L21" s="188"/>
      <c r="M21" s="99" t="str">
        <f t="shared" si="7"/>
        <v xml:space="preserve"> </v>
      </c>
      <c r="N21" s="17" t="str">
        <f t="shared" si="8"/>
        <v>SNP</v>
      </c>
      <c r="O21" s="97" t="str">
        <f t="shared" si="9"/>
        <v xml:space="preserve"> </v>
      </c>
    </row>
    <row r="22" spans="1:15" x14ac:dyDescent="0.25">
      <c r="A22" s="96" t="str">
        <f>'PROM 3.1'!A27</f>
        <v>LOPEZ LEON MIRNA JOSTYNE</v>
      </c>
      <c r="B22" s="17" t="str">
        <f t="shared" si="0"/>
        <v>AAR</v>
      </c>
      <c r="C22" s="97">
        <f>'PROM 1.1'!M27</f>
        <v>8.0299999999999994</v>
      </c>
      <c r="D22" s="17" t="str">
        <f t="shared" si="1"/>
        <v>AAR</v>
      </c>
      <c r="E22" s="97">
        <f>'PROM 2.1'!M27</f>
        <v>7.03</v>
      </c>
      <c r="F22" s="17" t="str">
        <f t="shared" si="2"/>
        <v>SNP</v>
      </c>
      <c r="G22" s="97" t="str">
        <f>'PROM 3.1'!M27</f>
        <v xml:space="preserve"> </v>
      </c>
      <c r="H22" s="17" t="str">
        <f t="shared" si="3"/>
        <v>SNP</v>
      </c>
      <c r="I22" s="97" t="str">
        <f t="shared" si="4"/>
        <v xml:space="preserve"> </v>
      </c>
      <c r="J22" s="98" t="str">
        <f t="shared" si="5"/>
        <v xml:space="preserve"> </v>
      </c>
      <c r="K22" s="17" t="str">
        <f t="shared" si="6"/>
        <v>SNQ</v>
      </c>
      <c r="L22" s="260"/>
      <c r="M22" s="99" t="str">
        <f t="shared" si="7"/>
        <v xml:space="preserve"> </v>
      </c>
      <c r="N22" s="17" t="str">
        <f t="shared" si="8"/>
        <v>SNP</v>
      </c>
      <c r="O22" s="97" t="str">
        <f t="shared" si="9"/>
        <v xml:space="preserve"> </v>
      </c>
    </row>
    <row r="23" spans="1:15" x14ac:dyDescent="0.25">
      <c r="A23" s="96" t="str">
        <f>'PROM 3.1'!A28</f>
        <v>MALDONADO PALMA CHRISTOPHER XAVIER</v>
      </c>
      <c r="B23" s="17" t="str">
        <f t="shared" si="0"/>
        <v>AAR</v>
      </c>
      <c r="C23" s="97">
        <f>'PROM 1.1'!M28</f>
        <v>8.4600000000000009</v>
      </c>
      <c r="D23" s="17" t="str">
        <f t="shared" si="1"/>
        <v>AAR</v>
      </c>
      <c r="E23" s="97">
        <f>'PROM 2.1'!M28</f>
        <v>8.0500000000000007</v>
      </c>
      <c r="F23" s="17" t="str">
        <f t="shared" si="2"/>
        <v>SNP</v>
      </c>
      <c r="G23" s="97" t="str">
        <f>'PROM 3.1'!M28</f>
        <v xml:space="preserve"> </v>
      </c>
      <c r="H23" s="17" t="str">
        <f t="shared" si="3"/>
        <v>SNP</v>
      </c>
      <c r="I23" s="97" t="str">
        <f t="shared" si="4"/>
        <v xml:space="preserve"> </v>
      </c>
      <c r="J23" s="98" t="str">
        <f t="shared" si="5"/>
        <v xml:space="preserve"> </v>
      </c>
      <c r="K23" s="17" t="str">
        <f t="shared" si="6"/>
        <v>SNQ</v>
      </c>
      <c r="L23" s="260"/>
      <c r="M23" s="99" t="str">
        <f t="shared" si="7"/>
        <v xml:space="preserve"> </v>
      </c>
      <c r="N23" s="17" t="str">
        <f t="shared" si="8"/>
        <v>SNP</v>
      </c>
      <c r="O23" s="97" t="str">
        <f t="shared" si="9"/>
        <v xml:space="preserve"> </v>
      </c>
    </row>
    <row r="24" spans="1:15" x14ac:dyDescent="0.25">
      <c r="A24" s="96" t="str">
        <f>'PROM 3.1'!A29</f>
        <v>MORALES AVILA DAYANA PRISCILA</v>
      </c>
      <c r="B24" s="17" t="str">
        <f t="shared" si="0"/>
        <v>AAR</v>
      </c>
      <c r="C24" s="97">
        <f>'PROM 1.1'!M29</f>
        <v>7.8</v>
      </c>
      <c r="D24" s="17" t="str">
        <f t="shared" si="1"/>
        <v>PAAR</v>
      </c>
      <c r="E24" s="97">
        <f>'PROM 2.1'!M29</f>
        <v>6.36</v>
      </c>
      <c r="F24" s="17" t="str">
        <f t="shared" si="2"/>
        <v>SNP</v>
      </c>
      <c r="G24" s="97" t="str">
        <f>'PROM 3.1'!M29</f>
        <v xml:space="preserve"> </v>
      </c>
      <c r="H24" s="17" t="str">
        <f t="shared" si="3"/>
        <v>SNP</v>
      </c>
      <c r="I24" s="97" t="str">
        <f t="shared" si="4"/>
        <v xml:space="preserve"> </v>
      </c>
      <c r="J24" s="98" t="str">
        <f t="shared" si="5"/>
        <v xml:space="preserve"> </v>
      </c>
      <c r="K24" s="17" t="str">
        <f t="shared" si="6"/>
        <v>SNQ</v>
      </c>
      <c r="L24" s="260"/>
      <c r="M24" s="99" t="str">
        <f t="shared" si="7"/>
        <v xml:space="preserve"> </v>
      </c>
      <c r="N24" s="17" t="str">
        <f t="shared" si="8"/>
        <v>SNP</v>
      </c>
      <c r="O24" s="97" t="str">
        <f t="shared" si="9"/>
        <v xml:space="preserve"> </v>
      </c>
    </row>
    <row r="25" spans="1:15" x14ac:dyDescent="0.25">
      <c r="A25" s="96" t="str">
        <f>'PROM 3.1'!A30</f>
        <v>MUÑOZ RIVERA NICOLE ALEXANDRA</v>
      </c>
      <c r="B25" s="17" t="str">
        <f t="shared" si="0"/>
        <v>AAR</v>
      </c>
      <c r="C25" s="97">
        <f>'PROM 1.1'!M30</f>
        <v>8.3000000000000007</v>
      </c>
      <c r="D25" s="17" t="str">
        <f t="shared" si="1"/>
        <v>PAAR</v>
      </c>
      <c r="E25" s="97">
        <f>'PROM 2.1'!M30</f>
        <v>6.35</v>
      </c>
      <c r="F25" s="17" t="str">
        <f t="shared" si="2"/>
        <v>SNP</v>
      </c>
      <c r="G25" s="97" t="str">
        <f>'PROM 3.1'!M30</f>
        <v xml:space="preserve"> </v>
      </c>
      <c r="H25" s="17" t="str">
        <f t="shared" si="3"/>
        <v>SNP</v>
      </c>
      <c r="I25" s="97" t="str">
        <f t="shared" si="4"/>
        <v xml:space="preserve"> </v>
      </c>
      <c r="J25" s="98" t="str">
        <f t="shared" si="5"/>
        <v xml:space="preserve"> </v>
      </c>
      <c r="K25" s="17" t="str">
        <f t="shared" si="6"/>
        <v>SNQ</v>
      </c>
      <c r="L25" s="260"/>
      <c r="M25" s="99" t="str">
        <f t="shared" si="7"/>
        <v xml:space="preserve"> </v>
      </c>
      <c r="N25" s="17" t="str">
        <f t="shared" si="8"/>
        <v>SNP</v>
      </c>
      <c r="O25" s="97" t="str">
        <f t="shared" si="9"/>
        <v xml:space="preserve"> </v>
      </c>
    </row>
    <row r="26" spans="1:15" x14ac:dyDescent="0.25">
      <c r="A26" s="96" t="str">
        <f>'PROM 3.1'!A31</f>
        <v>MURILLO VELASTEGUI RICARDO ARTURO</v>
      </c>
      <c r="B26" s="17" t="str">
        <f t="shared" si="0"/>
        <v>AAR</v>
      </c>
      <c r="C26" s="97">
        <f>'PROM 1.1'!M31</f>
        <v>8.41</v>
      </c>
      <c r="D26" s="17" t="str">
        <f t="shared" si="1"/>
        <v>PAAR</v>
      </c>
      <c r="E26" s="97">
        <f>'PROM 2.1'!M31</f>
        <v>6.94</v>
      </c>
      <c r="F26" s="17" t="str">
        <f t="shared" si="2"/>
        <v>SNP</v>
      </c>
      <c r="G26" s="97" t="str">
        <f>'PROM 3.1'!M31</f>
        <v xml:space="preserve"> </v>
      </c>
      <c r="H26" s="17" t="str">
        <f t="shared" si="3"/>
        <v>SNP</v>
      </c>
      <c r="I26" s="97" t="str">
        <f t="shared" si="4"/>
        <v xml:space="preserve"> </v>
      </c>
      <c r="J26" s="98" t="str">
        <f t="shared" si="5"/>
        <v xml:space="preserve"> </v>
      </c>
      <c r="K26" s="17" t="str">
        <f t="shared" si="6"/>
        <v>SNQ</v>
      </c>
      <c r="L26" s="260"/>
      <c r="M26" s="99" t="str">
        <f t="shared" si="7"/>
        <v xml:space="preserve"> </v>
      </c>
      <c r="N26" s="17" t="str">
        <f t="shared" si="8"/>
        <v>SNP</v>
      </c>
      <c r="O26" s="97" t="str">
        <f t="shared" si="9"/>
        <v xml:space="preserve"> </v>
      </c>
    </row>
    <row r="27" spans="1:15" x14ac:dyDescent="0.25">
      <c r="A27" s="96" t="str">
        <f>'PROM 3.1'!A32</f>
        <v>OTERO SANCHEZ JORGE ALEJANDRO</v>
      </c>
      <c r="B27" s="17" t="str">
        <f t="shared" si="0"/>
        <v>AAR</v>
      </c>
      <c r="C27" s="97">
        <f>'PROM 1.1'!M32</f>
        <v>7</v>
      </c>
      <c r="D27" s="17" t="str">
        <f t="shared" si="1"/>
        <v>PAAR</v>
      </c>
      <c r="E27" s="97">
        <f>'PROM 2.1'!M32</f>
        <v>6.5</v>
      </c>
      <c r="F27" s="17" t="str">
        <f t="shared" si="2"/>
        <v>SNP</v>
      </c>
      <c r="G27" s="97" t="str">
        <f>'PROM 3.1'!M32</f>
        <v xml:space="preserve"> </v>
      </c>
      <c r="H27" s="17" t="str">
        <f t="shared" si="3"/>
        <v>SNP</v>
      </c>
      <c r="I27" s="97" t="str">
        <f t="shared" si="4"/>
        <v xml:space="preserve"> </v>
      </c>
      <c r="J27" s="98" t="str">
        <f t="shared" si="5"/>
        <v xml:space="preserve"> </v>
      </c>
      <c r="K27" s="17" t="str">
        <f t="shared" si="6"/>
        <v>SNQ</v>
      </c>
      <c r="L27" s="260"/>
      <c r="M27" s="99" t="str">
        <f t="shared" si="7"/>
        <v xml:space="preserve"> </v>
      </c>
      <c r="N27" s="17" t="str">
        <f t="shared" si="8"/>
        <v>SNP</v>
      </c>
      <c r="O27" s="97" t="str">
        <f t="shared" si="9"/>
        <v xml:space="preserve"> </v>
      </c>
    </row>
    <row r="28" spans="1:15" x14ac:dyDescent="0.25">
      <c r="A28" s="96" t="str">
        <f>'PROM 3.1'!A33</f>
        <v>PASTOR SALGADO MARIELLA DOMENICA</v>
      </c>
      <c r="B28" s="17" t="str">
        <f t="shared" si="0"/>
        <v>DAR</v>
      </c>
      <c r="C28" s="97">
        <f>'PROM 1.1'!M33</f>
        <v>9.11</v>
      </c>
      <c r="D28" s="17" t="str">
        <f t="shared" si="1"/>
        <v>AAR</v>
      </c>
      <c r="E28" s="97">
        <f>'PROM 2.1'!M33</f>
        <v>8.06</v>
      </c>
      <c r="F28" s="17" t="str">
        <f t="shared" si="2"/>
        <v>SNP</v>
      </c>
      <c r="G28" s="97" t="str">
        <f>'PROM 3.1'!M33</f>
        <v xml:space="preserve"> </v>
      </c>
      <c r="H28" s="17" t="str">
        <f t="shared" si="3"/>
        <v>SNP</v>
      </c>
      <c r="I28" s="97" t="str">
        <f t="shared" si="4"/>
        <v xml:space="preserve"> </v>
      </c>
      <c r="J28" s="98" t="str">
        <f t="shared" si="5"/>
        <v xml:space="preserve"> </v>
      </c>
      <c r="K28" s="17" t="str">
        <f t="shared" si="6"/>
        <v>SNQ</v>
      </c>
      <c r="L28" s="260"/>
      <c r="M28" s="99" t="str">
        <f t="shared" si="7"/>
        <v xml:space="preserve"> </v>
      </c>
      <c r="N28" s="17" t="str">
        <f t="shared" si="8"/>
        <v>SNP</v>
      </c>
      <c r="O28" s="97" t="str">
        <f t="shared" si="9"/>
        <v xml:space="preserve"> </v>
      </c>
    </row>
    <row r="29" spans="1:15" x14ac:dyDescent="0.25">
      <c r="A29" s="96" t="str">
        <f>'PROM 3.1'!A34</f>
        <v>PLAZA DELGADO JOSE LUIS</v>
      </c>
      <c r="B29" s="17" t="str">
        <f t="shared" si="0"/>
        <v>AAR</v>
      </c>
      <c r="C29" s="97">
        <f>'PROM 1.1'!M34</f>
        <v>8.1300000000000008</v>
      </c>
      <c r="D29" s="17" t="str">
        <f t="shared" si="1"/>
        <v>AAR</v>
      </c>
      <c r="E29" s="97">
        <f>'PROM 2.1'!M34</f>
        <v>7.89</v>
      </c>
      <c r="F29" s="17" t="str">
        <f t="shared" si="2"/>
        <v>SNP</v>
      </c>
      <c r="G29" s="97" t="str">
        <f>'PROM 3.1'!M34</f>
        <v xml:space="preserve"> </v>
      </c>
      <c r="H29" s="17" t="str">
        <f t="shared" si="3"/>
        <v>SNP</v>
      </c>
      <c r="I29" s="97" t="str">
        <f t="shared" si="4"/>
        <v xml:space="preserve"> </v>
      </c>
      <c r="J29" s="98" t="str">
        <f t="shared" si="5"/>
        <v xml:space="preserve"> </v>
      </c>
      <c r="K29" s="17" t="str">
        <f t="shared" si="6"/>
        <v>SNQ</v>
      </c>
      <c r="L29" s="260"/>
      <c r="M29" s="99" t="str">
        <f t="shared" si="7"/>
        <v xml:space="preserve"> </v>
      </c>
      <c r="N29" s="17" t="str">
        <f t="shared" si="8"/>
        <v>SNP</v>
      </c>
      <c r="O29" s="97" t="str">
        <f t="shared" si="9"/>
        <v xml:space="preserve"> </v>
      </c>
    </row>
    <row r="30" spans="1:15" x14ac:dyDescent="0.25">
      <c r="A30" s="96" t="str">
        <f>'PROM 3.1'!A35</f>
        <v>ROMAN FLORES DANIEL ERNESTO</v>
      </c>
      <c r="B30" s="17" t="str">
        <f t="shared" si="0"/>
        <v>AAR</v>
      </c>
      <c r="C30" s="97">
        <f>'PROM 1.1'!M35</f>
        <v>7.51</v>
      </c>
      <c r="D30" s="17" t="str">
        <f t="shared" si="1"/>
        <v>AAR</v>
      </c>
      <c r="E30" s="97">
        <f>'PROM 2.1'!M35</f>
        <v>7.08</v>
      </c>
      <c r="F30" s="17" t="str">
        <f t="shared" si="2"/>
        <v>SNP</v>
      </c>
      <c r="G30" s="97" t="str">
        <f>'PROM 3.1'!M35</f>
        <v xml:space="preserve"> </v>
      </c>
      <c r="H30" s="17" t="str">
        <f t="shared" si="3"/>
        <v>SNP</v>
      </c>
      <c r="I30" s="97" t="str">
        <f t="shared" si="4"/>
        <v xml:space="preserve"> </v>
      </c>
      <c r="J30" s="98" t="str">
        <f t="shared" si="5"/>
        <v xml:space="preserve"> </v>
      </c>
      <c r="K30" s="17" t="str">
        <f t="shared" si="6"/>
        <v>SNQ</v>
      </c>
      <c r="L30" s="260"/>
      <c r="M30" s="99" t="str">
        <f t="shared" si="7"/>
        <v xml:space="preserve"> </v>
      </c>
      <c r="N30" s="17" t="str">
        <f t="shared" si="8"/>
        <v>SNP</v>
      </c>
      <c r="O30" s="97" t="str">
        <f t="shared" si="9"/>
        <v xml:space="preserve"> </v>
      </c>
    </row>
    <row r="31" spans="1:15" x14ac:dyDescent="0.25">
      <c r="A31" s="96" t="str">
        <f>'PROM 3.1'!A36</f>
        <v>TAIBOT AVEGNO BRYAN ANTENOR</v>
      </c>
      <c r="B31" s="17" t="str">
        <f t="shared" si="0"/>
        <v>AAR</v>
      </c>
      <c r="C31" s="97">
        <f>'PROM 1.1'!M36</f>
        <v>7.56</v>
      </c>
      <c r="D31" s="17" t="str">
        <f t="shared" si="1"/>
        <v>SNP</v>
      </c>
      <c r="E31" s="97" t="str">
        <f>'PROM 2.1'!M36</f>
        <v xml:space="preserve"> </v>
      </c>
      <c r="F31" s="17" t="str">
        <f t="shared" si="2"/>
        <v>SNP</v>
      </c>
      <c r="G31" s="97" t="str">
        <f>'PROM 3.1'!M36</f>
        <v xml:space="preserve"> </v>
      </c>
      <c r="H31" s="17" t="str">
        <f t="shared" si="3"/>
        <v>SNP</v>
      </c>
      <c r="I31" s="97" t="str">
        <f t="shared" si="4"/>
        <v xml:space="preserve"> </v>
      </c>
      <c r="J31" s="98" t="str">
        <f t="shared" si="5"/>
        <v xml:space="preserve"> </v>
      </c>
      <c r="K31" s="17" t="str">
        <f t="shared" si="6"/>
        <v>SNQ</v>
      </c>
      <c r="L31" s="260"/>
      <c r="M31" s="99" t="str">
        <f t="shared" si="7"/>
        <v xml:space="preserve"> </v>
      </c>
      <c r="N31" s="17" t="str">
        <f t="shared" si="8"/>
        <v>SNP</v>
      </c>
      <c r="O31" s="97" t="str">
        <f t="shared" si="9"/>
        <v xml:space="preserve"> </v>
      </c>
    </row>
    <row r="32" spans="1:15" x14ac:dyDescent="0.25">
      <c r="A32" s="96" t="str">
        <f>'PROM 3.1'!A37</f>
        <v>TORO ALMEA JORDAN ANDRES</v>
      </c>
      <c r="B32" s="17" t="str">
        <f t="shared" si="0"/>
        <v>PAAR</v>
      </c>
      <c r="C32" s="97">
        <f>'PROM 1.1'!M37</f>
        <v>6.38</v>
      </c>
      <c r="D32" s="17" t="str">
        <f t="shared" si="1"/>
        <v>PAAR</v>
      </c>
      <c r="E32" s="97">
        <f>'PROM 2.1'!M37</f>
        <v>5.53</v>
      </c>
      <c r="F32" s="17" t="str">
        <f t="shared" si="2"/>
        <v>SNP</v>
      </c>
      <c r="G32" s="97" t="str">
        <f>'PROM 3.1'!M37</f>
        <v xml:space="preserve"> </v>
      </c>
      <c r="H32" s="17" t="str">
        <f t="shared" si="3"/>
        <v>SNP</v>
      </c>
      <c r="I32" s="97" t="str">
        <f t="shared" si="4"/>
        <v xml:space="preserve"> </v>
      </c>
      <c r="J32" s="98" t="str">
        <f t="shared" si="5"/>
        <v xml:space="preserve"> </v>
      </c>
      <c r="K32" s="17" t="str">
        <f t="shared" si="6"/>
        <v>SNQ</v>
      </c>
      <c r="L32" s="260"/>
      <c r="M32" s="99" t="str">
        <f t="shared" si="7"/>
        <v xml:space="preserve"> </v>
      </c>
      <c r="N32" s="17" t="str">
        <f t="shared" si="8"/>
        <v>SNP</v>
      </c>
      <c r="O32" s="97" t="str">
        <f t="shared" si="9"/>
        <v xml:space="preserve"> </v>
      </c>
    </row>
    <row r="33" spans="1:15" x14ac:dyDescent="0.25">
      <c r="A33" s="96" t="str">
        <f>'PROM 3.1'!A38</f>
        <v>VALENCIA CAICEDO ANGIE ISABELLA</v>
      </c>
      <c r="B33" s="17" t="str">
        <f t="shared" si="0"/>
        <v>AAR</v>
      </c>
      <c r="C33" s="97">
        <f>'PROM 1.1'!M38</f>
        <v>8.25</v>
      </c>
      <c r="D33" s="17" t="str">
        <f t="shared" si="1"/>
        <v>AAR</v>
      </c>
      <c r="E33" s="97">
        <f>'PROM 2.1'!M38</f>
        <v>7.49</v>
      </c>
      <c r="F33" s="17" t="str">
        <f t="shared" si="2"/>
        <v>SNP</v>
      </c>
      <c r="G33" s="97" t="str">
        <f>'PROM 3.1'!M38</f>
        <v xml:space="preserve"> </v>
      </c>
      <c r="H33" s="17" t="str">
        <f t="shared" si="3"/>
        <v>SNP</v>
      </c>
      <c r="I33" s="97" t="str">
        <f t="shared" si="4"/>
        <v xml:space="preserve"> </v>
      </c>
      <c r="J33" s="98" t="str">
        <f t="shared" si="5"/>
        <v xml:space="preserve"> </v>
      </c>
      <c r="K33" s="17" t="str">
        <f t="shared" si="6"/>
        <v>SNQ</v>
      </c>
      <c r="L33" s="260"/>
      <c r="M33" s="99" t="str">
        <f t="shared" si="7"/>
        <v xml:space="preserve"> </v>
      </c>
      <c r="N33" s="17" t="str">
        <f t="shared" si="8"/>
        <v>SNP</v>
      </c>
      <c r="O33" s="97" t="str">
        <f t="shared" si="9"/>
        <v xml:space="preserve"> </v>
      </c>
    </row>
    <row r="34" spans="1:15" x14ac:dyDescent="0.25">
      <c r="A34" s="96" t="str">
        <f>'PROM 3.1'!A39</f>
        <v>VALIENTE GUTIERREZ NAYIB EDUARDO</v>
      </c>
      <c r="B34" s="17" t="str">
        <f t="shared" si="0"/>
        <v>AAR</v>
      </c>
      <c r="C34" s="97">
        <f>'PROM 1.1'!M39</f>
        <v>8.25</v>
      </c>
      <c r="D34" s="17" t="str">
        <f t="shared" si="1"/>
        <v>AAR</v>
      </c>
      <c r="E34" s="97">
        <f>'PROM 2.1'!M39</f>
        <v>8.5299999999999994</v>
      </c>
      <c r="F34" s="17" t="str">
        <f t="shared" si="2"/>
        <v>SNP</v>
      </c>
      <c r="G34" s="97" t="str">
        <f>'PROM 3.1'!M39</f>
        <v xml:space="preserve"> </v>
      </c>
      <c r="H34" s="17" t="str">
        <f t="shared" si="3"/>
        <v>SNP</v>
      </c>
      <c r="I34" s="97" t="str">
        <f t="shared" si="4"/>
        <v xml:space="preserve"> </v>
      </c>
      <c r="J34" s="98" t="str">
        <f t="shared" si="5"/>
        <v xml:space="preserve"> </v>
      </c>
      <c r="K34" s="17" t="str">
        <f t="shared" si="6"/>
        <v>SNQ</v>
      </c>
      <c r="L34" s="260"/>
      <c r="M34" s="99" t="str">
        <f t="shared" si="7"/>
        <v xml:space="preserve"> </v>
      </c>
      <c r="N34" s="17" t="str">
        <f t="shared" si="8"/>
        <v>SNP</v>
      </c>
      <c r="O34" s="97" t="str">
        <f t="shared" si="9"/>
        <v xml:space="preserve"> </v>
      </c>
    </row>
    <row r="35" spans="1:15" x14ac:dyDescent="0.25">
      <c r="A35" s="96" t="str">
        <f>'PROM 3.1'!A40</f>
        <v>VEGA VERA ANGGIE VALERIA</v>
      </c>
      <c r="B35" s="17" t="str">
        <f t="shared" si="0"/>
        <v>DAR</v>
      </c>
      <c r="C35" s="97">
        <f>'PROM 1.1'!M40</f>
        <v>9</v>
      </c>
      <c r="D35" s="17" t="str">
        <f t="shared" si="1"/>
        <v>AAR</v>
      </c>
      <c r="E35" s="97">
        <f>'PROM 2.1'!M40</f>
        <v>8.08</v>
      </c>
      <c r="F35" s="17" t="str">
        <f t="shared" si="2"/>
        <v>SNP</v>
      </c>
      <c r="G35" s="97" t="str">
        <f>'PROM 3.1'!M40</f>
        <v xml:space="preserve"> </v>
      </c>
      <c r="H35" s="17" t="str">
        <f t="shared" si="3"/>
        <v>SNP</v>
      </c>
      <c r="I35" s="97" t="str">
        <f t="shared" si="4"/>
        <v xml:space="preserve"> </v>
      </c>
      <c r="J35" s="98" t="str">
        <f t="shared" si="5"/>
        <v xml:space="preserve"> </v>
      </c>
      <c r="K35" s="17" t="str">
        <f t="shared" si="6"/>
        <v>SNQ</v>
      </c>
      <c r="L35" s="260"/>
      <c r="M35" s="99" t="str">
        <f t="shared" si="7"/>
        <v xml:space="preserve"> </v>
      </c>
      <c r="N35" s="17" t="str">
        <f t="shared" si="8"/>
        <v>SNP</v>
      </c>
      <c r="O35" s="97" t="str">
        <f t="shared" si="9"/>
        <v xml:space="preserve"> </v>
      </c>
    </row>
    <row r="36" spans="1:15" x14ac:dyDescent="0.25">
      <c r="A36" s="96">
        <f>'PROM 3.1'!A41</f>
        <v>0</v>
      </c>
      <c r="B36" s="17" t="str">
        <f t="shared" si="0"/>
        <v>SNP</v>
      </c>
      <c r="C36" s="97" t="str">
        <f>'PROM 1.1'!M41</f>
        <v xml:space="preserve"> </v>
      </c>
      <c r="D36" s="17" t="str">
        <f t="shared" si="1"/>
        <v>SNP</v>
      </c>
      <c r="E36" s="97" t="str">
        <f>'PROM 2.1'!M41</f>
        <v xml:space="preserve"> </v>
      </c>
      <c r="F36" s="17" t="str">
        <f t="shared" si="2"/>
        <v>SNP</v>
      </c>
      <c r="G36" s="97" t="str">
        <f>'PROM 3.1'!M41</f>
        <v xml:space="preserve"> </v>
      </c>
      <c r="H36" s="17" t="str">
        <f t="shared" si="3"/>
        <v>SNP</v>
      </c>
      <c r="I36" s="97" t="str">
        <f t="shared" si="4"/>
        <v xml:space="preserve"> </v>
      </c>
      <c r="J36" s="98" t="str">
        <f t="shared" si="5"/>
        <v xml:space="preserve"> </v>
      </c>
      <c r="K36" s="17" t="str">
        <f t="shared" si="6"/>
        <v>SNQ</v>
      </c>
      <c r="L36" s="260"/>
      <c r="M36" s="99" t="str">
        <f t="shared" si="7"/>
        <v xml:space="preserve"> </v>
      </c>
      <c r="N36" s="17" t="str">
        <f t="shared" si="8"/>
        <v>SNP</v>
      </c>
      <c r="O36" s="97" t="str">
        <f t="shared" si="9"/>
        <v xml:space="preserve"> </v>
      </c>
    </row>
    <row r="37" spans="1:15" x14ac:dyDescent="0.25">
      <c r="A37" s="96">
        <f>'PROM 3.1'!A42</f>
        <v>0</v>
      </c>
      <c r="B37" s="17" t="str">
        <f t="shared" si="0"/>
        <v>SNP</v>
      </c>
      <c r="C37" s="97" t="str">
        <f>'PROM 1.1'!M42</f>
        <v xml:space="preserve"> </v>
      </c>
      <c r="D37" s="17" t="str">
        <f t="shared" si="1"/>
        <v>SNP</v>
      </c>
      <c r="E37" s="97" t="str">
        <f>'PROM 2.1'!M42</f>
        <v xml:space="preserve"> </v>
      </c>
      <c r="F37" s="17" t="str">
        <f t="shared" si="2"/>
        <v>SNP</v>
      </c>
      <c r="G37" s="97" t="str">
        <f>'PROM 3.1'!M42</f>
        <v xml:space="preserve"> </v>
      </c>
      <c r="H37" s="17" t="str">
        <f t="shared" si="3"/>
        <v>SNP</v>
      </c>
      <c r="I37" s="97" t="str">
        <f t="shared" si="4"/>
        <v xml:space="preserve"> </v>
      </c>
      <c r="J37" s="98" t="str">
        <f t="shared" si="5"/>
        <v xml:space="preserve"> </v>
      </c>
      <c r="K37" s="17" t="str">
        <f t="shared" si="6"/>
        <v>SNQ</v>
      </c>
      <c r="L37" s="260"/>
      <c r="M37" s="99" t="str">
        <f t="shared" si="7"/>
        <v xml:space="preserve"> </v>
      </c>
      <c r="N37" s="17" t="str">
        <f t="shared" si="8"/>
        <v>SNP</v>
      </c>
      <c r="O37" s="97" t="str">
        <f t="shared" si="9"/>
        <v xml:space="preserve"> </v>
      </c>
    </row>
    <row r="38" spans="1:15" x14ac:dyDescent="0.25">
      <c r="A38" s="96">
        <f>'PROM 3.1'!A43</f>
        <v>0</v>
      </c>
      <c r="B38" s="17" t="str">
        <f t="shared" si="0"/>
        <v>SNP</v>
      </c>
      <c r="C38" s="97" t="str">
        <f>'PROM 1.1'!M43</f>
        <v xml:space="preserve"> </v>
      </c>
      <c r="D38" s="17" t="str">
        <f t="shared" si="1"/>
        <v>SNP</v>
      </c>
      <c r="E38" s="97" t="str">
        <f>'PROM 2.1'!M43</f>
        <v xml:space="preserve"> </v>
      </c>
      <c r="F38" s="17" t="str">
        <f t="shared" si="2"/>
        <v>SNP</v>
      </c>
      <c r="G38" s="97" t="str">
        <f>'PROM 3.1'!M43</f>
        <v xml:space="preserve"> </v>
      </c>
      <c r="H38" s="17" t="str">
        <f t="shared" si="3"/>
        <v>SNP</v>
      </c>
      <c r="I38" s="97" t="str">
        <f t="shared" si="4"/>
        <v xml:space="preserve"> </v>
      </c>
      <c r="J38" s="98" t="str">
        <f t="shared" si="5"/>
        <v xml:space="preserve"> </v>
      </c>
      <c r="K38" s="17" t="str">
        <f t="shared" si="6"/>
        <v>SNQ</v>
      </c>
      <c r="L38" s="260"/>
      <c r="M38" s="99" t="str">
        <f t="shared" si="7"/>
        <v xml:space="preserve"> </v>
      </c>
      <c r="N38" s="17" t="str">
        <f t="shared" si="8"/>
        <v>SNP</v>
      </c>
      <c r="O38" s="97" t="str">
        <f t="shared" si="9"/>
        <v xml:space="preserve"> </v>
      </c>
    </row>
    <row r="39" spans="1:15" x14ac:dyDescent="0.25">
      <c r="A39" s="96">
        <f>'PROM 3.1'!A44</f>
        <v>0</v>
      </c>
      <c r="B39" s="17" t="str">
        <f t="shared" si="0"/>
        <v>SNP</v>
      </c>
      <c r="C39" s="97" t="str">
        <f>'PROM 1.1'!M44</f>
        <v xml:space="preserve"> </v>
      </c>
      <c r="D39" s="17" t="str">
        <f t="shared" si="1"/>
        <v>SNP</v>
      </c>
      <c r="E39" s="97" t="str">
        <f>'PROM 2.1'!M44</f>
        <v xml:space="preserve"> </v>
      </c>
      <c r="F39" s="17" t="str">
        <f t="shared" si="2"/>
        <v>SNP</v>
      </c>
      <c r="G39" s="97" t="str">
        <f>'PROM 3.1'!M44</f>
        <v xml:space="preserve"> </v>
      </c>
      <c r="H39" s="17" t="str">
        <f t="shared" si="3"/>
        <v>SNP</v>
      </c>
      <c r="I39" s="97" t="str">
        <f t="shared" si="4"/>
        <v xml:space="preserve"> </v>
      </c>
      <c r="J39" s="98" t="str">
        <f t="shared" si="5"/>
        <v xml:space="preserve"> </v>
      </c>
      <c r="K39" s="17" t="str">
        <f t="shared" si="6"/>
        <v>SNQ</v>
      </c>
      <c r="L39" s="260"/>
      <c r="M39" s="99" t="str">
        <f t="shared" si="7"/>
        <v xml:space="preserve"> </v>
      </c>
      <c r="N39" s="17" t="str">
        <f t="shared" si="8"/>
        <v>SNP</v>
      </c>
      <c r="O39" s="97" t="str">
        <f t="shared" si="9"/>
        <v xml:space="preserve"> </v>
      </c>
    </row>
    <row r="40" spans="1:15" x14ac:dyDescent="0.25">
      <c r="A40" s="96">
        <f>'PROM 3.1'!A45</f>
        <v>0</v>
      </c>
      <c r="B40" s="17" t="str">
        <f t="shared" si="0"/>
        <v>SNP</v>
      </c>
      <c r="C40" s="97" t="str">
        <f>'PROM 1.1'!M45</f>
        <v xml:space="preserve"> </v>
      </c>
      <c r="D40" s="17" t="str">
        <f t="shared" si="1"/>
        <v>SNP</v>
      </c>
      <c r="E40" s="97" t="str">
        <f>'PROM 2.1'!M45</f>
        <v xml:space="preserve"> </v>
      </c>
      <c r="F40" s="17" t="str">
        <f t="shared" si="2"/>
        <v>SNP</v>
      </c>
      <c r="G40" s="97" t="str">
        <f>'PROM 3.1'!M45</f>
        <v xml:space="preserve"> </v>
      </c>
      <c r="H40" s="17" t="str">
        <f t="shared" si="3"/>
        <v>SNP</v>
      </c>
      <c r="I40" s="97" t="str">
        <f t="shared" si="4"/>
        <v xml:space="preserve"> </v>
      </c>
      <c r="J40" s="98" t="str">
        <f t="shared" si="5"/>
        <v xml:space="preserve"> </v>
      </c>
      <c r="K40" s="17" t="str">
        <f t="shared" si="6"/>
        <v>SNQ</v>
      </c>
      <c r="L40" s="260"/>
      <c r="M40" s="99" t="str">
        <f t="shared" si="7"/>
        <v xml:space="preserve"> </v>
      </c>
      <c r="N40" s="17" t="str">
        <f t="shared" si="8"/>
        <v>SNP</v>
      </c>
      <c r="O40" s="97" t="str">
        <f t="shared" si="9"/>
        <v xml:space="preserve"> </v>
      </c>
    </row>
    <row r="41" spans="1:15" x14ac:dyDescent="0.25">
      <c r="A41" s="96">
        <f>'PROM 3.1'!A46</f>
        <v>0</v>
      </c>
      <c r="B41" s="17" t="str">
        <f t="shared" si="0"/>
        <v>SNP</v>
      </c>
      <c r="C41" s="97" t="str">
        <f>'PROM 1.1'!M46</f>
        <v xml:space="preserve"> </v>
      </c>
      <c r="D41" s="17" t="str">
        <f t="shared" si="1"/>
        <v>SNP</v>
      </c>
      <c r="E41" s="97" t="str">
        <f>'PROM 2.1'!M46</f>
        <v xml:space="preserve"> </v>
      </c>
      <c r="F41" s="17" t="str">
        <f t="shared" si="2"/>
        <v>SNP</v>
      </c>
      <c r="G41" s="97" t="str">
        <f>'PROM 3.1'!M46</f>
        <v xml:space="preserve"> </v>
      </c>
      <c r="H41" s="17" t="str">
        <f t="shared" si="3"/>
        <v>SNP</v>
      </c>
      <c r="I41" s="97" t="str">
        <f t="shared" si="4"/>
        <v xml:space="preserve"> </v>
      </c>
      <c r="J41" s="98" t="str">
        <f t="shared" si="5"/>
        <v xml:space="preserve"> </v>
      </c>
      <c r="K41" s="17" t="str">
        <f t="shared" si="6"/>
        <v>SNQ</v>
      </c>
      <c r="L41" s="260"/>
      <c r="M41" s="99" t="str">
        <f t="shared" si="7"/>
        <v xml:space="preserve"> </v>
      </c>
      <c r="N41" s="17" t="str">
        <f t="shared" si="8"/>
        <v>SNP</v>
      </c>
      <c r="O41" s="97" t="str">
        <f t="shared" si="9"/>
        <v xml:space="preserve"> </v>
      </c>
    </row>
    <row r="42" spans="1:15" x14ac:dyDescent="0.25">
      <c r="A42" s="96">
        <f>'PROM 3.1'!A47</f>
        <v>0</v>
      </c>
      <c r="B42" s="17" t="str">
        <f t="shared" si="0"/>
        <v>SNP</v>
      </c>
      <c r="C42" s="97" t="str">
        <f>'PROM 1.1'!M47</f>
        <v xml:space="preserve"> </v>
      </c>
      <c r="D42" s="17" t="str">
        <f t="shared" si="1"/>
        <v>SNP</v>
      </c>
      <c r="E42" s="97" t="str">
        <f>'PROM 2.1'!M47</f>
        <v xml:space="preserve"> </v>
      </c>
      <c r="F42" s="17" t="str">
        <f t="shared" si="2"/>
        <v>SNP</v>
      </c>
      <c r="G42" s="97" t="str">
        <f>'PROM 3.1'!M47</f>
        <v xml:space="preserve"> </v>
      </c>
      <c r="H42" s="17" t="str">
        <f t="shared" si="3"/>
        <v>SNP</v>
      </c>
      <c r="I42" s="97" t="str">
        <f t="shared" si="4"/>
        <v xml:space="preserve"> </v>
      </c>
      <c r="J42" s="98" t="str">
        <f t="shared" si="5"/>
        <v xml:space="preserve"> </v>
      </c>
      <c r="K42" s="17" t="str">
        <f t="shared" si="6"/>
        <v>SNQ</v>
      </c>
      <c r="L42" s="260"/>
      <c r="M42" s="99" t="str">
        <f t="shared" si="7"/>
        <v xml:space="preserve"> </v>
      </c>
      <c r="N42" s="17" t="str">
        <f t="shared" si="8"/>
        <v>SNP</v>
      </c>
      <c r="O42" s="97" t="str">
        <f t="shared" si="9"/>
        <v xml:space="preserve"> </v>
      </c>
    </row>
    <row r="43" spans="1:15" x14ac:dyDescent="0.25">
      <c r="A43" s="96">
        <f>'PROM 3.1'!A48</f>
        <v>0</v>
      </c>
      <c r="B43" s="17" t="str">
        <f t="shared" si="0"/>
        <v>SNP</v>
      </c>
      <c r="C43" s="97" t="str">
        <f>'PROM 1.1'!M48</f>
        <v xml:space="preserve"> </v>
      </c>
      <c r="D43" s="17" t="str">
        <f t="shared" si="1"/>
        <v>SNP</v>
      </c>
      <c r="E43" s="97" t="str">
        <f>'PROM 2.1'!M48</f>
        <v xml:space="preserve"> </v>
      </c>
      <c r="F43" s="17" t="str">
        <f t="shared" si="2"/>
        <v>SNP</v>
      </c>
      <c r="G43" s="97" t="str">
        <f>'PROM 3.1'!M48</f>
        <v xml:space="preserve"> </v>
      </c>
      <c r="H43" s="17" t="str">
        <f t="shared" si="3"/>
        <v>SNP</v>
      </c>
      <c r="I43" s="97" t="str">
        <f t="shared" si="4"/>
        <v xml:space="preserve"> </v>
      </c>
      <c r="J43" s="98" t="str">
        <f t="shared" si="5"/>
        <v xml:space="preserve"> </v>
      </c>
      <c r="K43" s="17" t="str">
        <f t="shared" si="6"/>
        <v>SNQ</v>
      </c>
      <c r="L43" s="260"/>
      <c r="M43" s="99" t="str">
        <f t="shared" si="7"/>
        <v xml:space="preserve"> </v>
      </c>
      <c r="N43" s="17" t="str">
        <f t="shared" si="8"/>
        <v>SNP</v>
      </c>
      <c r="O43" s="97" t="str">
        <f t="shared" si="9"/>
        <v xml:space="preserve"> </v>
      </c>
    </row>
    <row r="44" spans="1:15" x14ac:dyDescent="0.25">
      <c r="A44" s="96">
        <f>'PROM 3.1'!A49</f>
        <v>0</v>
      </c>
      <c r="B44" s="17" t="str">
        <f t="shared" si="0"/>
        <v>SNP</v>
      </c>
      <c r="C44" s="97" t="str">
        <f>'PROM 1.1'!M49</f>
        <v xml:space="preserve"> </v>
      </c>
      <c r="D44" s="17" t="str">
        <f t="shared" si="1"/>
        <v>SNP</v>
      </c>
      <c r="E44" s="97" t="str">
        <f>'PROM 2.1'!M49</f>
        <v xml:space="preserve"> </v>
      </c>
      <c r="F44" s="17" t="str">
        <f t="shared" si="2"/>
        <v>SNP</v>
      </c>
      <c r="G44" s="97" t="str">
        <f>'PROM 3.1'!M49</f>
        <v xml:space="preserve"> </v>
      </c>
      <c r="H44" s="17" t="str">
        <f t="shared" si="3"/>
        <v>SNP</v>
      </c>
      <c r="I44" s="97" t="str">
        <f t="shared" si="4"/>
        <v xml:space="preserve"> </v>
      </c>
      <c r="J44" s="98" t="str">
        <f t="shared" si="5"/>
        <v xml:space="preserve"> </v>
      </c>
      <c r="K44" s="17" t="str">
        <f t="shared" si="6"/>
        <v>SNQ</v>
      </c>
      <c r="L44" s="260"/>
      <c r="M44" s="99" t="str">
        <f t="shared" si="7"/>
        <v xml:space="preserve"> </v>
      </c>
      <c r="N44" s="17" t="str">
        <f t="shared" si="8"/>
        <v>SNP</v>
      </c>
      <c r="O44" s="97" t="str">
        <f t="shared" si="9"/>
        <v xml:space="preserve"> </v>
      </c>
    </row>
    <row r="45" spans="1:15" x14ac:dyDescent="0.25">
      <c r="A45" s="96">
        <f>'PROM 3.1'!A50</f>
        <v>0</v>
      </c>
      <c r="B45" s="17" t="str">
        <f t="shared" si="0"/>
        <v>SNP</v>
      </c>
      <c r="C45" s="97" t="str">
        <f>'PROM 1.1'!M50</f>
        <v xml:space="preserve"> </v>
      </c>
      <c r="D45" s="17" t="str">
        <f t="shared" si="1"/>
        <v>SNP</v>
      </c>
      <c r="E45" s="97" t="str">
        <f>'PROM 2.1'!M50</f>
        <v xml:space="preserve"> </v>
      </c>
      <c r="F45" s="17" t="str">
        <f t="shared" si="2"/>
        <v>SNP</v>
      </c>
      <c r="G45" s="97" t="str">
        <f>'PROM 3.1'!M50</f>
        <v xml:space="preserve"> </v>
      </c>
      <c r="H45" s="17" t="str">
        <f t="shared" si="3"/>
        <v>SNP</v>
      </c>
      <c r="I45" s="97" t="str">
        <f t="shared" si="4"/>
        <v xml:space="preserve"> </v>
      </c>
      <c r="J45" s="98" t="str">
        <f t="shared" si="5"/>
        <v xml:space="preserve"> </v>
      </c>
      <c r="K45" s="17" t="str">
        <f t="shared" si="6"/>
        <v>SNQ</v>
      </c>
      <c r="L45" s="260"/>
      <c r="M45" s="99" t="str">
        <f t="shared" si="7"/>
        <v xml:space="preserve"> </v>
      </c>
      <c r="N45" s="17" t="str">
        <f t="shared" si="8"/>
        <v>SNP</v>
      </c>
      <c r="O45" s="97" t="str">
        <f t="shared" si="9"/>
        <v xml:space="preserve"> </v>
      </c>
    </row>
    <row r="46" spans="1:15" x14ac:dyDescent="0.25">
      <c r="A46" s="96">
        <f>'PROM 3.1'!A51</f>
        <v>0</v>
      </c>
      <c r="B46" s="17" t="str">
        <f t="shared" si="0"/>
        <v>SNP</v>
      </c>
      <c r="C46" s="97" t="str">
        <f>'PROM 1.1'!M51</f>
        <v xml:space="preserve"> </v>
      </c>
      <c r="D46" s="17" t="str">
        <f t="shared" si="1"/>
        <v>SNP</v>
      </c>
      <c r="E46" s="97" t="str">
        <f>'PROM 2.1'!M51</f>
        <v xml:space="preserve"> </v>
      </c>
      <c r="F46" s="17" t="str">
        <f t="shared" si="2"/>
        <v>SNP</v>
      </c>
      <c r="G46" s="97" t="str">
        <f>'PROM 3.1'!M51</f>
        <v xml:space="preserve"> </v>
      </c>
      <c r="H46" s="17" t="str">
        <f t="shared" si="3"/>
        <v>SNP</v>
      </c>
      <c r="I46" s="97" t="str">
        <f t="shared" si="4"/>
        <v xml:space="preserve"> </v>
      </c>
      <c r="J46" s="98" t="str">
        <f t="shared" si="5"/>
        <v xml:space="preserve"> </v>
      </c>
      <c r="K46" s="17" t="str">
        <f t="shared" si="6"/>
        <v>SNQ</v>
      </c>
      <c r="L46" s="260"/>
      <c r="M46" s="99" t="str">
        <f t="shared" si="7"/>
        <v xml:space="preserve"> </v>
      </c>
      <c r="N46" s="17" t="str">
        <f t="shared" si="8"/>
        <v>SNP</v>
      </c>
      <c r="O46" s="97" t="str">
        <f t="shared" si="9"/>
        <v xml:space="preserve"> </v>
      </c>
    </row>
    <row r="47" spans="1:15" x14ac:dyDescent="0.25">
      <c r="A47" s="259">
        <f>'PROM 3.1'!A52</f>
        <v>0</v>
      </c>
    </row>
    <row r="48" spans="1:15" s="6" customFormat="1" x14ac:dyDescent="0.25">
      <c r="A48" s="262" t="str">
        <f>'PROM 3.1'!A53</f>
        <v>PROMEDIO DEL CURSO</v>
      </c>
      <c r="C48" s="19"/>
      <c r="E48" s="19"/>
      <c r="G48" s="19"/>
      <c r="I48" s="19"/>
      <c r="K48" s="19"/>
      <c r="M48" s="19"/>
      <c r="O48" s="259" t="e">
        <f>+TRUNC(AVERAGE(O7:O46),2)</f>
        <v>#DIV/0!</v>
      </c>
    </row>
    <row r="49" spans="1:13" s="6" customFormat="1" ht="20.25" customHeight="1" x14ac:dyDescent="0.25">
      <c r="A49" s="385" t="s">
        <v>49</v>
      </c>
      <c r="B49" s="386"/>
      <c r="C49" s="387" t="s">
        <v>50</v>
      </c>
      <c r="D49" s="387"/>
      <c r="E49" s="387" t="s">
        <v>51</v>
      </c>
      <c r="F49" s="387"/>
      <c r="G49" s="19"/>
      <c r="I49" s="19"/>
      <c r="K49" s="19"/>
      <c r="M49" s="19"/>
    </row>
    <row r="50" spans="1:13" s="6" customFormat="1" ht="20.25" customHeight="1" x14ac:dyDescent="0.25">
      <c r="A50" s="22" t="s">
        <v>98</v>
      </c>
      <c r="B50" s="25" t="s">
        <v>60</v>
      </c>
      <c r="C50" s="383">
        <f>E50/SUM(E50:F54)</f>
        <v>1</v>
      </c>
      <c r="D50" s="383"/>
      <c r="E50" s="384">
        <f>COUNTIF(N7:N46,"SNQ")-COUNTBLANK(datos!B14:B53)+COUNTIF(N7:N46,"SNP")</f>
        <v>29</v>
      </c>
      <c r="F50" s="384"/>
      <c r="G50" s="23"/>
      <c r="H50" s="23"/>
    </row>
    <row r="51" spans="1:13" s="6" customFormat="1" ht="20.25" customHeight="1" x14ac:dyDescent="0.25">
      <c r="A51" s="22" t="s">
        <v>61</v>
      </c>
      <c r="B51" s="26" t="s">
        <v>52</v>
      </c>
      <c r="C51" s="383">
        <f>E51/SUM(E50:F54)</f>
        <v>0</v>
      </c>
      <c r="D51" s="383"/>
      <c r="E51" s="384">
        <f>COUNTIF(N7:N46,"DAR")</f>
        <v>0</v>
      </c>
      <c r="F51" s="384"/>
      <c r="G51" s="23"/>
      <c r="H51" s="23"/>
    </row>
    <row r="52" spans="1:13" s="6" customFormat="1" ht="20.25" customHeight="1" x14ac:dyDescent="0.25">
      <c r="A52" s="22" t="s">
        <v>62</v>
      </c>
      <c r="B52" s="26" t="s">
        <v>53</v>
      </c>
      <c r="C52" s="383">
        <f>E52/SUM(E50:F54)</f>
        <v>0</v>
      </c>
      <c r="D52" s="383"/>
      <c r="E52" s="384">
        <f>COUNTIF(N7:N46,"AAR")</f>
        <v>0</v>
      </c>
      <c r="F52" s="384"/>
      <c r="G52" s="24"/>
      <c r="H52" s="24"/>
    </row>
    <row r="53" spans="1:13" s="6" customFormat="1" ht="24" x14ac:dyDescent="0.25">
      <c r="A53" s="22" t="s">
        <v>63</v>
      </c>
      <c r="B53" s="27" t="s">
        <v>54</v>
      </c>
      <c r="C53" s="383">
        <f>E53/SUM(E50:F54)</f>
        <v>0</v>
      </c>
      <c r="D53" s="383"/>
      <c r="E53" s="384">
        <f>COUNTIF(N7:N46,"PAAR")</f>
        <v>0</v>
      </c>
      <c r="F53" s="384"/>
      <c r="G53" s="24"/>
      <c r="H53" s="24"/>
    </row>
    <row r="54" spans="1:13" s="6" customFormat="1" ht="20.25" customHeight="1" x14ac:dyDescent="0.25">
      <c r="A54" s="22" t="s">
        <v>64</v>
      </c>
      <c r="B54" s="26" t="s">
        <v>55</v>
      </c>
      <c r="C54" s="383">
        <f>E54/SUM(E50:F54)</f>
        <v>0</v>
      </c>
      <c r="D54" s="383"/>
      <c r="E54" s="384">
        <f>COUNTIF(N7:N46,"NAAR")</f>
        <v>0</v>
      </c>
      <c r="F54" s="384"/>
      <c r="G54" s="24"/>
      <c r="H54" s="24"/>
    </row>
    <row r="55" spans="1:13" s="6" customFormat="1" ht="12" customHeight="1" x14ac:dyDescent="0.25">
      <c r="C55" s="24"/>
      <c r="D55" s="24"/>
      <c r="E55" s="24"/>
      <c r="F55" s="24"/>
      <c r="G55" s="24"/>
      <c r="H55" s="24"/>
    </row>
    <row r="56" spans="1:13" s="6" customFormat="1" ht="12" x14ac:dyDescent="0.25">
      <c r="C56" s="19"/>
      <c r="E56" s="19"/>
      <c r="G56" s="19"/>
      <c r="I56" s="19"/>
      <c r="K56" s="19"/>
      <c r="M56" s="19"/>
    </row>
    <row r="57" spans="1:13" s="6" customFormat="1" ht="12" x14ac:dyDescent="0.25">
      <c r="C57" s="19"/>
      <c r="E57" s="19"/>
      <c r="G57" s="19"/>
      <c r="I57" s="19"/>
      <c r="K57" s="19"/>
      <c r="M57" s="19"/>
    </row>
    <row r="60" spans="1:13" x14ac:dyDescent="0.25">
      <c r="B60" s="102">
        <f>datos!C6</f>
        <v>0</v>
      </c>
      <c r="H60" s="102">
        <f>datos!C8</f>
        <v>0</v>
      </c>
      <c r="M60" s="102">
        <f>datos!C9</f>
        <v>0</v>
      </c>
    </row>
    <row r="61" spans="1:13" ht="13.5" customHeight="1" x14ac:dyDescent="0.25">
      <c r="B61" s="102" t="s">
        <v>56</v>
      </c>
      <c r="H61" s="102" t="s">
        <v>57</v>
      </c>
      <c r="M61" s="102" t="s">
        <v>58</v>
      </c>
    </row>
  </sheetData>
  <sheetProtection password="C60B" sheet="1" objects="1" scenarios="1" formatRows="0"/>
  <mergeCells count="23">
    <mergeCell ref="A1:O1"/>
    <mergeCell ref="A2:O2"/>
    <mergeCell ref="A3:O3"/>
    <mergeCell ref="G4:H4"/>
    <mergeCell ref="B5:C5"/>
    <mergeCell ref="D5:E5"/>
    <mergeCell ref="F5:G5"/>
    <mergeCell ref="H5:I5"/>
    <mergeCell ref="K5:L5"/>
    <mergeCell ref="N5:O5"/>
    <mergeCell ref="C54:D54"/>
    <mergeCell ref="E54:F54"/>
    <mergeCell ref="A49:B49"/>
    <mergeCell ref="C49:D49"/>
    <mergeCell ref="E49:F49"/>
    <mergeCell ref="C50:D50"/>
    <mergeCell ref="E50:F50"/>
    <mergeCell ref="C51:D51"/>
    <mergeCell ref="E51:F51"/>
    <mergeCell ref="C52:D52"/>
    <mergeCell ref="E52:F52"/>
    <mergeCell ref="C53:D53"/>
    <mergeCell ref="E53:F53"/>
  </mergeCells>
  <conditionalFormatting sqref="O7:O46">
    <cfRule type="cellIs" dxfId="155" priority="27" operator="lessThan">
      <formula>7</formula>
    </cfRule>
    <cfRule type="cellIs" dxfId="154" priority="28" operator="lessThan">
      <formula>7</formula>
    </cfRule>
  </conditionalFormatting>
  <conditionalFormatting sqref="L7:L46">
    <cfRule type="cellIs" dxfId="153" priority="26" operator="lessThan">
      <formula>7</formula>
    </cfRule>
  </conditionalFormatting>
  <conditionalFormatting sqref="L7:L21">
    <cfRule type="cellIs" dxfId="152" priority="22" operator="lessThan">
      <formula>1</formula>
    </cfRule>
    <cfRule type="cellIs" dxfId="151" priority="23" operator="greaterThan">
      <formula>10</formula>
    </cfRule>
    <cfRule type="cellIs" dxfId="150" priority="24" operator="greaterThan">
      <formula>10</formula>
    </cfRule>
    <cfRule type="cellIs" dxfId="149" priority="25" operator="lessThan">
      <formula>1</formula>
    </cfRule>
  </conditionalFormatting>
  <conditionalFormatting sqref="L7:L16">
    <cfRule type="cellIs" dxfId="148" priority="14" operator="lessThan">
      <formula>1</formula>
    </cfRule>
    <cfRule type="cellIs" dxfId="147" priority="15" operator="greaterThan">
      <formula>10</formula>
    </cfRule>
    <cfRule type="cellIs" dxfId="146" priority="16" operator="greaterThan">
      <formula>10</formula>
    </cfRule>
    <cfRule type="cellIs" dxfId="145" priority="17" operator="lessThan">
      <formula>1</formula>
    </cfRule>
  </conditionalFormatting>
  <conditionalFormatting sqref="L7:L16">
    <cfRule type="cellIs" dxfId="144" priority="13" operator="lessThan">
      <formula>7</formula>
    </cfRule>
  </conditionalFormatting>
  <conditionalFormatting sqref="L7:L16">
    <cfRule type="cellIs" dxfId="143" priority="9" operator="lessThan">
      <formula>1</formula>
    </cfRule>
    <cfRule type="cellIs" dxfId="142" priority="10" operator="greaterThan">
      <formula>10</formula>
    </cfRule>
    <cfRule type="cellIs" dxfId="141" priority="11" operator="greaterThan">
      <formula>10</formula>
    </cfRule>
    <cfRule type="cellIs" dxfId="140" priority="12" operator="lessThan">
      <formula>1</formula>
    </cfRule>
  </conditionalFormatting>
  <conditionalFormatting sqref="L7:L16">
    <cfRule type="cellIs" dxfId="139" priority="5" operator="lessThan">
      <formula>1</formula>
    </cfRule>
    <cfRule type="cellIs" dxfId="138" priority="6" operator="greaterThan">
      <formula>10</formula>
    </cfRule>
    <cfRule type="cellIs" dxfId="137" priority="7" operator="greaterThan">
      <formula>10</formula>
    </cfRule>
    <cfRule type="cellIs" dxfId="136" priority="8" operator="lessThan">
      <formula>1</formula>
    </cfRule>
  </conditionalFormatting>
  <conditionalFormatting sqref="L7:L16">
    <cfRule type="cellIs" dxfId="135" priority="1" operator="lessThan">
      <formula>1</formula>
    </cfRule>
    <cfRule type="cellIs" dxfId="134" priority="2" operator="greaterThan">
      <formula>10</formula>
    </cfRule>
    <cfRule type="cellIs" dxfId="133" priority="3" operator="greaterThan">
      <formula>10</formula>
    </cfRule>
    <cfRule type="cellIs" dxfId="132" priority="4" operator="lessThan">
      <formula>1</formula>
    </cfRule>
  </conditionalFormatting>
  <pageMargins left="0.70866141732283472" right="0.70866141732283472" top="0.74803149606299213" bottom="0.74803149606299213" header="0.31496062992125984" footer="0.31496062992125984"/>
  <pageSetup paperSize="9" scale="68" fitToHeight="0" orientation="portrait" horizontalDpi="4294967294" verticalDpi="0" r:id="rId1"/>
  <drawing r:id="rId2"/>
  <legacyDrawingHF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>
    <pageSetUpPr fitToPage="1"/>
  </sheetPr>
  <dimension ref="A1:D42"/>
  <sheetViews>
    <sheetView zoomScale="90" zoomScaleNormal="90" workbookViewId="0"/>
  </sheetViews>
  <sheetFormatPr baseColWidth="10" defaultRowHeight="15" x14ac:dyDescent="0.25"/>
  <cols>
    <col min="1" max="1" width="33.7109375" customWidth="1"/>
    <col min="2" max="2" width="19" customWidth="1"/>
    <col min="3" max="3" width="10.7109375" style="107" bestFit="1" customWidth="1"/>
    <col min="4" max="4" width="24.42578125" style="106" customWidth="1"/>
  </cols>
  <sheetData>
    <row r="1" spans="1:4" s="1" customFormat="1" x14ac:dyDescent="0.25">
      <c r="A1" s="1" t="s">
        <v>99</v>
      </c>
      <c r="B1" s="1" t="s">
        <v>100</v>
      </c>
      <c r="C1" s="103" t="s">
        <v>101</v>
      </c>
      <c r="D1" s="83" t="s">
        <v>102</v>
      </c>
    </row>
    <row r="2" spans="1:4" x14ac:dyDescent="0.25">
      <c r="A2" s="104" t="str">
        <f>'PROM 1Q'!A7</f>
        <v>ALVAREZ MUÑIZ ANGIE GABRIELA</v>
      </c>
      <c r="B2" s="104">
        <f>'PROM 1Q'!$I$4</f>
        <v>0</v>
      </c>
      <c r="C2" s="105" t="str">
        <f>'PROM 1Q'!O7</f>
        <v xml:space="preserve"> </v>
      </c>
      <c r="D2" s="106" t="str">
        <f>IF('PROM 1Q'!J7=" ","Falta nota parcial",IF('PROM 1Q'!L7=0,"Falta examen quimestral",IF('JC 1Q'!C2&lt;7,"Recuperación pedagógica","OK")))</f>
        <v>Falta nota parcial</v>
      </c>
    </row>
    <row r="3" spans="1:4" x14ac:dyDescent="0.25">
      <c r="A3" s="104" t="str">
        <f>'PROM 1Q'!A8</f>
        <v>CABRERA NICOLA LEONARDO JAVIER</v>
      </c>
      <c r="B3" s="104">
        <f>'PROM 1Q'!$I$4</f>
        <v>0</v>
      </c>
      <c r="C3" s="105" t="str">
        <f>'PROM 1Q'!O8</f>
        <v xml:space="preserve"> </v>
      </c>
      <c r="D3" s="106" t="str">
        <f>IF('PROM 1Q'!J8=" ","Falta nota parcial",IF('PROM 1Q'!L8=0,"Falta examen quimestral",IF('JC 1Q'!C3&lt;7,"Recuperación pedagógica","OK")))</f>
        <v>Falta nota parcial</v>
      </c>
    </row>
    <row r="4" spans="1:4" x14ac:dyDescent="0.25">
      <c r="A4" s="104" t="str">
        <f>'PROM 1Q'!A9</f>
        <v>CARDENAS HIDALGO KENNY JOEL</v>
      </c>
      <c r="B4" s="104">
        <f>'PROM 1Q'!$I$4</f>
        <v>0</v>
      </c>
      <c r="C4" s="105" t="str">
        <f>'PROM 1Q'!O9</f>
        <v xml:space="preserve"> </v>
      </c>
      <c r="D4" s="106" t="str">
        <f>IF('PROM 1Q'!J9=" ","Falta nota parcial",IF('PROM 1Q'!L9=0,"Falta examen quimestral",IF('JC 1Q'!C4&lt;7,"Recuperación pedagógica","OK")))</f>
        <v>Falta nota parcial</v>
      </c>
    </row>
    <row r="5" spans="1:4" x14ac:dyDescent="0.25">
      <c r="A5" s="104" t="str">
        <f>'PROM 1Q'!A10</f>
        <v>CARRASCO GRAÑA SAMUEL JOSE</v>
      </c>
      <c r="B5" s="104">
        <f>'PROM 1Q'!$I$4</f>
        <v>0</v>
      </c>
      <c r="C5" s="105" t="str">
        <f>'PROM 1Q'!O10</f>
        <v xml:space="preserve"> </v>
      </c>
      <c r="D5" s="106" t="str">
        <f>IF('PROM 1Q'!J10=" ","Falta nota parcial",IF('PROM 1Q'!L10=0,"Falta examen quimestral",IF('JC 1Q'!C5&lt;7,"Recuperación pedagógica","OK")))</f>
        <v>Falta nota parcial</v>
      </c>
    </row>
    <row r="6" spans="1:4" x14ac:dyDescent="0.25">
      <c r="A6" s="104" t="str">
        <f>'PROM 1Q'!A11</f>
        <v>CARRILLO GARCIA DANIEL ALEJANDRO</v>
      </c>
      <c r="B6" s="104">
        <f>'PROM 1Q'!$I$4</f>
        <v>0</v>
      </c>
      <c r="C6" s="105" t="str">
        <f>'PROM 1Q'!O11</f>
        <v xml:space="preserve"> </v>
      </c>
      <c r="D6" s="106" t="str">
        <f>IF('PROM 1Q'!J11=" ","Falta nota parcial",IF('PROM 1Q'!L11=0,"Falta examen quimestral",IF('JC 1Q'!C6&lt;7,"Recuperación pedagógica","OK")))</f>
        <v>Falta nota parcial</v>
      </c>
    </row>
    <row r="7" spans="1:4" x14ac:dyDescent="0.25">
      <c r="A7" s="104" t="str">
        <f>'PROM 1Q'!A12</f>
        <v>CHOEZ MORAN DARIAN MARCELA</v>
      </c>
      <c r="B7" s="104">
        <f>'PROM 1Q'!$I$4</f>
        <v>0</v>
      </c>
      <c r="C7" s="105" t="str">
        <f>'PROM 1Q'!O12</f>
        <v xml:space="preserve"> </v>
      </c>
      <c r="D7" s="106" t="str">
        <f>IF('PROM 1Q'!J12=" ","Falta nota parcial",IF('PROM 1Q'!L12=0,"Falta examen quimestral",IF('JC 1Q'!C7&lt;7,"Recuperación pedagógica","OK")))</f>
        <v>Falta nota parcial</v>
      </c>
    </row>
    <row r="8" spans="1:4" x14ac:dyDescent="0.25">
      <c r="A8" s="104" t="str">
        <f>'PROM 1Q'!A13</f>
        <v>CONTRERAS VARGAS CECIBEL ALEJANDRA</v>
      </c>
      <c r="B8" s="104">
        <f>'PROM 1Q'!$I$4</f>
        <v>0</v>
      </c>
      <c r="C8" s="105" t="str">
        <f>'PROM 1Q'!O13</f>
        <v xml:space="preserve"> </v>
      </c>
      <c r="D8" s="106" t="str">
        <f>IF('PROM 1Q'!J13=" ","Falta nota parcial",IF('PROM 1Q'!L13=0,"Falta examen quimestral",IF('JC 1Q'!C8&lt;7,"Recuperación pedagógica","OK")))</f>
        <v>Falta nota parcial</v>
      </c>
    </row>
    <row r="9" spans="1:4" x14ac:dyDescent="0.25">
      <c r="A9" s="104" t="str">
        <f>'PROM 1Q'!A14</f>
        <v>CORDOVA MENDOZA GIOVANNY ALBERTO</v>
      </c>
      <c r="B9" s="104">
        <f>'PROM 1Q'!$I$4</f>
        <v>0</v>
      </c>
      <c r="C9" s="105" t="str">
        <f>'PROM 1Q'!O14</f>
        <v xml:space="preserve"> </v>
      </c>
      <c r="D9" s="106" t="str">
        <f>IF('PROM 1Q'!J14=" ","Falta nota parcial",IF('PROM 1Q'!L14=0,"Falta examen quimestral",IF('JC 1Q'!C9&lt;7,"Recuperación pedagógica","OK")))</f>
        <v>Falta nota parcial</v>
      </c>
    </row>
    <row r="10" spans="1:4" x14ac:dyDescent="0.25">
      <c r="A10" s="104" t="str">
        <f>'PROM 1Q'!A15</f>
        <v>CORONEL LANDIVAR JUAN DIEGO</v>
      </c>
      <c r="B10" s="104">
        <f>'PROM 1Q'!$I$4</f>
        <v>0</v>
      </c>
      <c r="C10" s="105" t="str">
        <f>'PROM 1Q'!O15</f>
        <v xml:space="preserve"> </v>
      </c>
      <c r="D10" s="106" t="str">
        <f>IF('PROM 1Q'!J15=" ","Falta nota parcial",IF('PROM 1Q'!L15=0,"Falta examen quimestral",IF('JC 1Q'!C10&lt;7,"Recuperación pedagógica","OK")))</f>
        <v>Falta nota parcial</v>
      </c>
    </row>
    <row r="11" spans="1:4" x14ac:dyDescent="0.25">
      <c r="A11" s="104" t="str">
        <f>'PROM 1Q'!A16</f>
        <v>CUBA VERA ABRAHAM</v>
      </c>
      <c r="B11" s="104">
        <f>'PROM 1Q'!$I$4</f>
        <v>0</v>
      </c>
      <c r="C11" s="105" t="str">
        <f>'PROM 1Q'!O16</f>
        <v xml:space="preserve"> </v>
      </c>
      <c r="D11" s="106" t="str">
        <f>IF('PROM 1Q'!J16=" ","Falta nota parcial",IF('PROM 1Q'!L16=0,"Falta examen quimestral",IF('JC 1Q'!C11&lt;7,"Recuperación pedagógica","OK")))</f>
        <v>Falta nota parcial</v>
      </c>
    </row>
    <row r="12" spans="1:4" x14ac:dyDescent="0.25">
      <c r="A12" s="104" t="str">
        <f>'PROM 1Q'!A17</f>
        <v>CUENCA LOZA DANIELLA NICOLLE</v>
      </c>
      <c r="B12" s="104">
        <f>'PROM 1Q'!$I$4</f>
        <v>0</v>
      </c>
      <c r="C12" s="105" t="str">
        <f>'PROM 1Q'!O17</f>
        <v xml:space="preserve"> </v>
      </c>
      <c r="D12" s="106" t="str">
        <f>IF('PROM 1Q'!J17=" ","Falta nota parcial",IF('PROM 1Q'!L17=0,"Falta examen quimestral",IF('JC 1Q'!C12&lt;7,"Recuperación pedagógica","OK")))</f>
        <v>Falta nota parcial</v>
      </c>
    </row>
    <row r="13" spans="1:4" x14ac:dyDescent="0.25">
      <c r="A13" s="104" t="str">
        <f>'PROM 1Q'!A18</f>
        <v>GARCIA ABRIL FELIX ALBERTO</v>
      </c>
      <c r="B13" s="104">
        <f>'PROM 1Q'!$I$4</f>
        <v>0</v>
      </c>
      <c r="C13" s="105" t="str">
        <f>'PROM 1Q'!O18</f>
        <v xml:space="preserve"> </v>
      </c>
      <c r="D13" s="106" t="str">
        <f>IF('PROM 1Q'!J18=" ","Falta nota parcial",IF('PROM 1Q'!L18=0,"Falta examen quimestral",IF('JC 1Q'!C13&lt;7,"Recuperación pedagógica","OK")))</f>
        <v>Falta nota parcial</v>
      </c>
    </row>
    <row r="14" spans="1:4" x14ac:dyDescent="0.25">
      <c r="A14" s="104" t="str">
        <f>'PROM 1Q'!A19</f>
        <v>GOMEZ MESTANZA ALBERTO JOSHUA</v>
      </c>
      <c r="B14" s="104">
        <f>'PROM 1Q'!$I$4</f>
        <v>0</v>
      </c>
      <c r="C14" s="105" t="str">
        <f>'PROM 1Q'!O19</f>
        <v xml:space="preserve"> </v>
      </c>
      <c r="D14" s="106" t="str">
        <f>IF('PROM 1Q'!J19=" ","Falta nota parcial",IF('PROM 1Q'!L19=0,"Falta examen quimestral",IF('JC 1Q'!C14&lt;7,"Recuperación pedagógica","OK")))</f>
        <v>Falta nota parcial</v>
      </c>
    </row>
    <row r="15" spans="1:4" x14ac:dyDescent="0.25">
      <c r="A15" s="104" t="str">
        <f>'PROM 1Q'!A20</f>
        <v>LANDIRES COLOMA ROMINA MARTJE</v>
      </c>
      <c r="B15" s="104">
        <f>'PROM 1Q'!$I$4</f>
        <v>0</v>
      </c>
      <c r="C15" s="105" t="str">
        <f>'PROM 1Q'!O20</f>
        <v xml:space="preserve"> </v>
      </c>
      <c r="D15" s="106" t="str">
        <f>IF('PROM 1Q'!J20=" ","Falta nota parcial",IF('PROM 1Q'!L20=0,"Falta examen quimestral",IF('JC 1Q'!C15&lt;7,"Recuperación pedagógica","OK")))</f>
        <v>Falta nota parcial</v>
      </c>
    </row>
    <row r="16" spans="1:4" x14ac:dyDescent="0.25">
      <c r="A16" s="104" t="str">
        <f>'PROM 1Q'!A21</f>
        <v>LOOR ALVAREZ JHONNY FREDERICK</v>
      </c>
      <c r="B16" s="104">
        <f>'PROM 1Q'!$I$4</f>
        <v>0</v>
      </c>
      <c r="C16" s="105" t="str">
        <f>'PROM 1Q'!O21</f>
        <v xml:space="preserve"> </v>
      </c>
      <c r="D16" s="106" t="str">
        <f>IF('PROM 1Q'!J21=" ","Falta nota parcial",IF('PROM 1Q'!L21=0,"Falta examen quimestral",IF('JC 1Q'!C16&lt;7,"Recuperación pedagógica","OK")))</f>
        <v>Falta nota parcial</v>
      </c>
    </row>
    <row r="17" spans="1:4" x14ac:dyDescent="0.25">
      <c r="A17" s="104" t="str">
        <f>'PROM 1Q'!A22</f>
        <v>LOPEZ LEON MIRNA JOSTYNE</v>
      </c>
      <c r="B17" s="104">
        <f>'PROM 1Q'!$I$4</f>
        <v>0</v>
      </c>
      <c r="C17" s="105" t="str">
        <f>'PROM 1Q'!O22</f>
        <v xml:space="preserve"> </v>
      </c>
      <c r="D17" s="106" t="str">
        <f>IF('PROM 1Q'!J22=" ","Falta nota parcial",IF('PROM 1Q'!L22=0,"Falta examen quimestral",IF('JC 1Q'!C17&lt;7,"Recuperación pedagógica","OK")))</f>
        <v>Falta nota parcial</v>
      </c>
    </row>
    <row r="18" spans="1:4" x14ac:dyDescent="0.25">
      <c r="A18" s="104" t="str">
        <f>'PROM 1Q'!A23</f>
        <v>MALDONADO PALMA CHRISTOPHER XAVIER</v>
      </c>
      <c r="B18" s="104">
        <f>'PROM 1Q'!$I$4</f>
        <v>0</v>
      </c>
      <c r="C18" s="105" t="str">
        <f>'PROM 1Q'!O23</f>
        <v xml:space="preserve"> </v>
      </c>
      <c r="D18" s="106" t="str">
        <f>IF('PROM 1Q'!J23=" ","Falta nota parcial",IF('PROM 1Q'!L23=0,"Falta examen quimestral",IF('JC 1Q'!C18&lt;7,"Recuperación pedagógica","OK")))</f>
        <v>Falta nota parcial</v>
      </c>
    </row>
    <row r="19" spans="1:4" x14ac:dyDescent="0.25">
      <c r="A19" s="104" t="str">
        <f>'PROM 1Q'!A24</f>
        <v>MORALES AVILA DAYANA PRISCILA</v>
      </c>
      <c r="B19" s="104">
        <f>'PROM 1Q'!$I$4</f>
        <v>0</v>
      </c>
      <c r="C19" s="105" t="str">
        <f>'PROM 1Q'!O24</f>
        <v xml:space="preserve"> </v>
      </c>
      <c r="D19" s="106" t="str">
        <f>IF('PROM 1Q'!J24=" ","Falta nota parcial",IF('PROM 1Q'!L24=0,"Falta examen quimestral",IF('JC 1Q'!C19&lt;7,"Recuperación pedagógica","OK")))</f>
        <v>Falta nota parcial</v>
      </c>
    </row>
    <row r="20" spans="1:4" x14ac:dyDescent="0.25">
      <c r="A20" s="104" t="str">
        <f>'PROM 1Q'!A25</f>
        <v>MUÑOZ RIVERA NICOLE ALEXANDRA</v>
      </c>
      <c r="B20" s="104">
        <f>'PROM 1Q'!$I$4</f>
        <v>0</v>
      </c>
      <c r="C20" s="105" t="str">
        <f>'PROM 1Q'!O25</f>
        <v xml:space="preserve"> </v>
      </c>
      <c r="D20" s="106" t="str">
        <f>IF('PROM 1Q'!J25=" ","Falta nota parcial",IF('PROM 1Q'!L25=0,"Falta examen quimestral",IF('JC 1Q'!C20&lt;7,"Recuperación pedagógica","OK")))</f>
        <v>Falta nota parcial</v>
      </c>
    </row>
    <row r="21" spans="1:4" x14ac:dyDescent="0.25">
      <c r="A21" s="104" t="str">
        <f>'PROM 1Q'!A26</f>
        <v>MURILLO VELASTEGUI RICARDO ARTURO</v>
      </c>
      <c r="B21" s="104">
        <f>'PROM 1Q'!$I$4</f>
        <v>0</v>
      </c>
      <c r="C21" s="105" t="str">
        <f>'PROM 1Q'!O26</f>
        <v xml:space="preserve"> </v>
      </c>
      <c r="D21" s="106" t="str">
        <f>IF('PROM 1Q'!J26=" ","Falta nota parcial",IF('PROM 1Q'!L26=0,"Falta examen quimestral",IF('JC 1Q'!C21&lt;7,"Recuperación pedagógica","OK")))</f>
        <v>Falta nota parcial</v>
      </c>
    </row>
    <row r="22" spans="1:4" x14ac:dyDescent="0.25">
      <c r="A22" s="104" t="str">
        <f>'PROM 1Q'!A27</f>
        <v>OTERO SANCHEZ JORGE ALEJANDRO</v>
      </c>
      <c r="B22" s="104">
        <f>'PROM 1Q'!$I$4</f>
        <v>0</v>
      </c>
      <c r="C22" s="105" t="str">
        <f>'PROM 1Q'!O27</f>
        <v xml:space="preserve"> </v>
      </c>
      <c r="D22" s="106" t="str">
        <f>IF('PROM 1Q'!J27=" ","Falta nota parcial",IF('PROM 1Q'!L27=0,"Falta examen quimestral",IF('JC 1Q'!C22&lt;7,"Recuperación pedagógica","OK")))</f>
        <v>Falta nota parcial</v>
      </c>
    </row>
    <row r="23" spans="1:4" x14ac:dyDescent="0.25">
      <c r="A23" s="104" t="str">
        <f>'PROM 1Q'!A28</f>
        <v>PASTOR SALGADO MARIELLA DOMENICA</v>
      </c>
      <c r="B23" s="104">
        <f>'PROM 1Q'!$I$4</f>
        <v>0</v>
      </c>
      <c r="C23" s="105" t="str">
        <f>'PROM 1Q'!O28</f>
        <v xml:space="preserve"> </v>
      </c>
      <c r="D23" s="106" t="str">
        <f>IF('PROM 1Q'!J28=" ","Falta nota parcial",IF('PROM 1Q'!L28=0,"Falta examen quimestral",IF('JC 1Q'!C23&lt;7,"Recuperación pedagógica","OK")))</f>
        <v>Falta nota parcial</v>
      </c>
    </row>
    <row r="24" spans="1:4" x14ac:dyDescent="0.25">
      <c r="A24" s="104" t="str">
        <f>'PROM 1Q'!A29</f>
        <v>PLAZA DELGADO JOSE LUIS</v>
      </c>
      <c r="B24" s="104">
        <f>'PROM 1Q'!$I$4</f>
        <v>0</v>
      </c>
      <c r="C24" s="105" t="str">
        <f>'PROM 1Q'!O29</f>
        <v xml:space="preserve"> </v>
      </c>
      <c r="D24" s="106" t="str">
        <f>IF('PROM 1Q'!J29=" ","Falta nota parcial",IF('PROM 1Q'!L29=0,"Falta examen quimestral",IF('JC 1Q'!C24&lt;7,"Recuperación pedagógica","OK")))</f>
        <v>Falta nota parcial</v>
      </c>
    </row>
    <row r="25" spans="1:4" x14ac:dyDescent="0.25">
      <c r="A25" s="104" t="str">
        <f>'PROM 1Q'!A30</f>
        <v>ROMAN FLORES DANIEL ERNESTO</v>
      </c>
      <c r="B25" s="104">
        <f>'PROM 1Q'!$I$4</f>
        <v>0</v>
      </c>
      <c r="C25" s="105" t="str">
        <f>'PROM 1Q'!O30</f>
        <v xml:space="preserve"> </v>
      </c>
      <c r="D25" s="106" t="str">
        <f>IF('PROM 1Q'!J30=" ","Falta nota parcial",IF('PROM 1Q'!L30=0,"Falta examen quimestral",IF('JC 1Q'!C25&lt;7,"Recuperación pedagógica","OK")))</f>
        <v>Falta nota parcial</v>
      </c>
    </row>
    <row r="26" spans="1:4" x14ac:dyDescent="0.25">
      <c r="A26" s="104" t="str">
        <f>'PROM 1Q'!A31</f>
        <v>TAIBOT AVEGNO BRYAN ANTENOR</v>
      </c>
      <c r="B26" s="104">
        <f>'PROM 1Q'!$I$4</f>
        <v>0</v>
      </c>
      <c r="C26" s="105" t="str">
        <f>'PROM 1Q'!O31</f>
        <v xml:space="preserve"> </v>
      </c>
      <c r="D26" s="106" t="str">
        <f>IF('PROM 1Q'!J31=" ","Falta nota parcial",IF('PROM 1Q'!L31=0,"Falta examen quimestral",IF('JC 1Q'!C26&lt;7,"Recuperación pedagógica","OK")))</f>
        <v>Falta nota parcial</v>
      </c>
    </row>
    <row r="27" spans="1:4" x14ac:dyDescent="0.25">
      <c r="A27" s="104" t="str">
        <f>'PROM 1Q'!A32</f>
        <v>TORO ALMEA JORDAN ANDRES</v>
      </c>
      <c r="B27" s="104">
        <f>'PROM 1Q'!$I$4</f>
        <v>0</v>
      </c>
      <c r="C27" s="105" t="str">
        <f>'PROM 1Q'!O32</f>
        <v xml:space="preserve"> </v>
      </c>
      <c r="D27" s="106" t="str">
        <f>IF('PROM 1Q'!J32=" ","Falta nota parcial",IF('PROM 1Q'!L32=0,"Falta examen quimestral",IF('JC 1Q'!C27&lt;7,"Recuperación pedagógica","OK")))</f>
        <v>Falta nota parcial</v>
      </c>
    </row>
    <row r="28" spans="1:4" x14ac:dyDescent="0.25">
      <c r="A28" s="104" t="str">
        <f>'PROM 1Q'!A33</f>
        <v>VALENCIA CAICEDO ANGIE ISABELLA</v>
      </c>
      <c r="B28" s="104">
        <f>'PROM 1Q'!$I$4</f>
        <v>0</v>
      </c>
      <c r="C28" s="105" t="str">
        <f>'PROM 1Q'!O33</f>
        <v xml:space="preserve"> </v>
      </c>
      <c r="D28" s="106" t="str">
        <f>IF('PROM 1Q'!J33=" ","Falta nota parcial",IF('PROM 1Q'!L33=0,"Falta examen quimestral",IF('JC 1Q'!C28&lt;7,"Recuperación pedagógica","OK")))</f>
        <v>Falta nota parcial</v>
      </c>
    </row>
    <row r="29" spans="1:4" x14ac:dyDescent="0.25">
      <c r="A29" s="104" t="str">
        <f>'PROM 1Q'!A34</f>
        <v>VALIENTE GUTIERREZ NAYIB EDUARDO</v>
      </c>
      <c r="B29" s="104">
        <f>'PROM 1Q'!$I$4</f>
        <v>0</v>
      </c>
      <c r="C29" s="105" t="str">
        <f>'PROM 1Q'!O34</f>
        <v xml:space="preserve"> </v>
      </c>
      <c r="D29" s="106" t="str">
        <f>IF('PROM 1Q'!J34=" ","Falta nota parcial",IF('PROM 1Q'!L34=0,"Falta examen quimestral",IF('JC 1Q'!C29&lt;7,"Recuperación pedagógica","OK")))</f>
        <v>Falta nota parcial</v>
      </c>
    </row>
    <row r="30" spans="1:4" x14ac:dyDescent="0.25">
      <c r="A30" s="104" t="str">
        <f>'PROM 1Q'!A35</f>
        <v>VEGA VERA ANGGIE VALERIA</v>
      </c>
      <c r="B30" s="104">
        <f>'PROM 1Q'!$I$4</f>
        <v>0</v>
      </c>
      <c r="C30" s="105" t="str">
        <f>'PROM 1Q'!O35</f>
        <v xml:space="preserve"> </v>
      </c>
      <c r="D30" s="106" t="str">
        <f>IF('PROM 1Q'!J35=" ","Falta nota parcial",IF('PROM 1Q'!L35=0,"Falta examen quimestral",IF('JC 1Q'!C30&lt;7,"Recuperación pedagógica","OK")))</f>
        <v>Falta nota parcial</v>
      </c>
    </row>
    <row r="31" spans="1:4" x14ac:dyDescent="0.25">
      <c r="A31" s="104">
        <f>'PROM 1Q'!A36</f>
        <v>0</v>
      </c>
      <c r="B31" s="104">
        <f>'PROM 1Q'!$I$4</f>
        <v>0</v>
      </c>
      <c r="C31" s="105" t="str">
        <f>'PROM 1Q'!O36</f>
        <v xml:space="preserve"> </v>
      </c>
      <c r="D31" s="106" t="str">
        <f>IF('PROM 1Q'!J36=" ","Falta nota parcial",IF('PROM 1Q'!L36=0,"Falta examen quimestral",IF('JC 1Q'!C31&lt;7,"Recuperación pedagógica","OK")))</f>
        <v>Falta nota parcial</v>
      </c>
    </row>
    <row r="32" spans="1:4" x14ac:dyDescent="0.25">
      <c r="A32" s="104">
        <f>'PROM 1Q'!A37</f>
        <v>0</v>
      </c>
      <c r="B32" s="104">
        <f>'PROM 1Q'!$I$4</f>
        <v>0</v>
      </c>
      <c r="C32" s="105" t="str">
        <f>'PROM 1Q'!O37</f>
        <v xml:space="preserve"> </v>
      </c>
      <c r="D32" s="106" t="str">
        <f>IF('PROM 1Q'!J37=" ","Falta nota parcial",IF('PROM 1Q'!L37=0,"Falta examen quimestral",IF('JC 1Q'!C32&lt;7,"Recuperación pedagógica","OK")))</f>
        <v>Falta nota parcial</v>
      </c>
    </row>
    <row r="33" spans="1:4" x14ac:dyDescent="0.25">
      <c r="A33" s="104">
        <f>'PROM 1Q'!A38</f>
        <v>0</v>
      </c>
      <c r="B33" s="104">
        <f>'PROM 1Q'!$I$4</f>
        <v>0</v>
      </c>
      <c r="C33" s="105" t="str">
        <f>'PROM 1Q'!O38</f>
        <v xml:space="preserve"> </v>
      </c>
      <c r="D33" s="106" t="str">
        <f>IF('PROM 1Q'!J38=" ","Falta nota parcial",IF('PROM 1Q'!L38=0,"Falta examen quimestral",IF('JC 1Q'!C33&lt;7,"Recuperación pedagógica","OK")))</f>
        <v>Falta nota parcial</v>
      </c>
    </row>
    <row r="34" spans="1:4" x14ac:dyDescent="0.25">
      <c r="A34" s="104">
        <f>'PROM 1Q'!A39</f>
        <v>0</v>
      </c>
      <c r="B34" s="104">
        <f>'PROM 1Q'!$I$4</f>
        <v>0</v>
      </c>
      <c r="C34" s="105" t="str">
        <f>'PROM 1Q'!O39</f>
        <v xml:space="preserve"> </v>
      </c>
      <c r="D34" s="106" t="str">
        <f>IF('PROM 1Q'!J39=" ","Falta nota parcial",IF('PROM 1Q'!L39=0,"Falta examen quimestral",IF('JC 1Q'!C34&lt;7,"Recuperación pedagógica","OK")))</f>
        <v>Falta nota parcial</v>
      </c>
    </row>
    <row r="35" spans="1:4" x14ac:dyDescent="0.25">
      <c r="A35" s="104">
        <f>'PROM 1Q'!A40</f>
        <v>0</v>
      </c>
      <c r="B35" s="104">
        <f>'PROM 1Q'!$I$4</f>
        <v>0</v>
      </c>
      <c r="C35" s="105" t="str">
        <f>'PROM 1Q'!O40</f>
        <v xml:space="preserve"> </v>
      </c>
      <c r="D35" s="106" t="str">
        <f>IF('PROM 1Q'!J40=" ","Falta nota parcial",IF('PROM 1Q'!L40=0,"Falta examen quimestral",IF('JC 1Q'!C35&lt;7,"Recuperación pedagógica","OK")))</f>
        <v>Falta nota parcial</v>
      </c>
    </row>
    <row r="36" spans="1:4" x14ac:dyDescent="0.25">
      <c r="A36" s="104">
        <f>'PROM 1Q'!A41</f>
        <v>0</v>
      </c>
      <c r="B36" s="104">
        <f>'PROM 1Q'!$I$4</f>
        <v>0</v>
      </c>
      <c r="C36" s="105" t="str">
        <f>'PROM 1Q'!O41</f>
        <v xml:space="preserve"> </v>
      </c>
      <c r="D36" s="106" t="str">
        <f>IF('PROM 1Q'!J41=" ","Falta nota parcial",IF('PROM 1Q'!L41=0,"Falta examen quimestral",IF('JC 1Q'!C36&lt;7,"Recuperación pedagógica","OK")))</f>
        <v>Falta nota parcial</v>
      </c>
    </row>
    <row r="37" spans="1:4" x14ac:dyDescent="0.25">
      <c r="A37" s="104">
        <f>'PROM 1Q'!A42</f>
        <v>0</v>
      </c>
      <c r="B37" s="104">
        <f>'PROM 1Q'!$I$4</f>
        <v>0</v>
      </c>
      <c r="C37" s="105" t="str">
        <f>'PROM 1Q'!O42</f>
        <v xml:space="preserve"> </v>
      </c>
      <c r="D37" s="106" t="str">
        <f>IF('PROM 1Q'!J42=" ","Falta nota parcial",IF('PROM 1Q'!L42=0,"Falta examen quimestral",IF('JC 1Q'!C37&lt;7,"Recuperación pedagógica","OK")))</f>
        <v>Falta nota parcial</v>
      </c>
    </row>
    <row r="38" spans="1:4" x14ac:dyDescent="0.25">
      <c r="A38" s="104">
        <f>'PROM 1Q'!A43</f>
        <v>0</v>
      </c>
      <c r="B38" s="104">
        <f>'PROM 1Q'!$I$4</f>
        <v>0</v>
      </c>
      <c r="C38" s="105" t="str">
        <f>'PROM 1Q'!O43</f>
        <v xml:space="preserve"> </v>
      </c>
      <c r="D38" s="106" t="str">
        <f>IF('PROM 1Q'!J43=" ","Falta nota parcial",IF('PROM 1Q'!L43=0,"Falta examen quimestral",IF('JC 1Q'!C38&lt;7,"Recuperación pedagógica","OK")))</f>
        <v>Falta nota parcial</v>
      </c>
    </row>
    <row r="39" spans="1:4" x14ac:dyDescent="0.25">
      <c r="A39" s="104">
        <f>'PROM 1Q'!A44</f>
        <v>0</v>
      </c>
      <c r="B39" s="104">
        <f>'PROM 1Q'!$I$4</f>
        <v>0</v>
      </c>
      <c r="C39" s="105" t="str">
        <f>'PROM 1Q'!O44</f>
        <v xml:space="preserve"> </v>
      </c>
      <c r="D39" s="106" t="str">
        <f>IF('PROM 1Q'!J44=" ","Falta nota parcial",IF('PROM 1Q'!L44=0,"Falta examen quimestral",IF('JC 1Q'!C39&lt;7,"Recuperación pedagógica","OK")))</f>
        <v>Falta nota parcial</v>
      </c>
    </row>
    <row r="40" spans="1:4" x14ac:dyDescent="0.25">
      <c r="A40" s="104">
        <f>'PROM 1Q'!A45</f>
        <v>0</v>
      </c>
      <c r="B40" s="104">
        <f>'PROM 1Q'!$I$4</f>
        <v>0</v>
      </c>
      <c r="C40" s="105" t="str">
        <f>'PROM 1Q'!O45</f>
        <v xml:space="preserve"> </v>
      </c>
      <c r="D40" s="106" t="str">
        <f>IF('PROM 1Q'!J45=" ","Falta nota parcial",IF('PROM 1Q'!L45=0,"Falta examen quimestral",IF('JC 1Q'!C40&lt;7,"Recuperación pedagógica","OK")))</f>
        <v>Falta nota parcial</v>
      </c>
    </row>
    <row r="41" spans="1:4" x14ac:dyDescent="0.25">
      <c r="A41" s="104">
        <f>'PROM 1Q'!A46</f>
        <v>0</v>
      </c>
      <c r="B41" s="104">
        <f>'PROM 1Q'!$I$4</f>
        <v>0</v>
      </c>
      <c r="C41" s="105" t="str">
        <f>'PROM 1Q'!O46</f>
        <v xml:space="preserve"> </v>
      </c>
      <c r="D41" s="106" t="str">
        <f>IF('PROM 1Q'!J46=" ","Falta nota parcial",IF('PROM 1Q'!L46=0,"Falta examen quimestral",IF('JC 1Q'!C41&lt;7,"Recuperación pedagógica","OK")))</f>
        <v>Falta nota parcial</v>
      </c>
    </row>
    <row r="42" spans="1:4" x14ac:dyDescent="0.25">
      <c r="B42" s="104"/>
    </row>
  </sheetData>
  <sheetProtection password="C60B" sheet="1" objects="1" scenarios="1" formatCells="0" formatColumns="0" formatRows="0"/>
  <pageMargins left="0.70866141732283472" right="0.70866141732283472" top="0.74803149606299213" bottom="0.74803149606299213" header="0.31496062992125984" footer="0.31496062992125984"/>
  <pageSetup paperSize="9" fitToHeight="0" orientation="portrait" horizontalDpi="4294967294" verticalDpi="0" r:id="rId1"/>
  <legacyDrawingHF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>
    <pageSetUpPr fitToPage="1"/>
  </sheetPr>
  <dimension ref="A1:AD42"/>
  <sheetViews>
    <sheetView workbookViewId="0">
      <pane xSplit="1" ySplit="2" topLeftCell="B3" activePane="bottomRight" state="frozen"/>
      <selection activeCell="A3" sqref="A3"/>
      <selection pane="topRight" activeCell="A3" sqref="A3"/>
      <selection pane="bottomLeft" activeCell="A3" sqref="A3"/>
      <selection pane="bottomRight" activeCell="B3" sqref="B3:AD12"/>
    </sheetView>
  </sheetViews>
  <sheetFormatPr baseColWidth="10" defaultColWidth="4" defaultRowHeight="15" x14ac:dyDescent="0.25"/>
  <cols>
    <col min="1" max="1" width="36.28515625" style="4" customWidth="1"/>
    <col min="2" max="30" width="5.7109375" style="4" customWidth="1"/>
    <col min="31" max="16384" width="4" style="4"/>
  </cols>
  <sheetData>
    <row r="1" spans="1:30" s="2" customFormat="1" ht="30" x14ac:dyDescent="0.25">
      <c r="A1" s="108" t="s">
        <v>104</v>
      </c>
      <c r="B1" s="313" t="s">
        <v>31</v>
      </c>
      <c r="C1" s="313"/>
      <c r="D1" s="313"/>
      <c r="E1" s="313"/>
      <c r="F1" s="313"/>
      <c r="G1" s="313"/>
      <c r="H1" s="313"/>
      <c r="I1" s="314" t="s">
        <v>32</v>
      </c>
      <c r="J1" s="314"/>
      <c r="K1" s="314"/>
      <c r="L1" s="314"/>
      <c r="M1" s="314"/>
      <c r="N1" s="314"/>
      <c r="O1" s="314"/>
      <c r="P1" s="313" t="s">
        <v>33</v>
      </c>
      <c r="Q1" s="313"/>
      <c r="R1" s="313"/>
      <c r="S1" s="313"/>
      <c r="T1" s="313"/>
      <c r="U1" s="313"/>
      <c r="V1" s="313"/>
      <c r="W1" s="314" t="s">
        <v>34</v>
      </c>
      <c r="X1" s="314"/>
      <c r="Y1" s="314"/>
      <c r="Z1" s="314"/>
      <c r="AA1" s="314"/>
      <c r="AB1" s="314"/>
      <c r="AC1" s="314"/>
      <c r="AD1" s="315" t="s">
        <v>35</v>
      </c>
    </row>
    <row r="2" spans="1:30" s="2" customFormat="1" ht="68.25" customHeight="1" x14ac:dyDescent="0.25">
      <c r="A2" s="108" t="str">
        <f>+CONCATENATE(datos!C3," ",datos!C4,"
",datos!C5)</f>
        <v xml:space="preserve"> 
</v>
      </c>
      <c r="B2" s="187"/>
      <c r="C2" s="187"/>
      <c r="D2" s="187"/>
      <c r="E2" s="187"/>
      <c r="F2" s="187"/>
      <c r="G2" s="187"/>
      <c r="H2" s="187"/>
      <c r="I2" s="186"/>
      <c r="J2" s="186"/>
      <c r="K2" s="186"/>
      <c r="L2" s="186"/>
      <c r="M2" s="186"/>
      <c r="N2" s="186"/>
      <c r="O2" s="186"/>
      <c r="P2" s="187"/>
      <c r="Q2" s="187"/>
      <c r="R2" s="187"/>
      <c r="S2" s="187"/>
      <c r="T2" s="187"/>
      <c r="U2" s="187"/>
      <c r="V2" s="187"/>
      <c r="W2" s="186"/>
      <c r="X2" s="186"/>
      <c r="Y2" s="186"/>
      <c r="Z2" s="186"/>
      <c r="AA2" s="186"/>
      <c r="AB2" s="186"/>
      <c r="AC2" s="186"/>
      <c r="AD2" s="316"/>
    </row>
    <row r="3" spans="1:30" x14ac:dyDescent="0.25">
      <c r="A3" s="3" t="str">
        <f>datos!B14</f>
        <v>ALVAREZ MUÑIZ ANGIE GABRIELA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188"/>
      <c r="Z3" s="188"/>
      <c r="AA3" s="188"/>
      <c r="AB3" s="188"/>
      <c r="AC3" s="188"/>
      <c r="AD3" s="188"/>
    </row>
    <row r="4" spans="1:30" x14ac:dyDescent="0.25">
      <c r="A4" s="3" t="str">
        <f>datos!B15</f>
        <v>CABRERA NICOLA LEONARDO JAVIER</v>
      </c>
      <c r="B4" s="188"/>
      <c r="C4" s="188"/>
      <c r="D4" s="188"/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8"/>
      <c r="P4" s="188"/>
      <c r="Q4" s="188"/>
      <c r="R4" s="188"/>
      <c r="S4" s="188"/>
      <c r="T4" s="188"/>
      <c r="U4" s="188"/>
      <c r="V4" s="188"/>
      <c r="W4" s="188"/>
      <c r="X4" s="188"/>
      <c r="Y4" s="188"/>
      <c r="Z4" s="188"/>
      <c r="AA4" s="188"/>
      <c r="AB4" s="188"/>
      <c r="AC4" s="188"/>
      <c r="AD4" s="188"/>
    </row>
    <row r="5" spans="1:30" x14ac:dyDescent="0.25">
      <c r="A5" s="3" t="str">
        <f>datos!B16</f>
        <v>CARDENAS HIDALGO KENNY JOEL</v>
      </c>
      <c r="B5" s="188"/>
      <c r="C5" s="188"/>
      <c r="D5" s="188"/>
      <c r="E5" s="188"/>
      <c r="F5" s="188"/>
      <c r="G5" s="188"/>
      <c r="H5" s="188"/>
      <c r="I5" s="188"/>
      <c r="J5" s="188"/>
      <c r="K5" s="188"/>
      <c r="L5" s="188"/>
      <c r="M5" s="188"/>
      <c r="N5" s="188"/>
      <c r="O5" s="188"/>
      <c r="P5" s="188"/>
      <c r="Q5" s="188"/>
      <c r="R5" s="188"/>
      <c r="S5" s="188"/>
      <c r="T5" s="188"/>
      <c r="U5" s="188"/>
      <c r="V5" s="188"/>
      <c r="W5" s="188"/>
      <c r="X5" s="188"/>
      <c r="Y5" s="188"/>
      <c r="Z5" s="188"/>
      <c r="AA5" s="188"/>
      <c r="AB5" s="188"/>
      <c r="AC5" s="188"/>
      <c r="AD5" s="188"/>
    </row>
    <row r="6" spans="1:30" x14ac:dyDescent="0.25">
      <c r="A6" s="3" t="str">
        <f>datos!B17</f>
        <v>CARRASCO GRAÑA SAMUEL JOSE</v>
      </c>
      <c r="B6" s="188"/>
      <c r="C6" s="188"/>
      <c r="D6" s="188"/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8"/>
      <c r="P6" s="188"/>
      <c r="Q6" s="188"/>
      <c r="R6" s="188"/>
      <c r="S6" s="188"/>
      <c r="T6" s="188"/>
      <c r="U6" s="188"/>
      <c r="V6" s="188"/>
      <c r="W6" s="188"/>
      <c r="X6" s="188"/>
      <c r="Y6" s="188"/>
      <c r="Z6" s="188"/>
      <c r="AA6" s="188"/>
      <c r="AB6" s="188"/>
      <c r="AC6" s="188"/>
      <c r="AD6" s="188"/>
    </row>
    <row r="7" spans="1:30" x14ac:dyDescent="0.25">
      <c r="A7" s="3" t="str">
        <f>datos!B18</f>
        <v>CARRILLO GARCIA DANIEL ALEJANDRO</v>
      </c>
      <c r="B7" s="188"/>
      <c r="C7" s="188"/>
      <c r="D7" s="188"/>
      <c r="E7" s="188"/>
      <c r="F7" s="188"/>
      <c r="G7" s="188"/>
      <c r="H7" s="188"/>
      <c r="I7" s="188"/>
      <c r="J7" s="188"/>
      <c r="K7" s="188"/>
      <c r="L7" s="188"/>
      <c r="M7" s="188"/>
      <c r="N7" s="188"/>
      <c r="O7" s="188"/>
      <c r="P7" s="188"/>
      <c r="Q7" s="188"/>
      <c r="R7" s="188"/>
      <c r="S7" s="188"/>
      <c r="T7" s="188"/>
      <c r="U7" s="188"/>
      <c r="V7" s="188"/>
      <c r="W7" s="188"/>
      <c r="X7" s="188"/>
      <c r="Y7" s="188"/>
      <c r="Z7" s="188"/>
      <c r="AA7" s="188"/>
      <c r="AB7" s="188"/>
      <c r="AC7" s="188"/>
      <c r="AD7" s="188"/>
    </row>
    <row r="8" spans="1:30" x14ac:dyDescent="0.25">
      <c r="A8" s="3" t="str">
        <f>datos!B19</f>
        <v>CHOEZ MORAN DARIAN MARCELA</v>
      </c>
      <c r="B8" s="188"/>
      <c r="C8" s="188"/>
      <c r="D8" s="188"/>
      <c r="E8" s="188"/>
      <c r="F8" s="188"/>
      <c r="G8" s="188"/>
      <c r="H8" s="188"/>
      <c r="I8" s="188"/>
      <c r="J8" s="188"/>
      <c r="K8" s="188"/>
      <c r="L8" s="188"/>
      <c r="M8" s="188"/>
      <c r="N8" s="188"/>
      <c r="O8" s="188"/>
      <c r="P8" s="188"/>
      <c r="Q8" s="188"/>
      <c r="R8" s="188"/>
      <c r="S8" s="188"/>
      <c r="T8" s="188"/>
      <c r="U8" s="188"/>
      <c r="V8" s="188"/>
      <c r="W8" s="188"/>
      <c r="X8" s="188"/>
      <c r="Y8" s="188"/>
      <c r="Z8" s="188"/>
      <c r="AA8" s="188"/>
      <c r="AB8" s="188"/>
      <c r="AC8" s="188"/>
      <c r="AD8" s="188"/>
    </row>
    <row r="9" spans="1:30" ht="30" x14ac:dyDescent="0.25">
      <c r="A9" s="3" t="str">
        <f>datos!B20</f>
        <v>CONTRERAS VARGAS CECIBEL ALEJANDRA</v>
      </c>
      <c r="B9" s="188"/>
      <c r="C9" s="188"/>
      <c r="D9" s="188"/>
      <c r="E9" s="188"/>
      <c r="F9" s="188"/>
      <c r="G9" s="188"/>
      <c r="H9" s="188"/>
      <c r="I9" s="188"/>
      <c r="J9" s="188"/>
      <c r="K9" s="188"/>
      <c r="L9" s="188"/>
      <c r="M9" s="188"/>
      <c r="N9" s="188"/>
      <c r="O9" s="188"/>
      <c r="P9" s="188"/>
      <c r="Q9" s="188"/>
      <c r="R9" s="188"/>
      <c r="S9" s="188"/>
      <c r="T9" s="188"/>
      <c r="U9" s="188"/>
      <c r="V9" s="188"/>
      <c r="W9" s="188"/>
      <c r="X9" s="188"/>
      <c r="Y9" s="188"/>
      <c r="Z9" s="188"/>
      <c r="AA9" s="188"/>
      <c r="AB9" s="188"/>
      <c r="AC9" s="188"/>
      <c r="AD9" s="188"/>
    </row>
    <row r="10" spans="1:30" ht="30" x14ac:dyDescent="0.25">
      <c r="A10" s="3" t="str">
        <f>datos!B21</f>
        <v>CORDOVA MENDOZA GIOVANNY ALBERTO</v>
      </c>
      <c r="B10" s="188"/>
      <c r="C10" s="188"/>
      <c r="D10" s="188"/>
      <c r="E10" s="188"/>
      <c r="F10" s="188"/>
      <c r="G10" s="188"/>
      <c r="H10" s="188"/>
      <c r="I10" s="188"/>
      <c r="J10" s="188"/>
      <c r="K10" s="188"/>
      <c r="L10" s="188"/>
      <c r="M10" s="188"/>
      <c r="N10" s="188"/>
      <c r="O10" s="188"/>
      <c r="P10" s="188"/>
      <c r="Q10" s="188"/>
      <c r="R10" s="188"/>
      <c r="S10" s="188"/>
      <c r="T10" s="188"/>
      <c r="U10" s="188"/>
      <c r="V10" s="188"/>
      <c r="W10" s="188"/>
      <c r="X10" s="188"/>
      <c r="Y10" s="188"/>
      <c r="Z10" s="188"/>
      <c r="AA10" s="188"/>
      <c r="AB10" s="188"/>
      <c r="AC10" s="188"/>
      <c r="AD10" s="188"/>
    </row>
    <row r="11" spans="1:30" x14ac:dyDescent="0.25">
      <c r="A11" s="3" t="str">
        <f>datos!B22</f>
        <v>CORONEL LANDIVAR JUAN DIEGO</v>
      </c>
      <c r="B11" s="188"/>
      <c r="C11" s="188"/>
      <c r="D11" s="188"/>
      <c r="E11" s="188"/>
      <c r="F11" s="188"/>
      <c r="G11" s="188"/>
      <c r="H11" s="188"/>
      <c r="I11" s="188"/>
      <c r="J11" s="188"/>
      <c r="K11" s="188"/>
      <c r="L11" s="188"/>
      <c r="M11" s="188"/>
      <c r="N11" s="188"/>
      <c r="O11" s="188"/>
      <c r="P11" s="188"/>
      <c r="Q11" s="188"/>
      <c r="R11" s="188"/>
      <c r="S11" s="188"/>
      <c r="T11" s="188"/>
      <c r="U11" s="188"/>
      <c r="V11" s="188"/>
      <c r="W11" s="188"/>
      <c r="X11" s="188"/>
      <c r="Y11" s="188"/>
      <c r="Z11" s="188"/>
      <c r="AA11" s="188"/>
      <c r="AB11" s="188"/>
      <c r="AC11" s="188"/>
      <c r="AD11" s="188"/>
    </row>
    <row r="12" spans="1:30" x14ac:dyDescent="0.25">
      <c r="A12" s="3" t="str">
        <f>datos!B23</f>
        <v>CUBA VERA ABRAHAM</v>
      </c>
      <c r="B12" s="188"/>
      <c r="C12" s="188"/>
      <c r="D12" s="188"/>
      <c r="E12" s="188"/>
      <c r="F12" s="188"/>
      <c r="G12" s="188"/>
      <c r="H12" s="188"/>
      <c r="I12" s="188"/>
      <c r="J12" s="188"/>
      <c r="K12" s="188"/>
      <c r="L12" s="188"/>
      <c r="M12" s="188"/>
      <c r="N12" s="188"/>
      <c r="O12" s="188"/>
      <c r="P12" s="188"/>
      <c r="Q12" s="188"/>
      <c r="R12" s="188"/>
      <c r="S12" s="188"/>
      <c r="T12" s="188"/>
      <c r="U12" s="188"/>
      <c r="V12" s="188"/>
      <c r="W12" s="188"/>
      <c r="X12" s="188"/>
      <c r="Y12" s="188"/>
      <c r="Z12" s="188"/>
      <c r="AA12" s="188"/>
      <c r="AB12" s="188"/>
      <c r="AC12" s="188"/>
      <c r="AD12" s="188"/>
    </row>
    <row r="13" spans="1:30" x14ac:dyDescent="0.25">
      <c r="A13" s="3" t="str">
        <f>datos!B24</f>
        <v>CUENCA LOZA DANIELLA NICOLLE</v>
      </c>
      <c r="B13" s="188"/>
      <c r="C13" s="188"/>
      <c r="D13" s="188"/>
      <c r="E13" s="188"/>
      <c r="F13" s="188"/>
      <c r="G13" s="188"/>
      <c r="H13" s="188"/>
      <c r="I13" s="188"/>
      <c r="J13" s="188"/>
      <c r="K13" s="188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  <c r="W13" s="188"/>
      <c r="X13" s="188"/>
      <c r="Y13" s="188"/>
      <c r="Z13" s="188"/>
      <c r="AA13" s="188"/>
      <c r="AB13" s="188"/>
      <c r="AC13" s="188"/>
      <c r="AD13" s="188"/>
    </row>
    <row r="14" spans="1:30" x14ac:dyDescent="0.25">
      <c r="A14" s="3" t="str">
        <f>datos!B25</f>
        <v>GARCIA ABRIL FELIX ALBERTO</v>
      </c>
      <c r="B14" s="188"/>
      <c r="C14" s="188"/>
      <c r="D14" s="188"/>
      <c r="E14" s="188"/>
      <c r="F14" s="188"/>
      <c r="G14" s="188"/>
      <c r="H14" s="188"/>
      <c r="I14" s="188"/>
      <c r="J14" s="188"/>
      <c r="K14" s="188"/>
      <c r="L14" s="188"/>
      <c r="M14" s="188"/>
      <c r="N14" s="188"/>
      <c r="O14" s="188"/>
      <c r="P14" s="188"/>
      <c r="Q14" s="188"/>
      <c r="R14" s="188"/>
      <c r="S14" s="188"/>
      <c r="T14" s="188"/>
      <c r="U14" s="188"/>
      <c r="V14" s="188"/>
      <c r="W14" s="188"/>
      <c r="X14" s="188"/>
      <c r="Y14" s="188"/>
      <c r="Z14" s="188"/>
      <c r="AA14" s="188"/>
      <c r="AB14" s="188"/>
      <c r="AC14" s="188"/>
      <c r="AD14" s="188"/>
    </row>
    <row r="15" spans="1:30" x14ac:dyDescent="0.25">
      <c r="A15" s="3" t="str">
        <f>datos!B26</f>
        <v>GOMEZ MESTANZA ALBERTO JOSHUA</v>
      </c>
      <c r="B15" s="188"/>
      <c r="C15" s="188"/>
      <c r="D15" s="188"/>
      <c r="E15" s="188"/>
      <c r="F15" s="188"/>
      <c r="G15" s="188"/>
      <c r="H15" s="188"/>
      <c r="I15" s="188"/>
      <c r="J15" s="188"/>
      <c r="K15" s="188"/>
      <c r="L15" s="188"/>
      <c r="M15" s="188"/>
      <c r="N15" s="188"/>
      <c r="O15" s="188"/>
      <c r="P15" s="188"/>
      <c r="Q15" s="188"/>
      <c r="R15" s="188"/>
      <c r="S15" s="188"/>
      <c r="T15" s="188"/>
      <c r="U15" s="188"/>
      <c r="V15" s="188"/>
      <c r="W15" s="188"/>
      <c r="X15" s="188"/>
      <c r="Y15" s="188"/>
      <c r="Z15" s="188"/>
      <c r="AA15" s="188"/>
      <c r="AB15" s="188"/>
      <c r="AC15" s="188"/>
      <c r="AD15" s="188"/>
    </row>
    <row r="16" spans="1:30" x14ac:dyDescent="0.25">
      <c r="A16" s="3" t="str">
        <f>datos!B27</f>
        <v>LANDIRES COLOMA ROMINA MARTJE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  <c r="AA16" s="188"/>
      <c r="AB16" s="188"/>
      <c r="AC16" s="188"/>
      <c r="AD16" s="188"/>
    </row>
    <row r="17" spans="1:30" x14ac:dyDescent="0.25">
      <c r="A17" s="3" t="str">
        <f>datos!B28</f>
        <v>LOOR ALVAREZ JHONNY FREDERICK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  <c r="AB17" s="188"/>
      <c r="AC17" s="188"/>
      <c r="AD17" s="188"/>
    </row>
    <row r="18" spans="1:30" x14ac:dyDescent="0.25">
      <c r="A18" s="3" t="str">
        <f>datos!B29</f>
        <v>LOPEZ LEON MIRNA JOSTYNE</v>
      </c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8"/>
      <c r="U18" s="188"/>
      <c r="V18" s="188"/>
      <c r="W18" s="188"/>
      <c r="X18" s="188"/>
      <c r="Y18" s="188"/>
      <c r="Z18" s="188"/>
      <c r="AA18" s="188"/>
      <c r="AB18" s="188"/>
      <c r="AC18" s="188"/>
      <c r="AD18" s="188"/>
    </row>
    <row r="19" spans="1:30" ht="30" x14ac:dyDescent="0.25">
      <c r="A19" s="3" t="str">
        <f>datos!B30</f>
        <v>MALDONADO PALMA CHRISTOPHER XAVIER</v>
      </c>
      <c r="B19" s="188"/>
      <c r="C19" s="188"/>
      <c r="D19" s="188"/>
      <c r="E19" s="188"/>
      <c r="F19" s="188"/>
      <c r="G19" s="188"/>
      <c r="H19" s="188"/>
      <c r="I19" s="188"/>
      <c r="J19" s="188"/>
      <c r="K19" s="188"/>
      <c r="L19" s="188"/>
      <c r="M19" s="188"/>
      <c r="N19" s="188"/>
      <c r="O19" s="188"/>
      <c r="P19" s="188"/>
      <c r="Q19" s="188"/>
      <c r="R19" s="188"/>
      <c r="S19" s="188"/>
      <c r="T19" s="188"/>
      <c r="U19" s="188"/>
      <c r="V19" s="188"/>
      <c r="W19" s="188"/>
      <c r="X19" s="188"/>
      <c r="Y19" s="188"/>
      <c r="Z19" s="188"/>
      <c r="AA19" s="188"/>
      <c r="AB19" s="188"/>
      <c r="AC19" s="188"/>
      <c r="AD19" s="188"/>
    </row>
    <row r="20" spans="1:30" x14ac:dyDescent="0.25">
      <c r="A20" s="3" t="str">
        <f>datos!B31</f>
        <v>MORALES AVILA DAYANA PRISCILA</v>
      </c>
      <c r="B20" s="188"/>
      <c r="C20" s="188"/>
      <c r="D20" s="188"/>
      <c r="E20" s="188"/>
      <c r="F20" s="188"/>
      <c r="G20" s="188"/>
      <c r="H20" s="188"/>
      <c r="I20" s="188"/>
      <c r="J20" s="188"/>
      <c r="K20" s="188"/>
      <c r="L20" s="188"/>
      <c r="M20" s="188"/>
      <c r="N20" s="188"/>
      <c r="O20" s="188"/>
      <c r="P20" s="188"/>
      <c r="Q20" s="188"/>
      <c r="R20" s="188"/>
      <c r="S20" s="188"/>
      <c r="T20" s="188"/>
      <c r="U20" s="188"/>
      <c r="V20" s="188"/>
      <c r="W20" s="188"/>
      <c r="X20" s="188"/>
      <c r="Y20" s="188"/>
      <c r="Z20" s="188"/>
      <c r="AA20" s="188"/>
      <c r="AB20" s="188"/>
      <c r="AC20" s="188"/>
      <c r="AD20" s="188"/>
    </row>
    <row r="21" spans="1:30" x14ac:dyDescent="0.25">
      <c r="A21" s="3" t="str">
        <f>datos!B32</f>
        <v>MUÑOZ RIVERA NICOLE ALEXANDRA</v>
      </c>
      <c r="B21" s="188"/>
      <c r="C21" s="188"/>
      <c r="D21" s="188"/>
      <c r="E21" s="188"/>
      <c r="F21" s="188"/>
      <c r="G21" s="188"/>
      <c r="H21" s="188"/>
      <c r="I21" s="188"/>
      <c r="J21" s="188"/>
      <c r="K21" s="188"/>
      <c r="L21" s="188"/>
      <c r="M21" s="188"/>
      <c r="N21" s="188"/>
      <c r="O21" s="188"/>
      <c r="P21" s="188"/>
      <c r="Q21" s="188"/>
      <c r="R21" s="188"/>
      <c r="S21" s="188"/>
      <c r="T21" s="188"/>
      <c r="U21" s="188"/>
      <c r="V21" s="188"/>
      <c r="W21" s="188"/>
      <c r="X21" s="188"/>
      <c r="Y21" s="188"/>
      <c r="Z21" s="188"/>
      <c r="AA21" s="188"/>
      <c r="AB21" s="188"/>
      <c r="AC21" s="188"/>
      <c r="AD21" s="188"/>
    </row>
    <row r="22" spans="1:30" ht="30" x14ac:dyDescent="0.25">
      <c r="A22" s="3" t="str">
        <f>datos!B33</f>
        <v>MURILLO VELASTEGUI RICARDO ARTURO</v>
      </c>
      <c r="B22" s="188"/>
      <c r="C22" s="188"/>
      <c r="D22" s="188"/>
      <c r="E22" s="188"/>
      <c r="F22" s="188"/>
      <c r="G22" s="188"/>
      <c r="H22" s="188"/>
      <c r="I22" s="188"/>
      <c r="J22" s="188"/>
      <c r="K22" s="188"/>
      <c r="L22" s="188"/>
      <c r="M22" s="188"/>
      <c r="N22" s="188"/>
      <c r="O22" s="188"/>
      <c r="P22" s="188"/>
      <c r="Q22" s="188"/>
      <c r="R22" s="188"/>
      <c r="S22" s="188"/>
      <c r="T22" s="188"/>
      <c r="U22" s="188"/>
      <c r="V22" s="188"/>
      <c r="W22" s="188"/>
      <c r="X22" s="188"/>
      <c r="Y22" s="188"/>
      <c r="Z22" s="188"/>
      <c r="AA22" s="188"/>
      <c r="AB22" s="188"/>
      <c r="AC22" s="188"/>
      <c r="AD22" s="188"/>
    </row>
    <row r="23" spans="1:30" x14ac:dyDescent="0.25">
      <c r="A23" s="3" t="str">
        <f>datos!B34</f>
        <v>OTERO SANCHEZ JORGE ALEJANDRO</v>
      </c>
      <c r="B23" s="188"/>
      <c r="C23" s="188"/>
      <c r="D23" s="188"/>
      <c r="E23" s="188"/>
      <c r="F23" s="188"/>
      <c r="G23" s="188"/>
      <c r="H23" s="188"/>
      <c r="I23" s="188"/>
      <c r="J23" s="188"/>
      <c r="K23" s="188"/>
      <c r="L23" s="188"/>
      <c r="M23" s="188"/>
      <c r="N23" s="188"/>
      <c r="O23" s="188"/>
      <c r="P23" s="188"/>
      <c r="Q23" s="188"/>
      <c r="R23" s="188"/>
      <c r="S23" s="188"/>
      <c r="T23" s="188"/>
      <c r="U23" s="188"/>
      <c r="V23" s="188"/>
      <c r="W23" s="188"/>
      <c r="X23" s="188"/>
      <c r="Y23" s="188"/>
      <c r="Z23" s="188"/>
      <c r="AA23" s="188"/>
      <c r="AB23" s="188"/>
      <c r="AC23" s="188"/>
      <c r="AD23" s="188"/>
    </row>
    <row r="24" spans="1:30" ht="30" x14ac:dyDescent="0.25">
      <c r="A24" s="3" t="str">
        <f>datos!B35</f>
        <v>PASTOR SALGADO MARIELLA DOMENICA</v>
      </c>
      <c r="B24" s="188"/>
      <c r="C24" s="188"/>
      <c r="D24" s="188"/>
      <c r="E24" s="188"/>
      <c r="F24" s="188"/>
      <c r="G24" s="188"/>
      <c r="H24" s="188"/>
      <c r="I24" s="188"/>
      <c r="J24" s="188"/>
      <c r="K24" s="188"/>
      <c r="L24" s="188"/>
      <c r="M24" s="188"/>
      <c r="N24" s="188"/>
      <c r="O24" s="188"/>
      <c r="P24" s="188"/>
      <c r="Q24" s="188"/>
      <c r="R24" s="188"/>
      <c r="S24" s="188"/>
      <c r="T24" s="188"/>
      <c r="U24" s="188"/>
      <c r="V24" s="188"/>
      <c r="W24" s="188"/>
      <c r="X24" s="188"/>
      <c r="Y24" s="188"/>
      <c r="Z24" s="188"/>
      <c r="AA24" s="188"/>
      <c r="AB24" s="188"/>
      <c r="AC24" s="188"/>
      <c r="AD24" s="188"/>
    </row>
    <row r="25" spans="1:30" x14ac:dyDescent="0.25">
      <c r="A25" s="3" t="str">
        <f>datos!B36</f>
        <v>PLAZA DELGADO JOSE LUIS</v>
      </c>
      <c r="B25" s="188"/>
      <c r="C25" s="188"/>
      <c r="D25" s="188"/>
      <c r="E25" s="188"/>
      <c r="F25" s="188"/>
      <c r="G25" s="188"/>
      <c r="H25" s="188"/>
      <c r="I25" s="188"/>
      <c r="J25" s="188"/>
      <c r="K25" s="188"/>
      <c r="L25" s="188"/>
      <c r="M25" s="188"/>
      <c r="N25" s="188"/>
      <c r="O25" s="188"/>
      <c r="P25" s="188"/>
      <c r="Q25" s="188"/>
      <c r="R25" s="188"/>
      <c r="S25" s="188"/>
      <c r="T25" s="188"/>
      <c r="U25" s="188"/>
      <c r="V25" s="188"/>
      <c r="W25" s="188"/>
      <c r="X25" s="188"/>
      <c r="Y25" s="188"/>
      <c r="Z25" s="188"/>
      <c r="AA25" s="188"/>
      <c r="AB25" s="188"/>
      <c r="AC25" s="188"/>
      <c r="AD25" s="188"/>
    </row>
    <row r="26" spans="1:30" x14ac:dyDescent="0.25">
      <c r="A26" s="3" t="str">
        <f>datos!B37</f>
        <v>ROMAN FLORES DANIEL ERNESTO</v>
      </c>
      <c r="B26" s="188"/>
      <c r="C26" s="188"/>
      <c r="D26" s="188"/>
      <c r="E26" s="188"/>
      <c r="F26" s="188"/>
      <c r="G26" s="188"/>
      <c r="H26" s="188"/>
      <c r="I26" s="188"/>
      <c r="J26" s="188"/>
      <c r="K26" s="188"/>
      <c r="L26" s="188"/>
      <c r="M26" s="188"/>
      <c r="N26" s="188"/>
      <c r="O26" s="188"/>
      <c r="P26" s="188"/>
      <c r="Q26" s="188"/>
      <c r="R26" s="188"/>
      <c r="S26" s="188"/>
      <c r="T26" s="188"/>
      <c r="U26" s="188"/>
      <c r="V26" s="188"/>
      <c r="W26" s="188"/>
      <c r="X26" s="188"/>
      <c r="Y26" s="188"/>
      <c r="Z26" s="188"/>
      <c r="AA26" s="188"/>
      <c r="AB26" s="188"/>
      <c r="AC26" s="188"/>
      <c r="AD26" s="188"/>
    </row>
    <row r="27" spans="1:30" x14ac:dyDescent="0.25">
      <c r="A27" s="3" t="str">
        <f>datos!B38</f>
        <v>TAIBOT AVEGNO BRYAN ANTENOR</v>
      </c>
      <c r="B27" s="188"/>
      <c r="C27" s="188"/>
      <c r="D27" s="188"/>
      <c r="E27" s="188"/>
      <c r="F27" s="188"/>
      <c r="G27" s="188"/>
      <c r="H27" s="188"/>
      <c r="I27" s="188"/>
      <c r="J27" s="188"/>
      <c r="K27" s="188"/>
      <c r="L27" s="188"/>
      <c r="M27" s="188"/>
      <c r="N27" s="188"/>
      <c r="O27" s="188"/>
      <c r="P27" s="188"/>
      <c r="Q27" s="188"/>
      <c r="R27" s="188"/>
      <c r="S27" s="188"/>
      <c r="T27" s="188"/>
      <c r="U27" s="188"/>
      <c r="V27" s="188"/>
      <c r="W27" s="188"/>
      <c r="X27" s="188"/>
      <c r="Y27" s="188"/>
      <c r="Z27" s="188"/>
      <c r="AA27" s="188"/>
      <c r="AB27" s="188"/>
      <c r="AC27" s="188"/>
      <c r="AD27" s="188"/>
    </row>
    <row r="28" spans="1:30" x14ac:dyDescent="0.25">
      <c r="A28" s="3" t="str">
        <f>datos!B39</f>
        <v>TORO ALMEA JORDAN ANDRES</v>
      </c>
      <c r="B28" s="188"/>
      <c r="C28" s="188"/>
      <c r="D28" s="188"/>
      <c r="E28" s="188"/>
      <c r="F28" s="188"/>
      <c r="G28" s="188"/>
      <c r="H28" s="188"/>
      <c r="I28" s="188"/>
      <c r="J28" s="188"/>
      <c r="K28" s="188"/>
      <c r="L28" s="188"/>
      <c r="M28" s="188"/>
      <c r="N28" s="188"/>
      <c r="O28" s="188"/>
      <c r="P28" s="188"/>
      <c r="Q28" s="188"/>
      <c r="R28" s="188"/>
      <c r="S28" s="188"/>
      <c r="T28" s="188"/>
      <c r="U28" s="188"/>
      <c r="V28" s="188"/>
      <c r="W28" s="188"/>
      <c r="X28" s="188"/>
      <c r="Y28" s="188"/>
      <c r="Z28" s="188"/>
      <c r="AA28" s="188"/>
      <c r="AB28" s="188"/>
      <c r="AC28" s="188"/>
      <c r="AD28" s="188"/>
    </row>
    <row r="29" spans="1:30" x14ac:dyDescent="0.25">
      <c r="A29" s="3" t="str">
        <f>datos!B40</f>
        <v>VALENCIA CAICEDO ANGIE ISABELLA</v>
      </c>
      <c r="B29" s="188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  <c r="R29" s="188"/>
      <c r="S29" s="188"/>
      <c r="T29" s="188"/>
      <c r="U29" s="188"/>
      <c r="V29" s="188"/>
      <c r="W29" s="188"/>
      <c r="X29" s="188"/>
      <c r="Y29" s="188"/>
      <c r="Z29" s="188"/>
      <c r="AA29" s="188"/>
      <c r="AB29" s="188"/>
      <c r="AC29" s="188"/>
      <c r="AD29" s="188"/>
    </row>
    <row r="30" spans="1:30" x14ac:dyDescent="0.25">
      <c r="A30" s="3" t="str">
        <f>datos!B41</f>
        <v>VALIENTE GUTIERREZ NAYIB EDUARDO</v>
      </c>
      <c r="B30" s="188"/>
      <c r="C30" s="188"/>
      <c r="D30" s="188"/>
      <c r="E30" s="188"/>
      <c r="F30" s="188"/>
      <c r="G30" s="188"/>
      <c r="H30" s="188"/>
      <c r="I30" s="188"/>
      <c r="J30" s="188"/>
      <c r="K30" s="188"/>
      <c r="L30" s="188"/>
      <c r="M30" s="188"/>
      <c r="N30" s="188"/>
      <c r="O30" s="188"/>
      <c r="P30" s="188"/>
      <c r="Q30" s="188"/>
      <c r="R30" s="188"/>
      <c r="S30" s="188"/>
      <c r="T30" s="188"/>
      <c r="U30" s="188"/>
      <c r="V30" s="188"/>
      <c r="W30" s="188"/>
      <c r="X30" s="188"/>
      <c r="Y30" s="188"/>
      <c r="Z30" s="188"/>
      <c r="AA30" s="188"/>
      <c r="AB30" s="188"/>
      <c r="AC30" s="188"/>
      <c r="AD30" s="188"/>
    </row>
    <row r="31" spans="1:30" x14ac:dyDescent="0.25">
      <c r="A31" s="3" t="str">
        <f>datos!B42</f>
        <v>VEGA VERA ANGGIE VALERIA</v>
      </c>
      <c r="B31" s="188"/>
      <c r="C31" s="188"/>
      <c r="D31" s="188"/>
      <c r="E31" s="188"/>
      <c r="F31" s="188"/>
      <c r="G31" s="188"/>
      <c r="H31" s="188"/>
      <c r="I31" s="188"/>
      <c r="J31" s="188"/>
      <c r="K31" s="188"/>
      <c r="L31" s="188"/>
      <c r="M31" s="188"/>
      <c r="N31" s="188"/>
      <c r="O31" s="188"/>
      <c r="P31" s="188"/>
      <c r="Q31" s="188"/>
      <c r="R31" s="188"/>
      <c r="S31" s="188"/>
      <c r="T31" s="188"/>
      <c r="U31" s="188"/>
      <c r="V31" s="188"/>
      <c r="W31" s="188"/>
      <c r="X31" s="188"/>
      <c r="Y31" s="188"/>
      <c r="Z31" s="188"/>
      <c r="AA31" s="188"/>
      <c r="AB31" s="188"/>
      <c r="AC31" s="188"/>
      <c r="AD31" s="188"/>
    </row>
    <row r="32" spans="1:30" x14ac:dyDescent="0.25">
      <c r="A32" s="3">
        <f>datos!B43</f>
        <v>0</v>
      </c>
      <c r="B32" s="188"/>
      <c r="C32" s="188"/>
      <c r="D32" s="188"/>
      <c r="E32" s="188"/>
      <c r="F32" s="188"/>
      <c r="G32" s="188"/>
      <c r="H32" s="188"/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88"/>
      <c r="T32" s="188"/>
      <c r="U32" s="188"/>
      <c r="V32" s="188"/>
      <c r="W32" s="188"/>
      <c r="X32" s="188"/>
      <c r="Y32" s="188"/>
      <c r="Z32" s="188"/>
      <c r="AA32" s="188"/>
      <c r="AB32" s="188"/>
      <c r="AC32" s="188"/>
      <c r="AD32" s="188"/>
    </row>
    <row r="33" spans="1:30" x14ac:dyDescent="0.25">
      <c r="A33" s="3">
        <f>datos!B44</f>
        <v>0</v>
      </c>
      <c r="B33" s="188"/>
      <c r="C33" s="188"/>
      <c r="D33" s="188"/>
      <c r="E33" s="188"/>
      <c r="F33" s="188"/>
      <c r="G33" s="188"/>
      <c r="H33" s="188"/>
      <c r="I33" s="188"/>
      <c r="J33" s="188"/>
      <c r="K33" s="188"/>
      <c r="L33" s="188"/>
      <c r="M33" s="188"/>
      <c r="N33" s="188"/>
      <c r="O33" s="188"/>
      <c r="P33" s="188"/>
      <c r="Q33" s="188"/>
      <c r="R33" s="188"/>
      <c r="S33" s="188"/>
      <c r="T33" s="188"/>
      <c r="U33" s="188"/>
      <c r="V33" s="188"/>
      <c r="W33" s="188"/>
      <c r="X33" s="188"/>
      <c r="Y33" s="188"/>
      <c r="Z33" s="188"/>
      <c r="AA33" s="188"/>
      <c r="AB33" s="188"/>
      <c r="AC33" s="188"/>
      <c r="AD33" s="188"/>
    </row>
    <row r="34" spans="1:30" x14ac:dyDescent="0.25">
      <c r="A34" s="3">
        <f>datos!B45</f>
        <v>0</v>
      </c>
      <c r="B34" s="188"/>
      <c r="C34" s="188"/>
      <c r="D34" s="188"/>
      <c r="E34" s="188"/>
      <c r="F34" s="188"/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88"/>
      <c r="T34" s="188"/>
      <c r="U34" s="188"/>
      <c r="V34" s="188"/>
      <c r="W34" s="188"/>
      <c r="X34" s="188"/>
      <c r="Y34" s="188"/>
      <c r="Z34" s="188"/>
      <c r="AA34" s="188"/>
      <c r="AB34" s="188"/>
      <c r="AC34" s="188"/>
      <c r="AD34" s="188"/>
    </row>
    <row r="35" spans="1:30" x14ac:dyDescent="0.25">
      <c r="A35" s="3">
        <f>datos!B46</f>
        <v>0</v>
      </c>
      <c r="B35" s="188"/>
      <c r="C35" s="188"/>
      <c r="D35" s="188"/>
      <c r="E35" s="188"/>
      <c r="F35" s="188"/>
      <c r="G35" s="188"/>
      <c r="H35" s="188"/>
      <c r="I35" s="188"/>
      <c r="J35" s="188"/>
      <c r="K35" s="188"/>
      <c r="L35" s="188"/>
      <c r="M35" s="188"/>
      <c r="N35" s="188"/>
      <c r="O35" s="188"/>
      <c r="P35" s="188"/>
      <c r="Q35" s="188"/>
      <c r="R35" s="188"/>
      <c r="S35" s="188"/>
      <c r="T35" s="188"/>
      <c r="U35" s="188"/>
      <c r="V35" s="188"/>
      <c r="W35" s="188"/>
      <c r="X35" s="188"/>
      <c r="Y35" s="188"/>
      <c r="Z35" s="188"/>
      <c r="AA35" s="188"/>
      <c r="AB35" s="188"/>
      <c r="AC35" s="188"/>
      <c r="AD35" s="188"/>
    </row>
    <row r="36" spans="1:30" x14ac:dyDescent="0.25">
      <c r="A36" s="3">
        <f>datos!B47</f>
        <v>0</v>
      </c>
      <c r="B36" s="188"/>
      <c r="C36" s="188"/>
      <c r="D36" s="188"/>
      <c r="E36" s="188"/>
      <c r="F36" s="188"/>
      <c r="G36" s="188"/>
      <c r="H36" s="188"/>
      <c r="I36" s="188"/>
      <c r="J36" s="188"/>
      <c r="K36" s="188"/>
      <c r="L36" s="188"/>
      <c r="M36" s="188"/>
      <c r="N36" s="188"/>
      <c r="O36" s="188"/>
      <c r="P36" s="188"/>
      <c r="Q36" s="188"/>
      <c r="R36" s="188"/>
      <c r="S36" s="188"/>
      <c r="T36" s="188"/>
      <c r="U36" s="188"/>
      <c r="V36" s="188"/>
      <c r="W36" s="188"/>
      <c r="X36" s="188"/>
      <c r="Y36" s="188"/>
      <c r="Z36" s="188"/>
      <c r="AA36" s="188"/>
      <c r="AB36" s="188"/>
      <c r="AC36" s="188"/>
      <c r="AD36" s="188"/>
    </row>
    <row r="37" spans="1:30" x14ac:dyDescent="0.25">
      <c r="A37" s="3">
        <f>datos!B48</f>
        <v>0</v>
      </c>
      <c r="B37" s="188"/>
      <c r="C37" s="188"/>
      <c r="D37" s="188"/>
      <c r="E37" s="188"/>
      <c r="F37" s="188"/>
      <c r="G37" s="188"/>
      <c r="H37" s="188"/>
      <c r="I37" s="188"/>
      <c r="J37" s="188"/>
      <c r="K37" s="188"/>
      <c r="L37" s="188"/>
      <c r="M37" s="188"/>
      <c r="N37" s="188"/>
      <c r="O37" s="188"/>
      <c r="P37" s="188"/>
      <c r="Q37" s="188"/>
      <c r="R37" s="188"/>
      <c r="S37" s="188"/>
      <c r="T37" s="188"/>
      <c r="U37" s="188"/>
      <c r="V37" s="188"/>
      <c r="W37" s="188"/>
      <c r="X37" s="188"/>
      <c r="Y37" s="188"/>
      <c r="Z37" s="188"/>
      <c r="AA37" s="188"/>
      <c r="AB37" s="188"/>
      <c r="AC37" s="188"/>
      <c r="AD37" s="188"/>
    </row>
    <row r="38" spans="1:30" x14ac:dyDescent="0.25">
      <c r="A38" s="3">
        <f>datos!B49</f>
        <v>0</v>
      </c>
      <c r="B38" s="188"/>
      <c r="C38" s="188"/>
      <c r="D38" s="188"/>
      <c r="E38" s="188"/>
      <c r="F38" s="188"/>
      <c r="G38" s="188"/>
      <c r="H38" s="188"/>
      <c r="I38" s="188"/>
      <c r="J38" s="188"/>
      <c r="K38" s="188"/>
      <c r="L38" s="188"/>
      <c r="M38" s="188"/>
      <c r="N38" s="188"/>
      <c r="O38" s="188"/>
      <c r="P38" s="188"/>
      <c r="Q38" s="188"/>
      <c r="R38" s="188"/>
      <c r="S38" s="188"/>
      <c r="T38" s="188"/>
      <c r="U38" s="188"/>
      <c r="V38" s="188"/>
      <c r="W38" s="188"/>
      <c r="X38" s="188"/>
      <c r="Y38" s="188"/>
      <c r="Z38" s="188"/>
      <c r="AA38" s="188"/>
      <c r="AB38" s="188"/>
      <c r="AC38" s="188"/>
      <c r="AD38" s="188"/>
    </row>
    <row r="39" spans="1:30" x14ac:dyDescent="0.25">
      <c r="A39" s="3">
        <f>datos!B50</f>
        <v>0</v>
      </c>
      <c r="B39" s="188"/>
      <c r="C39" s="188"/>
      <c r="D39" s="188"/>
      <c r="E39" s="188"/>
      <c r="F39" s="188"/>
      <c r="G39" s="188"/>
      <c r="H39" s="188"/>
      <c r="I39" s="188"/>
      <c r="J39" s="188"/>
      <c r="K39" s="188"/>
      <c r="L39" s="188"/>
      <c r="M39" s="188"/>
      <c r="N39" s="188"/>
      <c r="O39" s="188"/>
      <c r="P39" s="188"/>
      <c r="Q39" s="188"/>
      <c r="R39" s="188"/>
      <c r="S39" s="188"/>
      <c r="T39" s="188"/>
      <c r="U39" s="188"/>
      <c r="V39" s="188"/>
      <c r="W39" s="188"/>
      <c r="X39" s="188"/>
      <c r="Y39" s="188"/>
      <c r="Z39" s="188"/>
      <c r="AA39" s="188"/>
      <c r="AB39" s="188"/>
      <c r="AC39" s="188"/>
      <c r="AD39" s="188"/>
    </row>
    <row r="40" spans="1:30" x14ac:dyDescent="0.25">
      <c r="A40" s="3">
        <f>datos!B51</f>
        <v>0</v>
      </c>
      <c r="B40" s="188"/>
      <c r="C40" s="188"/>
      <c r="D40" s="188"/>
      <c r="E40" s="188"/>
      <c r="F40" s="188"/>
      <c r="G40" s="188"/>
      <c r="H40" s="188"/>
      <c r="I40" s="188"/>
      <c r="J40" s="188"/>
      <c r="K40" s="188"/>
      <c r="L40" s="188"/>
      <c r="M40" s="188"/>
      <c r="N40" s="188"/>
      <c r="O40" s="188"/>
      <c r="P40" s="188"/>
      <c r="Q40" s="188"/>
      <c r="R40" s="188"/>
      <c r="S40" s="188"/>
      <c r="T40" s="188"/>
      <c r="U40" s="188"/>
      <c r="V40" s="188"/>
      <c r="W40" s="188"/>
      <c r="X40" s="188"/>
      <c r="Y40" s="188"/>
      <c r="Z40" s="188"/>
      <c r="AA40" s="188"/>
      <c r="AB40" s="188"/>
      <c r="AC40" s="188"/>
      <c r="AD40" s="188"/>
    </row>
    <row r="41" spans="1:30" x14ac:dyDescent="0.25">
      <c r="A41" s="3">
        <f>datos!B52</f>
        <v>0</v>
      </c>
      <c r="B41" s="188"/>
      <c r="C41" s="188"/>
      <c r="D41" s="188"/>
      <c r="E41" s="188"/>
      <c r="F41" s="188"/>
      <c r="G41" s="188"/>
      <c r="H41" s="188"/>
      <c r="I41" s="188"/>
      <c r="J41" s="188"/>
      <c r="K41" s="188"/>
      <c r="L41" s="188"/>
      <c r="M41" s="188"/>
      <c r="N41" s="188"/>
      <c r="O41" s="188"/>
      <c r="P41" s="188"/>
      <c r="Q41" s="188"/>
      <c r="R41" s="188"/>
      <c r="S41" s="188"/>
      <c r="T41" s="188"/>
      <c r="U41" s="188"/>
      <c r="V41" s="188"/>
      <c r="W41" s="188"/>
      <c r="X41" s="188"/>
      <c r="Y41" s="188"/>
      <c r="Z41" s="188"/>
      <c r="AA41" s="188"/>
      <c r="AB41" s="188"/>
      <c r="AC41" s="188"/>
      <c r="AD41" s="188"/>
    </row>
    <row r="42" spans="1:30" x14ac:dyDescent="0.25">
      <c r="A42" s="3">
        <f>datos!B53</f>
        <v>0</v>
      </c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  <c r="R42" s="188"/>
      <c r="S42" s="188"/>
      <c r="T42" s="188"/>
      <c r="U42" s="188"/>
      <c r="V42" s="188"/>
      <c r="W42" s="188"/>
      <c r="X42" s="188"/>
      <c r="Y42" s="188"/>
      <c r="Z42" s="188"/>
      <c r="AA42" s="188"/>
      <c r="AB42" s="188"/>
      <c r="AC42" s="188"/>
      <c r="AD42" s="188"/>
    </row>
  </sheetData>
  <sheetProtection password="C60B" sheet="1" objects="1" scenarios="1" formatCells="0" formatColumns="0" formatRows="0"/>
  <mergeCells count="5">
    <mergeCell ref="B1:H1"/>
    <mergeCell ref="I1:O1"/>
    <mergeCell ref="P1:V1"/>
    <mergeCell ref="W1:AC1"/>
    <mergeCell ref="AD1:AD2"/>
  </mergeCells>
  <conditionalFormatting sqref="B3:AD42">
    <cfRule type="cellIs" dxfId="131" priority="25" operator="lessThan">
      <formula>1</formula>
    </cfRule>
    <cfRule type="cellIs" dxfId="130" priority="26" operator="greaterThan">
      <formula>10</formula>
    </cfRule>
    <cfRule type="cellIs" dxfId="129" priority="27" operator="greaterThan">
      <formula>10</formula>
    </cfRule>
    <cfRule type="cellIs" dxfId="128" priority="28" operator="lessThan">
      <formula>1</formula>
    </cfRule>
  </conditionalFormatting>
  <conditionalFormatting sqref="B3:AD35">
    <cfRule type="cellIs" dxfId="127" priority="17" operator="lessThan">
      <formula>1</formula>
    </cfRule>
    <cfRule type="cellIs" dxfId="126" priority="18" operator="greaterThan">
      <formula>10</formula>
    </cfRule>
    <cfRule type="cellIs" dxfId="125" priority="19" operator="greaterThan">
      <formula>10</formula>
    </cfRule>
    <cfRule type="cellIs" dxfId="124" priority="20" operator="lessThan">
      <formula>1</formula>
    </cfRule>
  </conditionalFormatting>
  <conditionalFormatting sqref="B3:AD12">
    <cfRule type="cellIs" dxfId="123" priority="13" operator="lessThan">
      <formula>1</formula>
    </cfRule>
    <cfRule type="cellIs" dxfId="122" priority="14" operator="greaterThan">
      <formula>10</formula>
    </cfRule>
    <cfRule type="cellIs" dxfId="121" priority="15" operator="greaterThan">
      <formula>10</formula>
    </cfRule>
    <cfRule type="cellIs" dxfId="120" priority="16" operator="lessThan">
      <formula>1</formula>
    </cfRule>
  </conditionalFormatting>
  <conditionalFormatting sqref="B3:AD12">
    <cfRule type="cellIs" dxfId="119" priority="9" operator="lessThan">
      <formula>1</formula>
    </cfRule>
    <cfRule type="cellIs" dxfId="118" priority="10" operator="greaterThan">
      <formula>10</formula>
    </cfRule>
    <cfRule type="cellIs" dxfId="117" priority="11" operator="greaterThan">
      <formula>10</formula>
    </cfRule>
    <cfRule type="cellIs" dxfId="116" priority="12" operator="lessThan">
      <formula>1</formula>
    </cfRule>
  </conditionalFormatting>
  <conditionalFormatting sqref="B3:AD12">
    <cfRule type="cellIs" dxfId="115" priority="5" operator="lessThan">
      <formula>1</formula>
    </cfRule>
    <cfRule type="cellIs" dxfId="114" priority="6" operator="greaterThan">
      <formula>10</formula>
    </cfRule>
    <cfRule type="cellIs" dxfId="113" priority="7" operator="greaterThan">
      <formula>10</formula>
    </cfRule>
    <cfRule type="cellIs" dxfId="112" priority="8" operator="lessThan">
      <formula>1</formula>
    </cfRule>
  </conditionalFormatting>
  <conditionalFormatting sqref="B3:AD12">
    <cfRule type="cellIs" dxfId="111" priority="1" operator="lessThan">
      <formula>1</formula>
    </cfRule>
    <cfRule type="cellIs" dxfId="110" priority="2" operator="greaterThan">
      <formula>10</formula>
    </cfRule>
    <cfRule type="cellIs" dxfId="109" priority="3" operator="greaterThan">
      <formula>10</formula>
    </cfRule>
    <cfRule type="cellIs" dxfId="108" priority="4" operator="lessThan">
      <formula>1</formula>
    </cfRule>
  </conditionalFormatting>
  <pageMargins left="0.70866141732283472" right="0.70866141732283472" top="0.74803149606299213" bottom="0.74803149606299213" header="0.31496062992125984" footer="0.31496062992125984"/>
  <pageSetup paperSize="9" scale="43" fitToHeight="0" orientation="portrait" horizontalDpi="4294967294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">
    <pageSetUpPr fitToPage="1"/>
  </sheetPr>
  <dimension ref="A1:N65"/>
  <sheetViews>
    <sheetView zoomScale="130" zoomScaleNormal="130" workbookViewId="0">
      <selection sqref="A1:M1"/>
    </sheetView>
  </sheetViews>
  <sheetFormatPr baseColWidth="10" defaultRowHeight="12" x14ac:dyDescent="0.25"/>
  <cols>
    <col min="1" max="1" width="30.5703125" style="171" customWidth="1"/>
    <col min="2" max="2" width="5.140625" style="171" customWidth="1"/>
    <col min="3" max="3" width="5.140625" style="172" customWidth="1"/>
    <col min="4" max="4" width="5.140625" style="171" customWidth="1"/>
    <col min="5" max="5" width="5.140625" style="172" customWidth="1"/>
    <col min="6" max="6" width="5.140625" style="171" customWidth="1"/>
    <col min="7" max="7" width="5.140625" style="172" customWidth="1"/>
    <col min="8" max="8" width="5.140625" style="171" customWidth="1"/>
    <col min="9" max="9" width="5.140625" style="172" customWidth="1"/>
    <col min="10" max="10" width="5.140625" style="171" customWidth="1"/>
    <col min="11" max="11" width="5.140625" style="172" customWidth="1"/>
    <col min="12" max="12" width="5.140625" style="171" customWidth="1"/>
    <col min="13" max="13" width="5.140625" style="172" customWidth="1"/>
    <col min="14" max="14" width="5.28515625" style="171" bestFit="1" customWidth="1"/>
    <col min="15" max="16384" width="11.42578125" style="171"/>
  </cols>
  <sheetData>
    <row r="1" spans="1:14" ht="18.75" x14ac:dyDescent="0.25">
      <c r="A1" s="322" t="s">
        <v>36</v>
      </c>
      <c r="B1" s="322"/>
      <c r="C1" s="322"/>
      <c r="D1" s="322"/>
      <c r="E1" s="322"/>
      <c r="F1" s="322"/>
      <c r="G1" s="322"/>
      <c r="H1" s="322"/>
      <c r="I1" s="322"/>
      <c r="J1" s="322"/>
      <c r="K1" s="322"/>
      <c r="L1" s="322"/>
      <c r="M1" s="322"/>
    </row>
    <row r="2" spans="1:14" ht="15.75" x14ac:dyDescent="0.25">
      <c r="A2" s="323" t="s">
        <v>123</v>
      </c>
      <c r="B2" s="323"/>
      <c r="C2" s="323"/>
      <c r="D2" s="323"/>
      <c r="E2" s="323"/>
      <c r="F2" s="323"/>
      <c r="G2" s="323"/>
      <c r="H2" s="323"/>
      <c r="I2" s="323"/>
      <c r="J2" s="323"/>
      <c r="K2" s="323"/>
      <c r="L2" s="323"/>
      <c r="M2" s="323"/>
    </row>
    <row r="3" spans="1:14" ht="15.75" x14ac:dyDescent="0.25">
      <c r="A3" s="324" t="str">
        <f>CONCATENATE("PROMEDIO DE ",'1.2'!A1)</f>
        <v>PROMEDIO DE PRIMER PARCIAL - SEGUNDO QUIMESTRE</v>
      </c>
      <c r="B3" s="324"/>
      <c r="C3" s="324"/>
      <c r="D3" s="324"/>
      <c r="E3" s="324"/>
      <c r="F3" s="324"/>
      <c r="G3" s="324"/>
      <c r="H3" s="324"/>
      <c r="I3" s="324"/>
      <c r="J3" s="324"/>
      <c r="K3" s="324"/>
      <c r="L3" s="324"/>
      <c r="M3" s="324"/>
    </row>
    <row r="5" spans="1:14" s="174" customFormat="1" ht="15" customHeight="1" x14ac:dyDescent="0.25">
      <c r="A5" s="256" t="s">
        <v>25</v>
      </c>
      <c r="B5" s="191" t="str">
        <f>CONCATENATE(datos!C3," ",datos!C4)</f>
        <v xml:space="preserve"> </v>
      </c>
      <c r="C5" s="175"/>
      <c r="E5" s="175"/>
      <c r="F5" s="325" t="s">
        <v>37</v>
      </c>
      <c r="G5" s="325"/>
      <c r="H5" s="325"/>
      <c r="I5" s="192">
        <f>+datos!C7</f>
        <v>0</v>
      </c>
      <c r="K5" s="175"/>
      <c r="M5" s="175"/>
    </row>
    <row r="6" spans="1:14" s="174" customFormat="1" ht="15" customHeight="1" x14ac:dyDescent="0.25">
      <c r="A6" s="256" t="s">
        <v>26</v>
      </c>
      <c r="B6" s="193">
        <f>datos!C5</f>
        <v>0</v>
      </c>
      <c r="C6" s="175"/>
      <c r="E6" s="175"/>
      <c r="F6" s="325" t="s">
        <v>38</v>
      </c>
      <c r="G6" s="325"/>
      <c r="H6" s="325"/>
      <c r="I6" s="192">
        <f>+datos!C6</f>
        <v>0</v>
      </c>
      <c r="K6" s="175"/>
      <c r="M6" s="175"/>
    </row>
    <row r="7" spans="1:14" s="174" customFormat="1" ht="15" customHeight="1" x14ac:dyDescent="0.25">
      <c r="A7" s="256"/>
      <c r="B7" s="194"/>
      <c r="C7" s="195"/>
      <c r="D7" s="194"/>
      <c r="E7" s="195"/>
      <c r="F7" s="196"/>
      <c r="G7" s="196"/>
      <c r="H7" s="196"/>
      <c r="I7" s="197"/>
      <c r="K7" s="175"/>
      <c r="M7" s="175"/>
    </row>
    <row r="8" spans="1:14" s="200" customFormat="1" ht="15" customHeight="1" x14ac:dyDescent="0.25">
      <c r="A8" s="326" t="s">
        <v>12</v>
      </c>
      <c r="B8" s="326" t="s">
        <v>39</v>
      </c>
      <c r="C8" s="326"/>
      <c r="D8" s="326"/>
      <c r="E8" s="326"/>
      <c r="F8" s="326"/>
      <c r="G8" s="326"/>
      <c r="H8" s="326"/>
      <c r="I8" s="327"/>
      <c r="J8" s="328" t="s">
        <v>40</v>
      </c>
      <c r="K8" s="329"/>
      <c r="L8" s="332" t="s">
        <v>41</v>
      </c>
      <c r="M8" s="329"/>
    </row>
    <row r="9" spans="1:14" s="200" customFormat="1" x14ac:dyDescent="0.25">
      <c r="A9" s="326"/>
      <c r="B9" s="326"/>
      <c r="C9" s="326"/>
      <c r="D9" s="326"/>
      <c r="E9" s="326"/>
      <c r="F9" s="326"/>
      <c r="G9" s="326"/>
      <c r="H9" s="326"/>
      <c r="I9" s="327"/>
      <c r="J9" s="330"/>
      <c r="K9" s="331"/>
      <c r="L9" s="333"/>
      <c r="M9" s="334"/>
    </row>
    <row r="10" spans="1:14" s="200" customFormat="1" ht="24.75" customHeight="1" x14ac:dyDescent="0.25">
      <c r="A10" s="326"/>
      <c r="B10" s="328" t="s">
        <v>42</v>
      </c>
      <c r="C10" s="329"/>
      <c r="D10" s="328" t="s">
        <v>43</v>
      </c>
      <c r="E10" s="329"/>
      <c r="F10" s="326" t="s">
        <v>44</v>
      </c>
      <c r="G10" s="326"/>
      <c r="H10" s="327" t="s">
        <v>45</v>
      </c>
      <c r="I10" s="336"/>
      <c r="J10" s="337" t="s">
        <v>46</v>
      </c>
      <c r="K10" s="337"/>
      <c r="L10" s="335"/>
      <c r="M10" s="334"/>
    </row>
    <row r="11" spans="1:14" s="200" customFormat="1" x14ac:dyDescent="0.25">
      <c r="A11" s="326"/>
      <c r="B11" s="257" t="s">
        <v>47</v>
      </c>
      <c r="C11" s="198" t="s">
        <v>48</v>
      </c>
      <c r="D11" s="257" t="s">
        <v>47</v>
      </c>
      <c r="E11" s="198" t="s">
        <v>48</v>
      </c>
      <c r="F11" s="257" t="s">
        <v>47</v>
      </c>
      <c r="G11" s="198" t="s">
        <v>48</v>
      </c>
      <c r="H11" s="257" t="s">
        <v>47</v>
      </c>
      <c r="I11" s="198" t="s">
        <v>48</v>
      </c>
      <c r="J11" s="257" t="s">
        <v>47</v>
      </c>
      <c r="K11" s="198" t="s">
        <v>48</v>
      </c>
      <c r="L11" s="257" t="s">
        <v>47</v>
      </c>
      <c r="M11" s="198" t="s">
        <v>48</v>
      </c>
    </row>
    <row r="12" spans="1:14" x14ac:dyDescent="0.25">
      <c r="A12" s="199" t="str">
        <f>datos!B14</f>
        <v>ALVAREZ MUÑIZ ANGIE GABRIELA</v>
      </c>
      <c r="B12" s="201" t="str">
        <f>IF(C12=0,"F.N.",IF(C12&gt;8.99,"DAR",IF(C12&gt;6.99,"AAR",IF(C12&gt;4,"PAAR","NAAR"))))</f>
        <v>DAR</v>
      </c>
      <c r="C12" s="201" t="str">
        <f>IFERROR(TRUNC(AVERAGE('1.2'!B3:H3),2)," ")</f>
        <v xml:space="preserve"> </v>
      </c>
      <c r="D12" s="201" t="str">
        <f>IF(E12=0,"F.N.",IF(E12&gt;8.99,"DAR",IF(E12&gt;6.99,"AAR",IF(E12&gt;4,"PAAR","NAAR"))))</f>
        <v>DAR</v>
      </c>
      <c r="E12" s="201" t="str">
        <f>IFERROR(TRUNC(AVERAGE('1.2'!I3:O3),2)," ")</f>
        <v xml:space="preserve"> </v>
      </c>
      <c r="F12" s="201" t="str">
        <f>IF(G12=0,"F.N.",IF(G12&gt;8.99,"DAR",IF(G12&gt;6.99,"AAR",IF(G12&gt;4,"PAAR","NAAR"))))</f>
        <v>DAR</v>
      </c>
      <c r="G12" s="201" t="str">
        <f>IFERROR(TRUNC(AVERAGE('1.2'!P3:V3),2)," ")</f>
        <v xml:space="preserve"> </v>
      </c>
      <c r="H12" s="201" t="str">
        <f>IF(I12=0,"F.N.",IF(I12&gt;8.99,"DAR",IF(I12&gt;6.99,"AAR",IF(I12&gt;4,"PAAR","NAAR"))))</f>
        <v>DAR</v>
      </c>
      <c r="I12" s="201" t="str">
        <f>IFERROR(TRUNC(AVERAGE('1.2'!W3:AC3),2)," ")</f>
        <v xml:space="preserve"> </v>
      </c>
      <c r="J12" s="201" t="str">
        <f>IF(K12="F.N","F.N.",IF(K12&gt;8.99,"DAR",IF(K12&gt;6.99,"AAR",IF(K12&gt;4,"PAAR","NAAR"))))</f>
        <v>F.N.</v>
      </c>
      <c r="K12" s="201" t="str">
        <f>IF('1.2'!AD3=0,"F.N",'1.2'!AD3)</f>
        <v>F.N</v>
      </c>
      <c r="L12" s="201" t="str">
        <f>IF(M12=" ","SNP",IF(M12&gt;8.99,"DAR",IF(M12&gt;6.99,"AAR",IF(M12&gt;4,"PAAR","NAAR"))))</f>
        <v>SNP</v>
      </c>
      <c r="M12" s="190" t="str">
        <f t="shared" ref="M12:M25" si="0">IF(K12="F.N"," ",TRUNC(AVERAGE(C12,E12,G12,I12,K12),2))</f>
        <v xml:space="preserve"> </v>
      </c>
      <c r="N12" s="261" t="str">
        <f>+IF(M12&lt;'PROM 1Q'!O7,"",IF(M12&gt;'PROM 1Q'!O7,""," "))</f>
        <v xml:space="preserve"> </v>
      </c>
    </row>
    <row r="13" spans="1:14" x14ac:dyDescent="0.25">
      <c r="A13" s="199" t="str">
        <f>datos!B15</f>
        <v>CABRERA NICOLA LEONARDO JAVIER</v>
      </c>
      <c r="B13" s="201" t="str">
        <f t="shared" ref="B13:B51" si="1">IF(C13=0,"F.N.",IF(C13&gt;8.99,"DAR",IF(C13&gt;6.99,"AAR",IF(C13&gt;4,"PAAR","NAAR"))))</f>
        <v>DAR</v>
      </c>
      <c r="C13" s="201" t="str">
        <f>IFERROR(TRUNC(AVERAGE('1.2'!B4:H4),2)," ")</f>
        <v xml:space="preserve"> </v>
      </c>
      <c r="D13" s="201" t="str">
        <f t="shared" ref="D13:D51" si="2">IF(E13=0,"F.N.",IF(E13&gt;8.99,"DAR",IF(E13&gt;6.99,"AAR",IF(E13&gt;4,"PAAR","NAAR"))))</f>
        <v>DAR</v>
      </c>
      <c r="E13" s="201" t="str">
        <f>IFERROR(TRUNC(AVERAGE('1.2'!I4:O4),2)," ")</f>
        <v xml:space="preserve"> </v>
      </c>
      <c r="F13" s="201" t="str">
        <f t="shared" ref="F13:F51" si="3">IF(G13=0,"F.N.",IF(G13&gt;8.99,"DAR",IF(G13&gt;6.99,"AAR",IF(G13&gt;4,"PAAR","NAAR"))))</f>
        <v>DAR</v>
      </c>
      <c r="G13" s="201" t="str">
        <f>IFERROR(TRUNC(AVERAGE('1.2'!P4:V4),2)," ")</f>
        <v xml:space="preserve"> </v>
      </c>
      <c r="H13" s="201" t="str">
        <f t="shared" ref="H13:H51" si="4">IF(I13=0,"F.N.",IF(I13&gt;8.99,"DAR",IF(I13&gt;6.99,"AAR",IF(I13&gt;4,"PAAR","NAAR"))))</f>
        <v>DAR</v>
      </c>
      <c r="I13" s="201" t="str">
        <f>IFERROR(TRUNC(AVERAGE('1.2'!W4:AC4),2)," ")</f>
        <v xml:space="preserve"> </v>
      </c>
      <c r="J13" s="201" t="str">
        <f t="shared" ref="J13:J51" si="5">IF(K13="F.N","F.N.",IF(K13&gt;8.99,"DAR",IF(K13&gt;6.99,"AAR",IF(K13&gt;4,"PAAR","NAAR"))))</f>
        <v>F.N.</v>
      </c>
      <c r="K13" s="201" t="str">
        <f>IF('1.2'!AD4=0,"F.N",'1.2'!AD4)</f>
        <v>F.N</v>
      </c>
      <c r="L13" s="201" t="str">
        <f t="shared" ref="L13:L51" si="6">IF(M13=" ","SNP",IF(M13&gt;8.99,"DAR",IF(M13&gt;6.99,"AAR",IF(M13&gt;4,"PAAR","NAAR"))))</f>
        <v>SNP</v>
      </c>
      <c r="M13" s="190" t="str">
        <f t="shared" si="0"/>
        <v xml:space="preserve"> </v>
      </c>
      <c r="N13" s="261" t="str">
        <f>+IF(M13&lt;'PROM 1Q'!O8,"",IF(M13&gt;'PROM 1Q'!O8,""," "))</f>
        <v xml:space="preserve"> </v>
      </c>
    </row>
    <row r="14" spans="1:14" x14ac:dyDescent="0.25">
      <c r="A14" s="199" t="str">
        <f>datos!B16</f>
        <v>CARDENAS HIDALGO KENNY JOEL</v>
      </c>
      <c r="B14" s="201" t="str">
        <f t="shared" si="1"/>
        <v>DAR</v>
      </c>
      <c r="C14" s="201" t="str">
        <f>IFERROR(TRUNC(AVERAGE('1.2'!B5:H5),2)," ")</f>
        <v xml:space="preserve"> </v>
      </c>
      <c r="D14" s="201" t="str">
        <f t="shared" si="2"/>
        <v>DAR</v>
      </c>
      <c r="E14" s="201" t="str">
        <f>IFERROR(TRUNC(AVERAGE('1.2'!I5:O5),2)," ")</f>
        <v xml:space="preserve"> </v>
      </c>
      <c r="F14" s="201" t="str">
        <f t="shared" si="3"/>
        <v>DAR</v>
      </c>
      <c r="G14" s="201" t="str">
        <f>IFERROR(TRUNC(AVERAGE('1.2'!P5:V5),2)," ")</f>
        <v xml:space="preserve"> </v>
      </c>
      <c r="H14" s="201" t="str">
        <f t="shared" si="4"/>
        <v>DAR</v>
      </c>
      <c r="I14" s="201" t="str">
        <f>IFERROR(TRUNC(AVERAGE('1.2'!W5:AC5),2)," ")</f>
        <v xml:space="preserve"> </v>
      </c>
      <c r="J14" s="201" t="str">
        <f t="shared" si="5"/>
        <v>F.N.</v>
      </c>
      <c r="K14" s="201" t="str">
        <f>IF('1.2'!AD5=0,"F.N",'1.2'!AD5)</f>
        <v>F.N</v>
      </c>
      <c r="L14" s="201" t="str">
        <f t="shared" si="6"/>
        <v>SNP</v>
      </c>
      <c r="M14" s="190" t="str">
        <f t="shared" si="0"/>
        <v xml:space="preserve"> </v>
      </c>
      <c r="N14" s="261" t="str">
        <f>+IF(M14&lt;'PROM 1Q'!O9,"",IF(M14&gt;'PROM 1Q'!O9,""," "))</f>
        <v xml:space="preserve"> </v>
      </c>
    </row>
    <row r="15" spans="1:14" x14ac:dyDescent="0.25">
      <c r="A15" s="199" t="str">
        <f>datos!B17</f>
        <v>CARRASCO GRAÑA SAMUEL JOSE</v>
      </c>
      <c r="B15" s="201" t="str">
        <f t="shared" si="1"/>
        <v>DAR</v>
      </c>
      <c r="C15" s="201" t="str">
        <f>IFERROR(TRUNC(AVERAGE('1.2'!B6:H6),2)," ")</f>
        <v xml:space="preserve"> </v>
      </c>
      <c r="D15" s="201" t="str">
        <f t="shared" si="2"/>
        <v>DAR</v>
      </c>
      <c r="E15" s="201" t="str">
        <f>IFERROR(TRUNC(AVERAGE('1.2'!I6:O6),2)," ")</f>
        <v xml:space="preserve"> </v>
      </c>
      <c r="F15" s="201" t="str">
        <f t="shared" si="3"/>
        <v>DAR</v>
      </c>
      <c r="G15" s="201" t="str">
        <f>IFERROR(TRUNC(AVERAGE('1.2'!P6:V6),2)," ")</f>
        <v xml:space="preserve"> </v>
      </c>
      <c r="H15" s="201" t="str">
        <f t="shared" si="4"/>
        <v>DAR</v>
      </c>
      <c r="I15" s="201" t="str">
        <f>IFERROR(TRUNC(AVERAGE('1.2'!W6:AC6),2)," ")</f>
        <v xml:space="preserve"> </v>
      </c>
      <c r="J15" s="201" t="str">
        <f t="shared" si="5"/>
        <v>F.N.</v>
      </c>
      <c r="K15" s="201" t="str">
        <f>IF('1.2'!AD6=0,"F.N",'1.2'!AD6)</f>
        <v>F.N</v>
      </c>
      <c r="L15" s="201" t="str">
        <f t="shared" si="6"/>
        <v>SNP</v>
      </c>
      <c r="M15" s="190" t="str">
        <f t="shared" si="0"/>
        <v xml:space="preserve"> </v>
      </c>
      <c r="N15" s="261" t="str">
        <f>+IF(M15&lt;'PROM 1Q'!O10,"",IF(M15&gt;'PROM 1Q'!O10,""," "))</f>
        <v xml:space="preserve"> </v>
      </c>
    </row>
    <row r="16" spans="1:14" x14ac:dyDescent="0.25">
      <c r="A16" s="199" t="str">
        <f>datos!B18</f>
        <v>CARRILLO GARCIA DANIEL ALEJANDRO</v>
      </c>
      <c r="B16" s="201" t="str">
        <f t="shared" si="1"/>
        <v>DAR</v>
      </c>
      <c r="C16" s="201" t="str">
        <f>IFERROR(TRUNC(AVERAGE('1.2'!B7:H7),2)," ")</f>
        <v xml:space="preserve"> </v>
      </c>
      <c r="D16" s="201" t="str">
        <f t="shared" si="2"/>
        <v>DAR</v>
      </c>
      <c r="E16" s="201" t="str">
        <f>IFERROR(TRUNC(AVERAGE('1.2'!I7:O7),2)," ")</f>
        <v xml:space="preserve"> </v>
      </c>
      <c r="F16" s="201" t="str">
        <f t="shared" si="3"/>
        <v>DAR</v>
      </c>
      <c r="G16" s="201" t="str">
        <f>IFERROR(TRUNC(AVERAGE('1.2'!P7:V7),2)," ")</f>
        <v xml:space="preserve"> </v>
      </c>
      <c r="H16" s="201" t="str">
        <f t="shared" si="4"/>
        <v>DAR</v>
      </c>
      <c r="I16" s="201" t="str">
        <f>IFERROR(TRUNC(AVERAGE('1.2'!W7:AC7),2)," ")</f>
        <v xml:space="preserve"> </v>
      </c>
      <c r="J16" s="201" t="str">
        <f t="shared" si="5"/>
        <v>F.N.</v>
      </c>
      <c r="K16" s="201" t="str">
        <f>IF('1.2'!AD7=0,"F.N",'1.2'!AD7)</f>
        <v>F.N</v>
      </c>
      <c r="L16" s="201" t="str">
        <f t="shared" si="6"/>
        <v>SNP</v>
      </c>
      <c r="M16" s="190" t="str">
        <f t="shared" si="0"/>
        <v xml:space="preserve"> </v>
      </c>
      <c r="N16" s="261" t="str">
        <f>+IF(M16&lt;'PROM 1Q'!O11,"",IF(M16&gt;'PROM 1Q'!O11,""," "))</f>
        <v xml:space="preserve"> </v>
      </c>
    </row>
    <row r="17" spans="1:14" x14ac:dyDescent="0.25">
      <c r="A17" s="199" t="str">
        <f>datos!B19</f>
        <v>CHOEZ MORAN DARIAN MARCELA</v>
      </c>
      <c r="B17" s="201" t="str">
        <f t="shared" si="1"/>
        <v>DAR</v>
      </c>
      <c r="C17" s="201" t="str">
        <f>IFERROR(TRUNC(AVERAGE('1.2'!B8:H8),2)," ")</f>
        <v xml:space="preserve"> </v>
      </c>
      <c r="D17" s="201" t="str">
        <f t="shared" si="2"/>
        <v>DAR</v>
      </c>
      <c r="E17" s="201" t="str">
        <f>IFERROR(TRUNC(AVERAGE('1.2'!I8:O8),2)," ")</f>
        <v xml:space="preserve"> </v>
      </c>
      <c r="F17" s="201" t="str">
        <f t="shared" si="3"/>
        <v>DAR</v>
      </c>
      <c r="G17" s="201" t="str">
        <f>IFERROR(TRUNC(AVERAGE('1.2'!P8:V8),2)," ")</f>
        <v xml:space="preserve"> </v>
      </c>
      <c r="H17" s="201" t="str">
        <f t="shared" si="4"/>
        <v>DAR</v>
      </c>
      <c r="I17" s="201" t="str">
        <f>IFERROR(TRUNC(AVERAGE('1.2'!W8:AC8),2)," ")</f>
        <v xml:space="preserve"> </v>
      </c>
      <c r="J17" s="201" t="str">
        <f t="shared" si="5"/>
        <v>F.N.</v>
      </c>
      <c r="K17" s="201" t="str">
        <f>IF('1.2'!AD8=0,"F.N",'1.2'!AD8)</f>
        <v>F.N</v>
      </c>
      <c r="L17" s="201" t="str">
        <f t="shared" si="6"/>
        <v>SNP</v>
      </c>
      <c r="M17" s="190" t="str">
        <f t="shared" si="0"/>
        <v xml:space="preserve"> </v>
      </c>
      <c r="N17" s="261" t="str">
        <f>+IF(M17&lt;'PROM 1Q'!O12,"",IF(M17&gt;'PROM 1Q'!O12,""," "))</f>
        <v xml:space="preserve"> </v>
      </c>
    </row>
    <row r="18" spans="1:14" ht="24" x14ac:dyDescent="0.25">
      <c r="A18" s="199" t="str">
        <f>datos!B20</f>
        <v>CONTRERAS VARGAS CECIBEL ALEJANDRA</v>
      </c>
      <c r="B18" s="201" t="str">
        <f t="shared" si="1"/>
        <v>DAR</v>
      </c>
      <c r="C18" s="201" t="str">
        <f>IFERROR(TRUNC(AVERAGE('1.2'!B9:H9),2)," ")</f>
        <v xml:space="preserve"> </v>
      </c>
      <c r="D18" s="201" t="str">
        <f t="shared" si="2"/>
        <v>DAR</v>
      </c>
      <c r="E18" s="201" t="str">
        <f>IFERROR(TRUNC(AVERAGE('1.2'!I9:O9),2)," ")</f>
        <v xml:space="preserve"> </v>
      </c>
      <c r="F18" s="201" t="str">
        <f t="shared" si="3"/>
        <v>DAR</v>
      </c>
      <c r="G18" s="201" t="str">
        <f>IFERROR(TRUNC(AVERAGE('1.2'!P9:V9),2)," ")</f>
        <v xml:space="preserve"> </v>
      </c>
      <c r="H18" s="201" t="str">
        <f t="shared" si="4"/>
        <v>DAR</v>
      </c>
      <c r="I18" s="201" t="str">
        <f>IFERROR(TRUNC(AVERAGE('1.2'!W9:AC9),2)," ")</f>
        <v xml:space="preserve"> </v>
      </c>
      <c r="J18" s="201" t="str">
        <f t="shared" si="5"/>
        <v>F.N.</v>
      </c>
      <c r="K18" s="201" t="str">
        <f>IF('1.2'!AD9=0,"F.N",'1.2'!AD9)</f>
        <v>F.N</v>
      </c>
      <c r="L18" s="201" t="str">
        <f t="shared" si="6"/>
        <v>SNP</v>
      </c>
      <c r="M18" s="190" t="str">
        <f t="shared" si="0"/>
        <v xml:space="preserve"> </v>
      </c>
      <c r="N18" s="261" t="str">
        <f>+IF(M18&lt;'PROM 1Q'!O13,"",IF(M18&gt;'PROM 1Q'!O13,""," "))</f>
        <v xml:space="preserve"> </v>
      </c>
    </row>
    <row r="19" spans="1:14" ht="24" x14ac:dyDescent="0.25">
      <c r="A19" s="199" t="str">
        <f>datos!B21</f>
        <v>CORDOVA MENDOZA GIOVANNY ALBERTO</v>
      </c>
      <c r="B19" s="201" t="str">
        <f t="shared" si="1"/>
        <v>DAR</v>
      </c>
      <c r="C19" s="201" t="str">
        <f>IFERROR(TRUNC(AVERAGE('1.2'!B10:H10),2)," ")</f>
        <v xml:space="preserve"> </v>
      </c>
      <c r="D19" s="201" t="str">
        <f t="shared" si="2"/>
        <v>DAR</v>
      </c>
      <c r="E19" s="201" t="str">
        <f>IFERROR(TRUNC(AVERAGE('1.2'!I10:O10),2)," ")</f>
        <v xml:space="preserve"> </v>
      </c>
      <c r="F19" s="201" t="str">
        <f t="shared" si="3"/>
        <v>DAR</v>
      </c>
      <c r="G19" s="201" t="str">
        <f>IFERROR(TRUNC(AVERAGE('1.2'!P10:V10),2)," ")</f>
        <v xml:space="preserve"> </v>
      </c>
      <c r="H19" s="201" t="str">
        <f t="shared" si="4"/>
        <v>DAR</v>
      </c>
      <c r="I19" s="201" t="str">
        <f>IFERROR(TRUNC(AVERAGE('1.2'!W10:AC10),2)," ")</f>
        <v xml:space="preserve"> </v>
      </c>
      <c r="J19" s="201" t="str">
        <f t="shared" si="5"/>
        <v>F.N.</v>
      </c>
      <c r="K19" s="201" t="str">
        <f>IF('1.2'!AD10=0,"F.N",'1.2'!AD10)</f>
        <v>F.N</v>
      </c>
      <c r="L19" s="201" t="str">
        <f t="shared" si="6"/>
        <v>SNP</v>
      </c>
      <c r="M19" s="190" t="str">
        <f t="shared" si="0"/>
        <v xml:space="preserve"> </v>
      </c>
      <c r="N19" s="261" t="str">
        <f>+IF(M19&lt;'PROM 1Q'!O14,"",IF(M19&gt;'PROM 1Q'!O14,""," "))</f>
        <v xml:space="preserve"> </v>
      </c>
    </row>
    <row r="20" spans="1:14" x14ac:dyDescent="0.25">
      <c r="A20" s="199" t="str">
        <f>datos!B22</f>
        <v>CORONEL LANDIVAR JUAN DIEGO</v>
      </c>
      <c r="B20" s="201" t="str">
        <f t="shared" si="1"/>
        <v>DAR</v>
      </c>
      <c r="C20" s="201" t="str">
        <f>IFERROR(TRUNC(AVERAGE('1.2'!B11:H11),2)," ")</f>
        <v xml:space="preserve"> </v>
      </c>
      <c r="D20" s="201" t="str">
        <f t="shared" si="2"/>
        <v>DAR</v>
      </c>
      <c r="E20" s="201" t="str">
        <f>IFERROR(TRUNC(AVERAGE('1.2'!I11:O11),2)," ")</f>
        <v xml:space="preserve"> </v>
      </c>
      <c r="F20" s="201" t="str">
        <f t="shared" si="3"/>
        <v>DAR</v>
      </c>
      <c r="G20" s="201" t="str">
        <f>IFERROR(TRUNC(AVERAGE('1.2'!P11:V11),2)," ")</f>
        <v xml:space="preserve"> </v>
      </c>
      <c r="H20" s="201" t="str">
        <f t="shared" si="4"/>
        <v>DAR</v>
      </c>
      <c r="I20" s="201" t="str">
        <f>IFERROR(TRUNC(AVERAGE('1.2'!W11:AC11),2)," ")</f>
        <v xml:space="preserve"> </v>
      </c>
      <c r="J20" s="201" t="str">
        <f t="shared" si="5"/>
        <v>F.N.</v>
      </c>
      <c r="K20" s="201" t="str">
        <f>IF('1.2'!AD11=0,"F.N",'1.2'!AD11)</f>
        <v>F.N</v>
      </c>
      <c r="L20" s="201" t="str">
        <f t="shared" si="6"/>
        <v>SNP</v>
      </c>
      <c r="M20" s="190" t="str">
        <f t="shared" si="0"/>
        <v xml:space="preserve"> </v>
      </c>
      <c r="N20" s="261" t="str">
        <f>+IF(M20&lt;'PROM 1Q'!O15,"",IF(M20&gt;'PROM 1Q'!O15,""," "))</f>
        <v xml:space="preserve"> </v>
      </c>
    </row>
    <row r="21" spans="1:14" x14ac:dyDescent="0.25">
      <c r="A21" s="199" t="str">
        <f>datos!B23</f>
        <v>CUBA VERA ABRAHAM</v>
      </c>
      <c r="B21" s="201" t="str">
        <f t="shared" si="1"/>
        <v>DAR</v>
      </c>
      <c r="C21" s="201" t="str">
        <f>IFERROR(TRUNC(AVERAGE('1.2'!B12:H12),2)," ")</f>
        <v xml:space="preserve"> </v>
      </c>
      <c r="D21" s="201" t="str">
        <f t="shared" si="2"/>
        <v>DAR</v>
      </c>
      <c r="E21" s="201" t="str">
        <f>IFERROR(TRUNC(AVERAGE('1.2'!I12:O12),2)," ")</f>
        <v xml:space="preserve"> </v>
      </c>
      <c r="F21" s="201" t="str">
        <f t="shared" si="3"/>
        <v>DAR</v>
      </c>
      <c r="G21" s="201" t="str">
        <f>IFERROR(TRUNC(AVERAGE('1.2'!P12:V12),2)," ")</f>
        <v xml:space="preserve"> </v>
      </c>
      <c r="H21" s="201" t="str">
        <f t="shared" si="4"/>
        <v>DAR</v>
      </c>
      <c r="I21" s="201" t="str">
        <f>IFERROR(TRUNC(AVERAGE('1.2'!W12:AC12),2)," ")</f>
        <v xml:space="preserve"> </v>
      </c>
      <c r="J21" s="201" t="str">
        <f t="shared" si="5"/>
        <v>F.N.</v>
      </c>
      <c r="K21" s="201" t="str">
        <f>IF('1.2'!AD12=0,"F.N",'1.2'!AD12)</f>
        <v>F.N</v>
      </c>
      <c r="L21" s="201" t="str">
        <f t="shared" si="6"/>
        <v>SNP</v>
      </c>
      <c r="M21" s="190" t="str">
        <f t="shared" si="0"/>
        <v xml:space="preserve"> </v>
      </c>
      <c r="N21" s="261" t="str">
        <f>+IF(M21&lt;'PROM 1Q'!O16,"",IF(M21&gt;'PROM 1Q'!O16,""," "))</f>
        <v xml:space="preserve"> </v>
      </c>
    </row>
    <row r="22" spans="1:14" x14ac:dyDescent="0.25">
      <c r="A22" s="199" t="str">
        <f>datos!B24</f>
        <v>CUENCA LOZA DANIELLA NICOLLE</v>
      </c>
      <c r="B22" s="201" t="str">
        <f t="shared" si="1"/>
        <v>DAR</v>
      </c>
      <c r="C22" s="201" t="str">
        <f>IFERROR(TRUNC(AVERAGE('1.2'!B13:H13),2)," ")</f>
        <v xml:space="preserve"> </v>
      </c>
      <c r="D22" s="201" t="str">
        <f t="shared" si="2"/>
        <v>DAR</v>
      </c>
      <c r="E22" s="201" t="str">
        <f>IFERROR(TRUNC(AVERAGE('1.2'!I13:O13),2)," ")</f>
        <v xml:space="preserve"> </v>
      </c>
      <c r="F22" s="201" t="str">
        <f t="shared" si="3"/>
        <v>DAR</v>
      </c>
      <c r="G22" s="201" t="str">
        <f>IFERROR(TRUNC(AVERAGE('1.2'!P13:V13),2)," ")</f>
        <v xml:space="preserve"> </v>
      </c>
      <c r="H22" s="201" t="str">
        <f t="shared" si="4"/>
        <v>DAR</v>
      </c>
      <c r="I22" s="201" t="str">
        <f>IFERROR(TRUNC(AVERAGE('1.2'!W13:AC13),2)," ")</f>
        <v xml:space="preserve"> </v>
      </c>
      <c r="J22" s="201" t="str">
        <f t="shared" si="5"/>
        <v>F.N.</v>
      </c>
      <c r="K22" s="201" t="str">
        <f>IF('1.2'!AD13=0,"F.N",'1.2'!AD13)</f>
        <v>F.N</v>
      </c>
      <c r="L22" s="201" t="str">
        <f t="shared" si="6"/>
        <v>SNP</v>
      </c>
      <c r="M22" s="190" t="str">
        <f t="shared" si="0"/>
        <v xml:space="preserve"> </v>
      </c>
      <c r="N22" s="261" t="str">
        <f>+IF(M22&lt;'PROM 1Q'!O17,"",IF(M22&gt;'PROM 1Q'!O17,""," "))</f>
        <v xml:space="preserve"> </v>
      </c>
    </row>
    <row r="23" spans="1:14" x14ac:dyDescent="0.25">
      <c r="A23" s="199" t="str">
        <f>datos!B25</f>
        <v>GARCIA ABRIL FELIX ALBERTO</v>
      </c>
      <c r="B23" s="201" t="str">
        <f t="shared" si="1"/>
        <v>DAR</v>
      </c>
      <c r="C23" s="201" t="str">
        <f>IFERROR(TRUNC(AVERAGE('1.2'!B14:H14),2)," ")</f>
        <v xml:space="preserve"> </v>
      </c>
      <c r="D23" s="201" t="str">
        <f t="shared" si="2"/>
        <v>DAR</v>
      </c>
      <c r="E23" s="201" t="str">
        <f>IFERROR(TRUNC(AVERAGE('1.2'!I14:O14),2)," ")</f>
        <v xml:space="preserve"> </v>
      </c>
      <c r="F23" s="201" t="str">
        <f t="shared" si="3"/>
        <v>DAR</v>
      </c>
      <c r="G23" s="201" t="str">
        <f>IFERROR(TRUNC(AVERAGE('1.2'!P14:V14),2)," ")</f>
        <v xml:space="preserve"> </v>
      </c>
      <c r="H23" s="201" t="str">
        <f t="shared" si="4"/>
        <v>DAR</v>
      </c>
      <c r="I23" s="201" t="str">
        <f>IFERROR(TRUNC(AVERAGE('1.2'!W14:AC14),2)," ")</f>
        <v xml:space="preserve"> </v>
      </c>
      <c r="J23" s="201" t="str">
        <f t="shared" si="5"/>
        <v>F.N.</v>
      </c>
      <c r="K23" s="201" t="str">
        <f>IF('1.2'!AD14=0,"F.N",'1.2'!AD14)</f>
        <v>F.N</v>
      </c>
      <c r="L23" s="201" t="str">
        <f t="shared" si="6"/>
        <v>SNP</v>
      </c>
      <c r="M23" s="190" t="str">
        <f t="shared" si="0"/>
        <v xml:space="preserve"> </v>
      </c>
      <c r="N23" s="261" t="str">
        <f>+IF(M23&lt;'PROM 1Q'!O18,"",IF(M23&gt;'PROM 1Q'!O18,""," "))</f>
        <v xml:space="preserve"> </v>
      </c>
    </row>
    <row r="24" spans="1:14" x14ac:dyDescent="0.25">
      <c r="A24" s="199" t="str">
        <f>datos!B26</f>
        <v>GOMEZ MESTANZA ALBERTO JOSHUA</v>
      </c>
      <c r="B24" s="201" t="str">
        <f t="shared" si="1"/>
        <v>DAR</v>
      </c>
      <c r="C24" s="201" t="str">
        <f>IFERROR(TRUNC(AVERAGE('1.2'!B15:H15),2)," ")</f>
        <v xml:space="preserve"> </v>
      </c>
      <c r="D24" s="201" t="str">
        <f t="shared" si="2"/>
        <v>DAR</v>
      </c>
      <c r="E24" s="201" t="str">
        <f>IFERROR(TRUNC(AVERAGE('1.2'!I15:O15),2)," ")</f>
        <v xml:space="preserve"> </v>
      </c>
      <c r="F24" s="201" t="str">
        <f t="shared" si="3"/>
        <v>DAR</v>
      </c>
      <c r="G24" s="201" t="str">
        <f>IFERROR(TRUNC(AVERAGE('1.2'!P15:V15),2)," ")</f>
        <v xml:space="preserve"> </v>
      </c>
      <c r="H24" s="201" t="str">
        <f t="shared" si="4"/>
        <v>DAR</v>
      </c>
      <c r="I24" s="201" t="str">
        <f>IFERROR(TRUNC(AVERAGE('1.2'!W15:AC15),2)," ")</f>
        <v xml:space="preserve"> </v>
      </c>
      <c r="J24" s="201" t="str">
        <f t="shared" si="5"/>
        <v>F.N.</v>
      </c>
      <c r="K24" s="201" t="str">
        <f>IF('1.2'!AD15=0,"F.N",'1.2'!AD15)</f>
        <v>F.N</v>
      </c>
      <c r="L24" s="201" t="str">
        <f t="shared" si="6"/>
        <v>SNP</v>
      </c>
      <c r="M24" s="190" t="str">
        <f t="shared" si="0"/>
        <v xml:space="preserve"> </v>
      </c>
      <c r="N24" s="261" t="str">
        <f>+IF(M24&lt;'PROM 1Q'!O19,"",IF(M24&gt;'PROM 1Q'!O19,""," "))</f>
        <v xml:space="preserve"> </v>
      </c>
    </row>
    <row r="25" spans="1:14" x14ac:dyDescent="0.25">
      <c r="A25" s="199" t="str">
        <f>datos!B27</f>
        <v>LANDIRES COLOMA ROMINA MARTJE</v>
      </c>
      <c r="B25" s="201" t="str">
        <f t="shared" si="1"/>
        <v>DAR</v>
      </c>
      <c r="C25" s="201" t="str">
        <f>IFERROR(TRUNC(AVERAGE('1.2'!B16:H16),2)," ")</f>
        <v xml:space="preserve"> </v>
      </c>
      <c r="D25" s="201" t="str">
        <f t="shared" si="2"/>
        <v>DAR</v>
      </c>
      <c r="E25" s="201" t="str">
        <f>IFERROR(TRUNC(AVERAGE('1.2'!I16:O16),2)," ")</f>
        <v xml:space="preserve"> </v>
      </c>
      <c r="F25" s="201" t="str">
        <f t="shared" si="3"/>
        <v>DAR</v>
      </c>
      <c r="G25" s="201" t="str">
        <f>IFERROR(TRUNC(AVERAGE('1.2'!P16:V16),2)," ")</f>
        <v xml:space="preserve"> </v>
      </c>
      <c r="H25" s="201" t="str">
        <f t="shared" si="4"/>
        <v>DAR</v>
      </c>
      <c r="I25" s="201" t="str">
        <f>IFERROR(TRUNC(AVERAGE('1.2'!W16:AC16),2)," ")</f>
        <v xml:space="preserve"> </v>
      </c>
      <c r="J25" s="201" t="str">
        <f t="shared" si="5"/>
        <v>F.N.</v>
      </c>
      <c r="K25" s="201" t="str">
        <f>IF('1.2'!AD16=0,"F.N",'1.2'!AD16)</f>
        <v>F.N</v>
      </c>
      <c r="L25" s="201" t="str">
        <f t="shared" si="6"/>
        <v>SNP</v>
      </c>
      <c r="M25" s="190" t="str">
        <f t="shared" si="0"/>
        <v xml:space="preserve"> </v>
      </c>
      <c r="N25" s="261" t="str">
        <f>+IF(M25&lt;'PROM 1Q'!O20,"",IF(M25&gt;'PROM 1Q'!O20,""," "))</f>
        <v xml:space="preserve"> </v>
      </c>
    </row>
    <row r="26" spans="1:14" x14ac:dyDescent="0.25">
      <c r="A26" s="199" t="str">
        <f>datos!B28</f>
        <v>LOOR ALVAREZ JHONNY FREDERICK</v>
      </c>
      <c r="B26" s="201" t="str">
        <f t="shared" si="1"/>
        <v>DAR</v>
      </c>
      <c r="C26" s="201" t="str">
        <f>IFERROR(TRUNC(AVERAGE('1.2'!B17:H17),2)," ")</f>
        <v xml:space="preserve"> </v>
      </c>
      <c r="D26" s="201" t="str">
        <f t="shared" si="2"/>
        <v>DAR</v>
      </c>
      <c r="E26" s="201" t="str">
        <f>IFERROR(TRUNC(AVERAGE('1.2'!I17:O17),2)," ")</f>
        <v xml:space="preserve"> </v>
      </c>
      <c r="F26" s="201" t="str">
        <f t="shared" si="3"/>
        <v>DAR</v>
      </c>
      <c r="G26" s="201" t="str">
        <f>IFERROR(TRUNC(AVERAGE('1.2'!P17:V17),2)," ")</f>
        <v xml:space="preserve"> </v>
      </c>
      <c r="H26" s="201" t="str">
        <f t="shared" si="4"/>
        <v>DAR</v>
      </c>
      <c r="I26" s="201" t="str">
        <f>IFERROR(TRUNC(AVERAGE('1.2'!W17:AC17),2)," ")</f>
        <v xml:space="preserve"> </v>
      </c>
      <c r="J26" s="201" t="str">
        <f t="shared" si="5"/>
        <v>F.N.</v>
      </c>
      <c r="K26" s="201" t="str">
        <f>IF('1.2'!AD17=0,"F.N",'1.2'!AD17)</f>
        <v>F.N</v>
      </c>
      <c r="L26" s="201" t="str">
        <f t="shared" si="6"/>
        <v>SNP</v>
      </c>
      <c r="M26" s="190" t="str">
        <f>IF(K26="F.N"," ",TRUNC(AVERAGE(C26,E26,G26,I26,K26),2))</f>
        <v xml:space="preserve"> </v>
      </c>
      <c r="N26" s="261" t="str">
        <f>+IF(M26&lt;'PROM 1Q'!O21,"",IF(M26&gt;'PROM 1Q'!O21,""," "))</f>
        <v xml:space="preserve"> </v>
      </c>
    </row>
    <row r="27" spans="1:14" x14ac:dyDescent="0.25">
      <c r="A27" s="199" t="str">
        <f>datos!B29</f>
        <v>LOPEZ LEON MIRNA JOSTYNE</v>
      </c>
      <c r="B27" s="201" t="str">
        <f t="shared" si="1"/>
        <v>DAR</v>
      </c>
      <c r="C27" s="201" t="str">
        <f>IFERROR(TRUNC(AVERAGE('1.2'!B18:H18),2)," ")</f>
        <v xml:space="preserve"> </v>
      </c>
      <c r="D27" s="201" t="str">
        <f t="shared" si="2"/>
        <v>DAR</v>
      </c>
      <c r="E27" s="201" t="str">
        <f>IFERROR(TRUNC(AVERAGE('1.2'!I18:O18),2)," ")</f>
        <v xml:space="preserve"> </v>
      </c>
      <c r="F27" s="201" t="str">
        <f t="shared" si="3"/>
        <v>DAR</v>
      </c>
      <c r="G27" s="201" t="str">
        <f>IFERROR(TRUNC(AVERAGE('1.2'!P18:V18),2)," ")</f>
        <v xml:space="preserve"> </v>
      </c>
      <c r="H27" s="201" t="str">
        <f t="shared" si="4"/>
        <v>DAR</v>
      </c>
      <c r="I27" s="201" t="str">
        <f>IFERROR(TRUNC(AVERAGE('1.2'!W18:AC18),2)," ")</f>
        <v xml:space="preserve"> </v>
      </c>
      <c r="J27" s="201" t="str">
        <f t="shared" si="5"/>
        <v>F.N.</v>
      </c>
      <c r="K27" s="201" t="str">
        <f>IF('1.2'!AD18=0,"F.N",'1.2'!AD18)</f>
        <v>F.N</v>
      </c>
      <c r="L27" s="201" t="str">
        <f t="shared" si="6"/>
        <v>SNP</v>
      </c>
      <c r="M27" s="190" t="str">
        <f t="shared" ref="M27:M51" si="7">IF(K27="F.N"," ",TRUNC(AVERAGE(C27,E27,G27,I27,K27),2))</f>
        <v xml:space="preserve"> </v>
      </c>
      <c r="N27" s="261" t="str">
        <f>+IF(M27&lt;'PROM 1Q'!O22,"",IF(M27&gt;'PROM 1Q'!O22,""," "))</f>
        <v xml:space="preserve"> </v>
      </c>
    </row>
    <row r="28" spans="1:14" ht="24" x14ac:dyDescent="0.25">
      <c r="A28" s="199" t="str">
        <f>datos!B30</f>
        <v>MALDONADO PALMA CHRISTOPHER XAVIER</v>
      </c>
      <c r="B28" s="201" t="str">
        <f t="shared" si="1"/>
        <v>DAR</v>
      </c>
      <c r="C28" s="201" t="str">
        <f>IFERROR(TRUNC(AVERAGE('1.2'!B19:H19),2)," ")</f>
        <v xml:space="preserve"> </v>
      </c>
      <c r="D28" s="201" t="str">
        <f t="shared" si="2"/>
        <v>DAR</v>
      </c>
      <c r="E28" s="201" t="str">
        <f>IFERROR(TRUNC(AVERAGE('1.2'!I19:O19),2)," ")</f>
        <v xml:space="preserve"> </v>
      </c>
      <c r="F28" s="201" t="str">
        <f t="shared" si="3"/>
        <v>DAR</v>
      </c>
      <c r="G28" s="201" t="str">
        <f>IFERROR(TRUNC(AVERAGE('1.2'!P19:V19),2)," ")</f>
        <v xml:space="preserve"> </v>
      </c>
      <c r="H28" s="201" t="str">
        <f t="shared" si="4"/>
        <v>DAR</v>
      </c>
      <c r="I28" s="201" t="str">
        <f>IFERROR(TRUNC(AVERAGE('1.2'!W19:AC19),2)," ")</f>
        <v xml:space="preserve"> </v>
      </c>
      <c r="J28" s="201" t="str">
        <f t="shared" si="5"/>
        <v>F.N.</v>
      </c>
      <c r="K28" s="201" t="str">
        <f>IF('1.2'!AD19=0,"F.N",'1.2'!AD19)</f>
        <v>F.N</v>
      </c>
      <c r="L28" s="201" t="str">
        <f t="shared" si="6"/>
        <v>SNP</v>
      </c>
      <c r="M28" s="190" t="str">
        <f t="shared" si="7"/>
        <v xml:space="preserve"> </v>
      </c>
      <c r="N28" s="261" t="str">
        <f>+IF(M28&lt;'PROM 1Q'!O23,"",IF(M28&gt;'PROM 1Q'!O23,""," "))</f>
        <v xml:space="preserve"> </v>
      </c>
    </row>
    <row r="29" spans="1:14" x14ac:dyDescent="0.25">
      <c r="A29" s="199" t="str">
        <f>datos!B31</f>
        <v>MORALES AVILA DAYANA PRISCILA</v>
      </c>
      <c r="B29" s="201" t="str">
        <f t="shared" si="1"/>
        <v>DAR</v>
      </c>
      <c r="C29" s="201" t="str">
        <f>IFERROR(TRUNC(AVERAGE('1.2'!B20:H20),2)," ")</f>
        <v xml:space="preserve"> </v>
      </c>
      <c r="D29" s="201" t="str">
        <f t="shared" si="2"/>
        <v>DAR</v>
      </c>
      <c r="E29" s="201" t="str">
        <f>IFERROR(TRUNC(AVERAGE('1.2'!I20:O20),2)," ")</f>
        <v xml:space="preserve"> </v>
      </c>
      <c r="F29" s="201" t="str">
        <f t="shared" si="3"/>
        <v>DAR</v>
      </c>
      <c r="G29" s="201" t="str">
        <f>IFERROR(TRUNC(AVERAGE('1.2'!P20:V20),2)," ")</f>
        <v xml:space="preserve"> </v>
      </c>
      <c r="H29" s="201" t="str">
        <f t="shared" si="4"/>
        <v>DAR</v>
      </c>
      <c r="I29" s="201" t="str">
        <f>IFERROR(TRUNC(AVERAGE('1.2'!W20:AC20),2)," ")</f>
        <v xml:space="preserve"> </v>
      </c>
      <c r="J29" s="201" t="str">
        <f t="shared" si="5"/>
        <v>F.N.</v>
      </c>
      <c r="K29" s="201" t="str">
        <f>IF('1.2'!AD20=0,"F.N",'1.2'!AD20)</f>
        <v>F.N</v>
      </c>
      <c r="L29" s="201" t="str">
        <f t="shared" si="6"/>
        <v>SNP</v>
      </c>
      <c r="M29" s="190" t="str">
        <f t="shared" si="7"/>
        <v xml:space="preserve"> </v>
      </c>
      <c r="N29" s="261" t="str">
        <f>+IF(M29&lt;'PROM 1Q'!O24,"",IF(M29&gt;'PROM 1Q'!O24,""," "))</f>
        <v xml:space="preserve"> </v>
      </c>
    </row>
    <row r="30" spans="1:14" x14ac:dyDescent="0.25">
      <c r="A30" s="199" t="str">
        <f>datos!B32</f>
        <v>MUÑOZ RIVERA NICOLE ALEXANDRA</v>
      </c>
      <c r="B30" s="201" t="str">
        <f t="shared" si="1"/>
        <v>DAR</v>
      </c>
      <c r="C30" s="201" t="str">
        <f>IFERROR(TRUNC(AVERAGE('1.2'!B21:H21),2)," ")</f>
        <v xml:space="preserve"> </v>
      </c>
      <c r="D30" s="201" t="str">
        <f t="shared" si="2"/>
        <v>DAR</v>
      </c>
      <c r="E30" s="201" t="str">
        <f>IFERROR(TRUNC(AVERAGE('1.2'!I21:O21),2)," ")</f>
        <v xml:space="preserve"> </v>
      </c>
      <c r="F30" s="201" t="str">
        <f t="shared" si="3"/>
        <v>DAR</v>
      </c>
      <c r="G30" s="201" t="str">
        <f>IFERROR(TRUNC(AVERAGE('1.2'!P21:V21),2)," ")</f>
        <v xml:space="preserve"> </v>
      </c>
      <c r="H30" s="201" t="str">
        <f t="shared" si="4"/>
        <v>DAR</v>
      </c>
      <c r="I30" s="201" t="str">
        <f>IFERROR(TRUNC(AVERAGE('1.2'!W21:AC21),2)," ")</f>
        <v xml:space="preserve"> </v>
      </c>
      <c r="J30" s="201" t="str">
        <f t="shared" si="5"/>
        <v>F.N.</v>
      </c>
      <c r="K30" s="201" t="str">
        <f>IF('1.2'!AD21=0,"F.N",'1.2'!AD21)</f>
        <v>F.N</v>
      </c>
      <c r="L30" s="201" t="str">
        <f t="shared" si="6"/>
        <v>SNP</v>
      </c>
      <c r="M30" s="190" t="str">
        <f t="shared" si="7"/>
        <v xml:space="preserve"> </v>
      </c>
      <c r="N30" s="261" t="str">
        <f>+IF(M30&lt;'PROM 1Q'!O25,"",IF(M30&gt;'PROM 1Q'!O25,""," "))</f>
        <v xml:space="preserve"> </v>
      </c>
    </row>
    <row r="31" spans="1:14" ht="24" x14ac:dyDescent="0.25">
      <c r="A31" s="199" t="str">
        <f>datos!B33</f>
        <v>MURILLO VELASTEGUI RICARDO ARTURO</v>
      </c>
      <c r="B31" s="201" t="str">
        <f t="shared" si="1"/>
        <v>DAR</v>
      </c>
      <c r="C31" s="201" t="str">
        <f>IFERROR(TRUNC(AVERAGE('1.2'!B22:H22),2)," ")</f>
        <v xml:space="preserve"> </v>
      </c>
      <c r="D31" s="201" t="str">
        <f t="shared" si="2"/>
        <v>DAR</v>
      </c>
      <c r="E31" s="201" t="str">
        <f>IFERROR(TRUNC(AVERAGE('1.2'!I22:O22),2)," ")</f>
        <v xml:space="preserve"> </v>
      </c>
      <c r="F31" s="201" t="str">
        <f t="shared" si="3"/>
        <v>DAR</v>
      </c>
      <c r="G31" s="201" t="str">
        <f>IFERROR(TRUNC(AVERAGE('1.2'!P22:V22),2)," ")</f>
        <v xml:space="preserve"> </v>
      </c>
      <c r="H31" s="201" t="str">
        <f t="shared" si="4"/>
        <v>DAR</v>
      </c>
      <c r="I31" s="201" t="str">
        <f>IFERROR(TRUNC(AVERAGE('1.2'!W22:AC22),2)," ")</f>
        <v xml:space="preserve"> </v>
      </c>
      <c r="J31" s="201" t="str">
        <f t="shared" si="5"/>
        <v>F.N.</v>
      </c>
      <c r="K31" s="201" t="str">
        <f>IF('1.2'!AD22=0,"F.N",'1.2'!AD22)</f>
        <v>F.N</v>
      </c>
      <c r="L31" s="201" t="str">
        <f t="shared" si="6"/>
        <v>SNP</v>
      </c>
      <c r="M31" s="190" t="str">
        <f t="shared" si="7"/>
        <v xml:space="preserve"> </v>
      </c>
      <c r="N31" s="261" t="str">
        <f>+IF(M31&lt;'PROM 1Q'!O26,"",IF(M31&gt;'PROM 1Q'!O26,""," "))</f>
        <v xml:space="preserve"> </v>
      </c>
    </row>
    <row r="32" spans="1:14" x14ac:dyDescent="0.25">
      <c r="A32" s="199" t="str">
        <f>datos!B34</f>
        <v>OTERO SANCHEZ JORGE ALEJANDRO</v>
      </c>
      <c r="B32" s="201" t="str">
        <f t="shared" si="1"/>
        <v>DAR</v>
      </c>
      <c r="C32" s="201" t="str">
        <f>IFERROR(TRUNC(AVERAGE('1.2'!B23:H23),2)," ")</f>
        <v xml:space="preserve"> </v>
      </c>
      <c r="D32" s="201" t="str">
        <f t="shared" si="2"/>
        <v>DAR</v>
      </c>
      <c r="E32" s="201" t="str">
        <f>IFERROR(TRUNC(AVERAGE('1.2'!I23:O23),2)," ")</f>
        <v xml:space="preserve"> </v>
      </c>
      <c r="F32" s="201" t="str">
        <f t="shared" si="3"/>
        <v>DAR</v>
      </c>
      <c r="G32" s="201" t="str">
        <f>IFERROR(TRUNC(AVERAGE('1.2'!P23:V23),2)," ")</f>
        <v xml:space="preserve"> </v>
      </c>
      <c r="H32" s="201" t="str">
        <f t="shared" si="4"/>
        <v>DAR</v>
      </c>
      <c r="I32" s="201" t="str">
        <f>IFERROR(TRUNC(AVERAGE('1.2'!W23:AC23),2)," ")</f>
        <v xml:space="preserve"> </v>
      </c>
      <c r="J32" s="201" t="str">
        <f t="shared" si="5"/>
        <v>F.N.</v>
      </c>
      <c r="K32" s="201" t="str">
        <f>IF('1.2'!AD23=0,"F.N",'1.2'!AD23)</f>
        <v>F.N</v>
      </c>
      <c r="L32" s="201" t="str">
        <f t="shared" si="6"/>
        <v>SNP</v>
      </c>
      <c r="M32" s="190" t="str">
        <f t="shared" si="7"/>
        <v xml:space="preserve"> </v>
      </c>
      <c r="N32" s="261" t="str">
        <f>+IF(M32&lt;'PROM 1Q'!O27,"",IF(M32&gt;'PROM 1Q'!O27,""," "))</f>
        <v xml:space="preserve"> </v>
      </c>
    </row>
    <row r="33" spans="1:14" ht="24" x14ac:dyDescent="0.25">
      <c r="A33" s="199" t="str">
        <f>datos!B35</f>
        <v>PASTOR SALGADO MARIELLA DOMENICA</v>
      </c>
      <c r="B33" s="201" t="str">
        <f t="shared" si="1"/>
        <v>DAR</v>
      </c>
      <c r="C33" s="201" t="str">
        <f>IFERROR(TRUNC(AVERAGE('1.2'!B24:H24),2)," ")</f>
        <v xml:space="preserve"> </v>
      </c>
      <c r="D33" s="201" t="str">
        <f t="shared" si="2"/>
        <v>DAR</v>
      </c>
      <c r="E33" s="201" t="str">
        <f>IFERROR(TRUNC(AVERAGE('1.2'!I24:O24),2)," ")</f>
        <v xml:space="preserve"> </v>
      </c>
      <c r="F33" s="201" t="str">
        <f t="shared" si="3"/>
        <v>DAR</v>
      </c>
      <c r="G33" s="201" t="str">
        <f>IFERROR(TRUNC(AVERAGE('1.2'!P24:V24),2)," ")</f>
        <v xml:space="preserve"> </v>
      </c>
      <c r="H33" s="201" t="str">
        <f t="shared" si="4"/>
        <v>DAR</v>
      </c>
      <c r="I33" s="201" t="str">
        <f>IFERROR(TRUNC(AVERAGE('1.2'!W24:AC24),2)," ")</f>
        <v xml:space="preserve"> </v>
      </c>
      <c r="J33" s="201" t="str">
        <f t="shared" si="5"/>
        <v>F.N.</v>
      </c>
      <c r="K33" s="201" t="str">
        <f>IF('1.2'!AD24=0,"F.N",'1.2'!AD24)</f>
        <v>F.N</v>
      </c>
      <c r="L33" s="201" t="str">
        <f t="shared" si="6"/>
        <v>SNP</v>
      </c>
      <c r="M33" s="190" t="str">
        <f t="shared" si="7"/>
        <v xml:space="preserve"> </v>
      </c>
      <c r="N33" s="261" t="str">
        <f>+IF(M33&lt;'PROM 1Q'!O28,"",IF(M33&gt;'PROM 1Q'!O28,""," "))</f>
        <v xml:space="preserve"> </v>
      </c>
    </row>
    <row r="34" spans="1:14" x14ac:dyDescent="0.25">
      <c r="A34" s="199" t="str">
        <f>datos!B36</f>
        <v>PLAZA DELGADO JOSE LUIS</v>
      </c>
      <c r="B34" s="201" t="str">
        <f t="shared" si="1"/>
        <v>DAR</v>
      </c>
      <c r="C34" s="201" t="str">
        <f>IFERROR(TRUNC(AVERAGE('1.2'!B25:H25),2)," ")</f>
        <v xml:space="preserve"> </v>
      </c>
      <c r="D34" s="201" t="str">
        <f t="shared" si="2"/>
        <v>DAR</v>
      </c>
      <c r="E34" s="201" t="str">
        <f>IFERROR(TRUNC(AVERAGE('1.2'!I25:O25),2)," ")</f>
        <v xml:space="preserve"> </v>
      </c>
      <c r="F34" s="201" t="str">
        <f t="shared" si="3"/>
        <v>DAR</v>
      </c>
      <c r="G34" s="201" t="str">
        <f>IFERROR(TRUNC(AVERAGE('1.2'!P25:V25),2)," ")</f>
        <v xml:space="preserve"> </v>
      </c>
      <c r="H34" s="201" t="str">
        <f t="shared" si="4"/>
        <v>DAR</v>
      </c>
      <c r="I34" s="201" t="str">
        <f>IFERROR(TRUNC(AVERAGE('1.2'!W25:AC25),2)," ")</f>
        <v xml:space="preserve"> </v>
      </c>
      <c r="J34" s="201" t="str">
        <f t="shared" si="5"/>
        <v>F.N.</v>
      </c>
      <c r="K34" s="201" t="str">
        <f>IF('1.2'!AD25=0,"F.N",'1.2'!AD25)</f>
        <v>F.N</v>
      </c>
      <c r="L34" s="201" t="str">
        <f t="shared" si="6"/>
        <v>SNP</v>
      </c>
      <c r="M34" s="190" t="str">
        <f t="shared" si="7"/>
        <v xml:space="preserve"> </v>
      </c>
      <c r="N34" s="261" t="str">
        <f>+IF(M34&lt;'PROM 1Q'!O29,"",IF(M34&gt;'PROM 1Q'!O29,""," "))</f>
        <v xml:space="preserve"> </v>
      </c>
    </row>
    <row r="35" spans="1:14" x14ac:dyDescent="0.25">
      <c r="A35" s="199" t="str">
        <f>datos!B37</f>
        <v>ROMAN FLORES DANIEL ERNESTO</v>
      </c>
      <c r="B35" s="201" t="str">
        <f t="shared" si="1"/>
        <v>DAR</v>
      </c>
      <c r="C35" s="201" t="str">
        <f>IFERROR(TRUNC(AVERAGE('1.2'!B26:H26),2)," ")</f>
        <v xml:space="preserve"> </v>
      </c>
      <c r="D35" s="201" t="str">
        <f t="shared" si="2"/>
        <v>DAR</v>
      </c>
      <c r="E35" s="201" t="str">
        <f>IFERROR(TRUNC(AVERAGE('1.2'!I26:O26),2)," ")</f>
        <v xml:space="preserve"> </v>
      </c>
      <c r="F35" s="201" t="str">
        <f t="shared" si="3"/>
        <v>DAR</v>
      </c>
      <c r="G35" s="201" t="str">
        <f>IFERROR(TRUNC(AVERAGE('1.2'!P26:V26),2)," ")</f>
        <v xml:space="preserve"> </v>
      </c>
      <c r="H35" s="201" t="str">
        <f t="shared" si="4"/>
        <v>DAR</v>
      </c>
      <c r="I35" s="201" t="str">
        <f>IFERROR(TRUNC(AVERAGE('1.2'!W26:AC26),2)," ")</f>
        <v xml:space="preserve"> </v>
      </c>
      <c r="J35" s="201" t="str">
        <f t="shared" si="5"/>
        <v>F.N.</v>
      </c>
      <c r="K35" s="201" t="str">
        <f>IF('1.2'!AD26=0,"F.N",'1.2'!AD26)</f>
        <v>F.N</v>
      </c>
      <c r="L35" s="201" t="str">
        <f t="shared" si="6"/>
        <v>SNP</v>
      </c>
      <c r="M35" s="190" t="str">
        <f t="shared" si="7"/>
        <v xml:space="preserve"> </v>
      </c>
      <c r="N35" s="261" t="str">
        <f>+IF(M35&lt;'PROM 1Q'!O30,"",IF(M35&gt;'PROM 1Q'!O30,""," "))</f>
        <v xml:space="preserve"> </v>
      </c>
    </row>
    <row r="36" spans="1:14" x14ac:dyDescent="0.25">
      <c r="A36" s="199" t="str">
        <f>datos!B38</f>
        <v>TAIBOT AVEGNO BRYAN ANTENOR</v>
      </c>
      <c r="B36" s="201" t="str">
        <f t="shared" si="1"/>
        <v>DAR</v>
      </c>
      <c r="C36" s="201" t="str">
        <f>IFERROR(TRUNC(AVERAGE('1.2'!B27:H27),2)," ")</f>
        <v xml:space="preserve"> </v>
      </c>
      <c r="D36" s="201" t="str">
        <f t="shared" si="2"/>
        <v>DAR</v>
      </c>
      <c r="E36" s="201" t="str">
        <f>IFERROR(TRUNC(AVERAGE('1.2'!I27:O27),2)," ")</f>
        <v xml:space="preserve"> </v>
      </c>
      <c r="F36" s="201" t="str">
        <f t="shared" si="3"/>
        <v>DAR</v>
      </c>
      <c r="G36" s="201" t="str">
        <f>IFERROR(TRUNC(AVERAGE('1.2'!P27:V27),2)," ")</f>
        <v xml:space="preserve"> </v>
      </c>
      <c r="H36" s="201" t="str">
        <f t="shared" si="4"/>
        <v>DAR</v>
      </c>
      <c r="I36" s="201" t="str">
        <f>IFERROR(TRUNC(AVERAGE('1.2'!W27:AC27),2)," ")</f>
        <v xml:space="preserve"> </v>
      </c>
      <c r="J36" s="201" t="str">
        <f t="shared" si="5"/>
        <v>F.N.</v>
      </c>
      <c r="K36" s="201" t="str">
        <f>IF('1.2'!AD27=0,"F.N",'1.2'!AD27)</f>
        <v>F.N</v>
      </c>
      <c r="L36" s="201" t="str">
        <f t="shared" si="6"/>
        <v>SNP</v>
      </c>
      <c r="M36" s="190" t="str">
        <f t="shared" si="7"/>
        <v xml:space="preserve"> </v>
      </c>
      <c r="N36" s="261" t="str">
        <f>+IF(M36&lt;'PROM 1Q'!O31,"",IF(M36&gt;'PROM 1Q'!O31,""," "))</f>
        <v xml:space="preserve"> </v>
      </c>
    </row>
    <row r="37" spans="1:14" x14ac:dyDescent="0.25">
      <c r="A37" s="199" t="str">
        <f>datos!B39</f>
        <v>TORO ALMEA JORDAN ANDRES</v>
      </c>
      <c r="B37" s="201" t="str">
        <f t="shared" si="1"/>
        <v>DAR</v>
      </c>
      <c r="C37" s="201" t="str">
        <f>IFERROR(TRUNC(AVERAGE('1.2'!B28:H28),2)," ")</f>
        <v xml:space="preserve"> </v>
      </c>
      <c r="D37" s="201" t="str">
        <f t="shared" si="2"/>
        <v>DAR</v>
      </c>
      <c r="E37" s="201" t="str">
        <f>IFERROR(TRUNC(AVERAGE('1.2'!I28:O28),2)," ")</f>
        <v xml:space="preserve"> </v>
      </c>
      <c r="F37" s="201" t="str">
        <f t="shared" si="3"/>
        <v>DAR</v>
      </c>
      <c r="G37" s="201" t="str">
        <f>IFERROR(TRUNC(AVERAGE('1.2'!P28:V28),2)," ")</f>
        <v xml:space="preserve"> </v>
      </c>
      <c r="H37" s="201" t="str">
        <f t="shared" si="4"/>
        <v>DAR</v>
      </c>
      <c r="I37" s="201" t="str">
        <f>IFERROR(TRUNC(AVERAGE('1.2'!W28:AC28),2)," ")</f>
        <v xml:space="preserve"> </v>
      </c>
      <c r="J37" s="201" t="str">
        <f t="shared" si="5"/>
        <v>F.N.</v>
      </c>
      <c r="K37" s="201" t="str">
        <f>IF('1.2'!AD28=0,"F.N",'1.2'!AD28)</f>
        <v>F.N</v>
      </c>
      <c r="L37" s="201" t="str">
        <f t="shared" si="6"/>
        <v>SNP</v>
      </c>
      <c r="M37" s="190" t="str">
        <f t="shared" si="7"/>
        <v xml:space="preserve"> </v>
      </c>
      <c r="N37" s="261" t="str">
        <f>+IF(M37&lt;'PROM 1Q'!O32,"",IF(M37&gt;'PROM 1Q'!O32,""," "))</f>
        <v xml:space="preserve"> </v>
      </c>
    </row>
    <row r="38" spans="1:14" x14ac:dyDescent="0.25">
      <c r="A38" s="199" t="str">
        <f>datos!B40</f>
        <v>VALENCIA CAICEDO ANGIE ISABELLA</v>
      </c>
      <c r="B38" s="201" t="str">
        <f t="shared" si="1"/>
        <v>DAR</v>
      </c>
      <c r="C38" s="201" t="str">
        <f>IFERROR(TRUNC(AVERAGE('1.2'!B29:H29),2)," ")</f>
        <v xml:space="preserve"> </v>
      </c>
      <c r="D38" s="201" t="str">
        <f t="shared" si="2"/>
        <v>DAR</v>
      </c>
      <c r="E38" s="201" t="str">
        <f>IFERROR(TRUNC(AVERAGE('1.2'!I29:O29),2)," ")</f>
        <v xml:space="preserve"> </v>
      </c>
      <c r="F38" s="201" t="str">
        <f t="shared" si="3"/>
        <v>DAR</v>
      </c>
      <c r="G38" s="201" t="str">
        <f>IFERROR(TRUNC(AVERAGE('1.2'!P29:V29),2)," ")</f>
        <v xml:space="preserve"> </v>
      </c>
      <c r="H38" s="201" t="str">
        <f t="shared" si="4"/>
        <v>DAR</v>
      </c>
      <c r="I38" s="201" t="str">
        <f>IFERROR(TRUNC(AVERAGE('1.2'!W29:AC29),2)," ")</f>
        <v xml:space="preserve"> </v>
      </c>
      <c r="J38" s="201" t="str">
        <f t="shared" si="5"/>
        <v>F.N.</v>
      </c>
      <c r="K38" s="201" t="str">
        <f>IF('1.2'!AD29=0,"F.N",'1.2'!AD29)</f>
        <v>F.N</v>
      </c>
      <c r="L38" s="201" t="str">
        <f t="shared" si="6"/>
        <v>SNP</v>
      </c>
      <c r="M38" s="190" t="str">
        <f t="shared" si="7"/>
        <v xml:space="preserve"> </v>
      </c>
      <c r="N38" s="261" t="str">
        <f>+IF(M38&lt;'PROM 1Q'!O33,"",IF(M38&gt;'PROM 1Q'!O33,""," "))</f>
        <v xml:space="preserve"> </v>
      </c>
    </row>
    <row r="39" spans="1:14" x14ac:dyDescent="0.25">
      <c r="A39" s="199" t="str">
        <f>datos!B41</f>
        <v>VALIENTE GUTIERREZ NAYIB EDUARDO</v>
      </c>
      <c r="B39" s="201" t="str">
        <f t="shared" si="1"/>
        <v>DAR</v>
      </c>
      <c r="C39" s="201" t="str">
        <f>IFERROR(TRUNC(AVERAGE('1.2'!B30:H30),2)," ")</f>
        <v xml:space="preserve"> </v>
      </c>
      <c r="D39" s="201" t="str">
        <f t="shared" si="2"/>
        <v>DAR</v>
      </c>
      <c r="E39" s="201" t="str">
        <f>IFERROR(TRUNC(AVERAGE('1.2'!I30:O30),2)," ")</f>
        <v xml:space="preserve"> </v>
      </c>
      <c r="F39" s="201" t="str">
        <f t="shared" si="3"/>
        <v>DAR</v>
      </c>
      <c r="G39" s="201" t="str">
        <f>IFERROR(TRUNC(AVERAGE('1.2'!P30:V30),2)," ")</f>
        <v xml:space="preserve"> </v>
      </c>
      <c r="H39" s="201" t="str">
        <f t="shared" si="4"/>
        <v>DAR</v>
      </c>
      <c r="I39" s="201" t="str">
        <f>IFERROR(TRUNC(AVERAGE('1.2'!W30:AC30),2)," ")</f>
        <v xml:space="preserve"> </v>
      </c>
      <c r="J39" s="201" t="str">
        <f t="shared" si="5"/>
        <v>F.N.</v>
      </c>
      <c r="K39" s="201" t="str">
        <f>IF('1.2'!AD30=0,"F.N",'1.2'!AD30)</f>
        <v>F.N</v>
      </c>
      <c r="L39" s="201" t="str">
        <f t="shared" si="6"/>
        <v>SNP</v>
      </c>
      <c r="M39" s="190" t="str">
        <f t="shared" si="7"/>
        <v xml:space="preserve"> </v>
      </c>
      <c r="N39" s="261" t="str">
        <f>+IF(M39&lt;'PROM 1Q'!O34,"",IF(M39&gt;'PROM 1Q'!O34,""," "))</f>
        <v xml:space="preserve"> </v>
      </c>
    </row>
    <row r="40" spans="1:14" x14ac:dyDescent="0.25">
      <c r="A40" s="199" t="str">
        <f>datos!B42</f>
        <v>VEGA VERA ANGGIE VALERIA</v>
      </c>
      <c r="B40" s="201" t="str">
        <f t="shared" si="1"/>
        <v>DAR</v>
      </c>
      <c r="C40" s="201" t="str">
        <f>IFERROR(TRUNC(AVERAGE('1.2'!B31:H31),2)," ")</f>
        <v xml:space="preserve"> </v>
      </c>
      <c r="D40" s="201" t="str">
        <f t="shared" si="2"/>
        <v>DAR</v>
      </c>
      <c r="E40" s="201" t="str">
        <f>IFERROR(TRUNC(AVERAGE('1.2'!I31:O31),2)," ")</f>
        <v xml:space="preserve"> </v>
      </c>
      <c r="F40" s="201" t="str">
        <f t="shared" si="3"/>
        <v>DAR</v>
      </c>
      <c r="G40" s="201" t="str">
        <f>IFERROR(TRUNC(AVERAGE('1.2'!P31:V31),2)," ")</f>
        <v xml:space="preserve"> </v>
      </c>
      <c r="H40" s="201" t="str">
        <f t="shared" si="4"/>
        <v>DAR</v>
      </c>
      <c r="I40" s="201" t="str">
        <f>IFERROR(TRUNC(AVERAGE('1.2'!W31:AC31),2)," ")</f>
        <v xml:space="preserve"> </v>
      </c>
      <c r="J40" s="201" t="str">
        <f t="shared" si="5"/>
        <v>F.N.</v>
      </c>
      <c r="K40" s="201" t="str">
        <f>IF('1.2'!AD31=0,"F.N",'1.2'!AD31)</f>
        <v>F.N</v>
      </c>
      <c r="L40" s="201" t="str">
        <f t="shared" si="6"/>
        <v>SNP</v>
      </c>
      <c r="M40" s="190" t="str">
        <f t="shared" si="7"/>
        <v xml:space="preserve"> </v>
      </c>
      <c r="N40" s="261" t="str">
        <f>+IF(M40&lt;'PROM 1Q'!O35,"",IF(M40&gt;'PROM 1Q'!O35,""," "))</f>
        <v xml:space="preserve"> </v>
      </c>
    </row>
    <row r="41" spans="1:14" x14ac:dyDescent="0.25">
      <c r="A41" s="199">
        <f>datos!B43</f>
        <v>0</v>
      </c>
      <c r="B41" s="201" t="str">
        <f t="shared" si="1"/>
        <v>DAR</v>
      </c>
      <c r="C41" s="201" t="str">
        <f>IFERROR(TRUNC(AVERAGE('1.2'!B32:H32),2)," ")</f>
        <v xml:space="preserve"> </v>
      </c>
      <c r="D41" s="201" t="str">
        <f t="shared" si="2"/>
        <v>DAR</v>
      </c>
      <c r="E41" s="201" t="str">
        <f>IFERROR(TRUNC(AVERAGE('1.2'!I32:O32),2)," ")</f>
        <v xml:space="preserve"> </v>
      </c>
      <c r="F41" s="201" t="str">
        <f t="shared" si="3"/>
        <v>DAR</v>
      </c>
      <c r="G41" s="201" t="str">
        <f>IFERROR(TRUNC(AVERAGE('1.2'!P32:V32),2)," ")</f>
        <v xml:space="preserve"> </v>
      </c>
      <c r="H41" s="201" t="str">
        <f t="shared" si="4"/>
        <v>DAR</v>
      </c>
      <c r="I41" s="201" t="str">
        <f>IFERROR(TRUNC(AVERAGE('1.2'!W32:AC32),2)," ")</f>
        <v xml:space="preserve"> </v>
      </c>
      <c r="J41" s="201" t="str">
        <f t="shared" si="5"/>
        <v>F.N.</v>
      </c>
      <c r="K41" s="201" t="str">
        <f>IF('1.2'!AD32=0,"F.N",'1.2'!AD32)</f>
        <v>F.N</v>
      </c>
      <c r="L41" s="201" t="str">
        <f t="shared" si="6"/>
        <v>SNP</v>
      </c>
      <c r="M41" s="190" t="str">
        <f t="shared" si="7"/>
        <v xml:space="preserve"> </v>
      </c>
      <c r="N41" s="261" t="str">
        <f>+IF(M41&lt;'PROM 1Q'!O36,"",IF(M41&gt;'PROM 1Q'!O36,""," "))</f>
        <v xml:space="preserve"> </v>
      </c>
    </row>
    <row r="42" spans="1:14" x14ac:dyDescent="0.25">
      <c r="A42" s="199">
        <f>datos!B44</f>
        <v>0</v>
      </c>
      <c r="B42" s="201" t="str">
        <f t="shared" si="1"/>
        <v>DAR</v>
      </c>
      <c r="C42" s="201" t="str">
        <f>IFERROR(TRUNC(AVERAGE('1.2'!B33:H33),2)," ")</f>
        <v xml:space="preserve"> </v>
      </c>
      <c r="D42" s="201" t="str">
        <f t="shared" si="2"/>
        <v>DAR</v>
      </c>
      <c r="E42" s="201" t="str">
        <f>IFERROR(TRUNC(AVERAGE('1.2'!I33:O33),2)," ")</f>
        <v xml:space="preserve"> </v>
      </c>
      <c r="F42" s="201" t="str">
        <f t="shared" si="3"/>
        <v>DAR</v>
      </c>
      <c r="G42" s="201" t="str">
        <f>IFERROR(TRUNC(AVERAGE('1.2'!P33:V33),2)," ")</f>
        <v xml:space="preserve"> </v>
      </c>
      <c r="H42" s="201" t="str">
        <f t="shared" si="4"/>
        <v>DAR</v>
      </c>
      <c r="I42" s="201" t="str">
        <f>IFERROR(TRUNC(AVERAGE('1.2'!W33:AC33),2)," ")</f>
        <v xml:space="preserve"> </v>
      </c>
      <c r="J42" s="201" t="str">
        <f t="shared" si="5"/>
        <v>F.N.</v>
      </c>
      <c r="K42" s="201" t="str">
        <f>IF('1.2'!AD33=0,"F.N",'1.2'!AD33)</f>
        <v>F.N</v>
      </c>
      <c r="L42" s="201" t="str">
        <f t="shared" si="6"/>
        <v>SNP</v>
      </c>
      <c r="M42" s="190" t="str">
        <f t="shared" si="7"/>
        <v xml:space="preserve"> </v>
      </c>
      <c r="N42" s="261" t="str">
        <f>+IF(M42&lt;'PROM 1Q'!O37,"",IF(M42&gt;'PROM 1Q'!O37,""," "))</f>
        <v xml:space="preserve"> </v>
      </c>
    </row>
    <row r="43" spans="1:14" x14ac:dyDescent="0.25">
      <c r="A43" s="199">
        <f>datos!B45</f>
        <v>0</v>
      </c>
      <c r="B43" s="201" t="str">
        <f t="shared" si="1"/>
        <v>DAR</v>
      </c>
      <c r="C43" s="201" t="str">
        <f>IFERROR(TRUNC(AVERAGE('1.2'!B34:H34),2)," ")</f>
        <v xml:space="preserve"> </v>
      </c>
      <c r="D43" s="201" t="str">
        <f t="shared" si="2"/>
        <v>DAR</v>
      </c>
      <c r="E43" s="201" t="str">
        <f>IFERROR(TRUNC(AVERAGE('1.2'!I34:O34),2)," ")</f>
        <v xml:space="preserve"> </v>
      </c>
      <c r="F43" s="201" t="str">
        <f t="shared" si="3"/>
        <v>DAR</v>
      </c>
      <c r="G43" s="201" t="str">
        <f>IFERROR(TRUNC(AVERAGE('1.2'!P34:V34),2)," ")</f>
        <v xml:space="preserve"> </v>
      </c>
      <c r="H43" s="201" t="str">
        <f t="shared" si="4"/>
        <v>DAR</v>
      </c>
      <c r="I43" s="201" t="str">
        <f>IFERROR(TRUNC(AVERAGE('1.2'!W34:AC34),2)," ")</f>
        <v xml:space="preserve"> </v>
      </c>
      <c r="J43" s="201" t="str">
        <f t="shared" si="5"/>
        <v>F.N.</v>
      </c>
      <c r="K43" s="201" t="str">
        <f>IF('1.2'!AD34=0,"F.N",'1.2'!AD34)</f>
        <v>F.N</v>
      </c>
      <c r="L43" s="201" t="str">
        <f t="shared" si="6"/>
        <v>SNP</v>
      </c>
      <c r="M43" s="190" t="str">
        <f t="shared" si="7"/>
        <v xml:space="preserve"> </v>
      </c>
      <c r="N43" s="261" t="str">
        <f>+IF(M43&lt;'PROM 1Q'!O38,"",IF(M43&gt;'PROM 1Q'!O38,""," "))</f>
        <v xml:space="preserve"> </v>
      </c>
    </row>
    <row r="44" spans="1:14" x14ac:dyDescent="0.25">
      <c r="A44" s="199">
        <f>datos!B46</f>
        <v>0</v>
      </c>
      <c r="B44" s="201" t="str">
        <f t="shared" si="1"/>
        <v>DAR</v>
      </c>
      <c r="C44" s="201" t="str">
        <f>IFERROR(TRUNC(AVERAGE('1.2'!B35:H35),2)," ")</f>
        <v xml:space="preserve"> </v>
      </c>
      <c r="D44" s="201" t="str">
        <f t="shared" si="2"/>
        <v>DAR</v>
      </c>
      <c r="E44" s="201" t="str">
        <f>IFERROR(TRUNC(AVERAGE('1.2'!I35:O35),2)," ")</f>
        <v xml:space="preserve"> </v>
      </c>
      <c r="F44" s="201" t="str">
        <f t="shared" si="3"/>
        <v>DAR</v>
      </c>
      <c r="G44" s="201" t="str">
        <f>IFERROR(TRUNC(AVERAGE('1.2'!P35:V35),2)," ")</f>
        <v xml:space="preserve"> </v>
      </c>
      <c r="H44" s="201" t="str">
        <f t="shared" si="4"/>
        <v>DAR</v>
      </c>
      <c r="I44" s="201" t="str">
        <f>IFERROR(TRUNC(AVERAGE('1.2'!W35:AC35),2)," ")</f>
        <v xml:space="preserve"> </v>
      </c>
      <c r="J44" s="201" t="str">
        <f t="shared" si="5"/>
        <v>F.N.</v>
      </c>
      <c r="K44" s="201" t="str">
        <f>IF('1.2'!AD35=0,"F.N",'1.2'!AD35)</f>
        <v>F.N</v>
      </c>
      <c r="L44" s="201" t="str">
        <f t="shared" si="6"/>
        <v>SNP</v>
      </c>
      <c r="M44" s="190" t="str">
        <f t="shared" si="7"/>
        <v xml:space="preserve"> </v>
      </c>
      <c r="N44" s="261" t="str">
        <f>+IF(M44&lt;'PROM 1Q'!O39,"",IF(M44&gt;'PROM 1Q'!O39,""," "))</f>
        <v xml:space="preserve"> </v>
      </c>
    </row>
    <row r="45" spans="1:14" x14ac:dyDescent="0.25">
      <c r="A45" s="199">
        <f>datos!B47</f>
        <v>0</v>
      </c>
      <c r="B45" s="201" t="str">
        <f t="shared" si="1"/>
        <v>DAR</v>
      </c>
      <c r="C45" s="201" t="str">
        <f>IFERROR(TRUNC(AVERAGE('1.2'!B36:H36),2)," ")</f>
        <v xml:space="preserve"> </v>
      </c>
      <c r="D45" s="201" t="str">
        <f t="shared" si="2"/>
        <v>DAR</v>
      </c>
      <c r="E45" s="201" t="str">
        <f>IFERROR(TRUNC(AVERAGE('1.2'!I36:O36),2)," ")</f>
        <v xml:space="preserve"> </v>
      </c>
      <c r="F45" s="201" t="str">
        <f t="shared" si="3"/>
        <v>DAR</v>
      </c>
      <c r="G45" s="201" t="str">
        <f>IFERROR(TRUNC(AVERAGE('1.2'!P36:V36),2)," ")</f>
        <v xml:space="preserve"> </v>
      </c>
      <c r="H45" s="201" t="str">
        <f t="shared" si="4"/>
        <v>DAR</v>
      </c>
      <c r="I45" s="201" t="str">
        <f>IFERROR(TRUNC(AVERAGE('1.2'!W36:AC36),2)," ")</f>
        <v xml:space="preserve"> </v>
      </c>
      <c r="J45" s="201" t="str">
        <f t="shared" si="5"/>
        <v>F.N.</v>
      </c>
      <c r="K45" s="201" t="str">
        <f>IF('1.2'!AD36=0,"F.N",'1.2'!AD36)</f>
        <v>F.N</v>
      </c>
      <c r="L45" s="201" t="str">
        <f t="shared" si="6"/>
        <v>SNP</v>
      </c>
      <c r="M45" s="190" t="str">
        <f t="shared" si="7"/>
        <v xml:space="preserve"> </v>
      </c>
      <c r="N45" s="261" t="str">
        <f>+IF(M45&lt;'PROM 1Q'!O40,"",IF(M45&gt;'PROM 1Q'!O40,""," "))</f>
        <v xml:space="preserve"> </v>
      </c>
    </row>
    <row r="46" spans="1:14" x14ac:dyDescent="0.25">
      <c r="A46" s="199">
        <f>datos!B48</f>
        <v>0</v>
      </c>
      <c r="B46" s="201" t="str">
        <f t="shared" si="1"/>
        <v>DAR</v>
      </c>
      <c r="C46" s="201" t="str">
        <f>IFERROR(TRUNC(AVERAGE('1.2'!B37:H37),2)," ")</f>
        <v xml:space="preserve"> </v>
      </c>
      <c r="D46" s="201" t="str">
        <f t="shared" si="2"/>
        <v>DAR</v>
      </c>
      <c r="E46" s="201" t="str">
        <f>IFERROR(TRUNC(AVERAGE('1.2'!I37:O37),2)," ")</f>
        <v xml:space="preserve"> </v>
      </c>
      <c r="F46" s="201" t="str">
        <f t="shared" si="3"/>
        <v>DAR</v>
      </c>
      <c r="G46" s="201" t="str">
        <f>IFERROR(TRUNC(AVERAGE('1.2'!P37:V37),2)," ")</f>
        <v xml:space="preserve"> </v>
      </c>
      <c r="H46" s="201" t="str">
        <f t="shared" si="4"/>
        <v>DAR</v>
      </c>
      <c r="I46" s="201" t="str">
        <f>IFERROR(TRUNC(AVERAGE('1.2'!W37:AC37),2)," ")</f>
        <v xml:space="preserve"> </v>
      </c>
      <c r="J46" s="201" t="str">
        <f t="shared" si="5"/>
        <v>F.N.</v>
      </c>
      <c r="K46" s="201" t="str">
        <f>IF('1.2'!AD37=0,"F.N",'1.2'!AD37)</f>
        <v>F.N</v>
      </c>
      <c r="L46" s="201" t="str">
        <f t="shared" si="6"/>
        <v>SNP</v>
      </c>
      <c r="M46" s="190" t="str">
        <f t="shared" si="7"/>
        <v xml:space="preserve"> </v>
      </c>
      <c r="N46" s="261" t="str">
        <f>+IF(M46&lt;'PROM 1Q'!O41,"",IF(M46&gt;'PROM 1Q'!O41,""," "))</f>
        <v xml:space="preserve"> </v>
      </c>
    </row>
    <row r="47" spans="1:14" x14ac:dyDescent="0.25">
      <c r="A47" s="199">
        <f>datos!B49</f>
        <v>0</v>
      </c>
      <c r="B47" s="201" t="str">
        <f t="shared" si="1"/>
        <v>DAR</v>
      </c>
      <c r="C47" s="201" t="str">
        <f>IFERROR(TRUNC(AVERAGE('1.2'!B38:H38),2)," ")</f>
        <v xml:space="preserve"> </v>
      </c>
      <c r="D47" s="201" t="str">
        <f t="shared" si="2"/>
        <v>DAR</v>
      </c>
      <c r="E47" s="201" t="str">
        <f>IFERROR(TRUNC(AVERAGE('1.2'!I38:O38),2)," ")</f>
        <v xml:space="preserve"> </v>
      </c>
      <c r="F47" s="201" t="str">
        <f t="shared" si="3"/>
        <v>DAR</v>
      </c>
      <c r="G47" s="201" t="str">
        <f>IFERROR(TRUNC(AVERAGE('1.2'!P38:V38),2)," ")</f>
        <v xml:space="preserve"> </v>
      </c>
      <c r="H47" s="201" t="str">
        <f t="shared" si="4"/>
        <v>DAR</v>
      </c>
      <c r="I47" s="201" t="str">
        <f>IFERROR(TRUNC(AVERAGE('1.2'!W38:AC38),2)," ")</f>
        <v xml:space="preserve"> </v>
      </c>
      <c r="J47" s="201" t="str">
        <f t="shared" si="5"/>
        <v>F.N.</v>
      </c>
      <c r="K47" s="201" t="str">
        <f>IF('1.2'!AD38=0,"F.N",'1.2'!AD38)</f>
        <v>F.N</v>
      </c>
      <c r="L47" s="201" t="str">
        <f t="shared" si="6"/>
        <v>SNP</v>
      </c>
      <c r="M47" s="190" t="str">
        <f t="shared" si="7"/>
        <v xml:space="preserve"> </v>
      </c>
      <c r="N47" s="261" t="str">
        <f>+IF(M47&lt;'PROM 1Q'!O42,"",IF(M47&gt;'PROM 1Q'!O42,""," "))</f>
        <v xml:space="preserve"> </v>
      </c>
    </row>
    <row r="48" spans="1:14" x14ac:dyDescent="0.25">
      <c r="A48" s="199">
        <f>datos!B50</f>
        <v>0</v>
      </c>
      <c r="B48" s="201" t="str">
        <f t="shared" si="1"/>
        <v>DAR</v>
      </c>
      <c r="C48" s="201" t="str">
        <f>IFERROR(TRUNC(AVERAGE('1.2'!B39:H39),2)," ")</f>
        <v xml:space="preserve"> </v>
      </c>
      <c r="D48" s="201" t="str">
        <f t="shared" si="2"/>
        <v>DAR</v>
      </c>
      <c r="E48" s="201" t="str">
        <f>IFERROR(TRUNC(AVERAGE('1.2'!I39:O39),2)," ")</f>
        <v xml:space="preserve"> </v>
      </c>
      <c r="F48" s="201" t="str">
        <f t="shared" si="3"/>
        <v>DAR</v>
      </c>
      <c r="G48" s="201" t="str">
        <f>IFERROR(TRUNC(AVERAGE('1.2'!P39:V39),2)," ")</f>
        <v xml:space="preserve"> </v>
      </c>
      <c r="H48" s="201" t="str">
        <f t="shared" si="4"/>
        <v>DAR</v>
      </c>
      <c r="I48" s="201" t="str">
        <f>IFERROR(TRUNC(AVERAGE('1.2'!W39:AC39),2)," ")</f>
        <v xml:space="preserve"> </v>
      </c>
      <c r="J48" s="201" t="str">
        <f t="shared" si="5"/>
        <v>F.N.</v>
      </c>
      <c r="K48" s="201" t="str">
        <f>IF('1.2'!AD39=0,"F.N",'1.2'!AD39)</f>
        <v>F.N</v>
      </c>
      <c r="L48" s="201" t="str">
        <f t="shared" si="6"/>
        <v>SNP</v>
      </c>
      <c r="M48" s="190" t="str">
        <f t="shared" si="7"/>
        <v xml:space="preserve"> </v>
      </c>
      <c r="N48" s="261" t="str">
        <f>+IF(M48&lt;'PROM 1Q'!O43,"",IF(M48&gt;'PROM 1Q'!O43,""," "))</f>
        <v xml:space="preserve"> </v>
      </c>
    </row>
    <row r="49" spans="1:14" x14ac:dyDescent="0.25">
      <c r="A49" s="199">
        <f>datos!B51</f>
        <v>0</v>
      </c>
      <c r="B49" s="201" t="str">
        <f t="shared" si="1"/>
        <v>DAR</v>
      </c>
      <c r="C49" s="201" t="str">
        <f>IFERROR(TRUNC(AVERAGE('1.2'!B40:H40),2)," ")</f>
        <v xml:space="preserve"> </v>
      </c>
      <c r="D49" s="201" t="str">
        <f t="shared" si="2"/>
        <v>DAR</v>
      </c>
      <c r="E49" s="201" t="str">
        <f>IFERROR(TRUNC(AVERAGE('1.2'!I40:O40),2)," ")</f>
        <v xml:space="preserve"> </v>
      </c>
      <c r="F49" s="201" t="str">
        <f t="shared" si="3"/>
        <v>DAR</v>
      </c>
      <c r="G49" s="201" t="str">
        <f>IFERROR(TRUNC(AVERAGE('1.2'!P40:V40),2)," ")</f>
        <v xml:space="preserve"> </v>
      </c>
      <c r="H49" s="201" t="str">
        <f t="shared" si="4"/>
        <v>DAR</v>
      </c>
      <c r="I49" s="201" t="str">
        <f>IFERROR(TRUNC(AVERAGE('1.2'!W40:AC40),2)," ")</f>
        <v xml:space="preserve"> </v>
      </c>
      <c r="J49" s="201" t="str">
        <f t="shared" si="5"/>
        <v>F.N.</v>
      </c>
      <c r="K49" s="201" t="str">
        <f>IF('1.2'!AD40=0,"F.N",'1.2'!AD40)</f>
        <v>F.N</v>
      </c>
      <c r="L49" s="201" t="str">
        <f t="shared" si="6"/>
        <v>SNP</v>
      </c>
      <c r="M49" s="190" t="str">
        <f t="shared" si="7"/>
        <v xml:space="preserve"> </v>
      </c>
      <c r="N49" s="261" t="str">
        <f>+IF(M49&lt;'PROM 1Q'!O44,"",IF(M49&gt;'PROM 1Q'!O44,""," "))</f>
        <v xml:space="preserve"> </v>
      </c>
    </row>
    <row r="50" spans="1:14" x14ac:dyDescent="0.25">
      <c r="A50" s="199">
        <f>datos!B52</f>
        <v>0</v>
      </c>
      <c r="B50" s="201" t="str">
        <f t="shared" si="1"/>
        <v>DAR</v>
      </c>
      <c r="C50" s="201" t="str">
        <f>IFERROR(TRUNC(AVERAGE('1.2'!B41:H41),2)," ")</f>
        <v xml:space="preserve"> </v>
      </c>
      <c r="D50" s="201" t="str">
        <f t="shared" si="2"/>
        <v>DAR</v>
      </c>
      <c r="E50" s="201" t="str">
        <f>IFERROR(TRUNC(AVERAGE('1.2'!I41:O41),2)," ")</f>
        <v xml:space="preserve"> </v>
      </c>
      <c r="F50" s="201" t="str">
        <f t="shared" si="3"/>
        <v>DAR</v>
      </c>
      <c r="G50" s="201" t="str">
        <f>IFERROR(TRUNC(AVERAGE('1.2'!P41:V41),2)," ")</f>
        <v xml:space="preserve"> </v>
      </c>
      <c r="H50" s="201" t="str">
        <f t="shared" si="4"/>
        <v>DAR</v>
      </c>
      <c r="I50" s="201" t="str">
        <f>IFERROR(TRUNC(AVERAGE('1.2'!W41:AC41),2)," ")</f>
        <v xml:space="preserve"> </v>
      </c>
      <c r="J50" s="201" t="str">
        <f t="shared" si="5"/>
        <v>F.N.</v>
      </c>
      <c r="K50" s="201" t="str">
        <f>IF('1.2'!AD41=0,"F.N",'1.2'!AD41)</f>
        <v>F.N</v>
      </c>
      <c r="L50" s="201" t="str">
        <f t="shared" si="6"/>
        <v>SNP</v>
      </c>
      <c r="M50" s="190" t="str">
        <f t="shared" si="7"/>
        <v xml:space="preserve"> </v>
      </c>
      <c r="N50" s="261" t="str">
        <f>+IF(M50&lt;'PROM 1Q'!O45,"",IF(M50&gt;'PROM 1Q'!O45,""," "))</f>
        <v xml:space="preserve"> </v>
      </c>
    </row>
    <row r="51" spans="1:14" x14ac:dyDescent="0.25">
      <c r="A51" s="199">
        <f>datos!B53</f>
        <v>0</v>
      </c>
      <c r="B51" s="201" t="str">
        <f t="shared" si="1"/>
        <v>DAR</v>
      </c>
      <c r="C51" s="201" t="str">
        <f>IFERROR(TRUNC(AVERAGE('1.2'!B42:H42),2)," ")</f>
        <v xml:space="preserve"> </v>
      </c>
      <c r="D51" s="201" t="str">
        <f t="shared" si="2"/>
        <v>DAR</v>
      </c>
      <c r="E51" s="201" t="str">
        <f>IFERROR(TRUNC(AVERAGE('1.2'!I42:O42),2)," ")</f>
        <v xml:space="preserve"> </v>
      </c>
      <c r="F51" s="201" t="str">
        <f t="shared" si="3"/>
        <v>DAR</v>
      </c>
      <c r="G51" s="201" t="str">
        <f>IFERROR(TRUNC(AVERAGE('1.2'!P42:V42),2)," ")</f>
        <v xml:space="preserve"> </v>
      </c>
      <c r="H51" s="201" t="str">
        <f t="shared" si="4"/>
        <v>DAR</v>
      </c>
      <c r="I51" s="201" t="str">
        <f>IFERROR(TRUNC(AVERAGE('1.2'!W42:AC42),2)," ")</f>
        <v xml:space="preserve"> </v>
      </c>
      <c r="J51" s="201" t="str">
        <f t="shared" si="5"/>
        <v>F.N.</v>
      </c>
      <c r="K51" s="201" t="str">
        <f>IF('1.2'!AD42=0,"F.N",'1.2'!AD42)</f>
        <v>F.N</v>
      </c>
      <c r="L51" s="201" t="str">
        <f t="shared" si="6"/>
        <v>SNP</v>
      </c>
      <c r="M51" s="190" t="str">
        <f t="shared" si="7"/>
        <v xml:space="preserve"> </v>
      </c>
      <c r="N51" s="261" t="str">
        <f>+IF(M51&lt;'PROM 1Q'!O46,"",IF(M51&gt;'PROM 1Q'!O46,""," "))</f>
        <v xml:space="preserve"> </v>
      </c>
    </row>
    <row r="52" spans="1:14" x14ac:dyDescent="0.25">
      <c r="A52" s="263">
        <f>datos!B54</f>
        <v>0</v>
      </c>
      <c r="B52" s="203"/>
      <c r="C52" s="203"/>
      <c r="D52" s="203"/>
      <c r="E52" s="203"/>
      <c r="F52" s="203"/>
      <c r="G52" s="203"/>
      <c r="H52" s="203"/>
      <c r="I52" s="203"/>
      <c r="J52" s="203"/>
      <c r="K52" s="203"/>
      <c r="L52" s="203"/>
      <c r="N52" s="261" t="str">
        <f>+IF(M52&lt;'PROM 1Q'!O47,"",IF(M52&gt;'PROM 1Q'!O47,""," "))</f>
        <v xml:space="preserve"> </v>
      </c>
    </row>
    <row r="53" spans="1:14" s="236" customFormat="1" x14ac:dyDescent="0.25">
      <c r="A53" s="236" t="str">
        <f>datos!B55</f>
        <v>PROMEDIO DEL CURSO</v>
      </c>
      <c r="C53" s="237" t="e">
        <f>+AVERAGE(C12:C52)</f>
        <v>#DIV/0!</v>
      </c>
      <c r="D53" s="237"/>
      <c r="E53" s="237" t="e">
        <f t="shared" ref="E53:M53" si="8">+AVERAGE(E12:E52)</f>
        <v>#DIV/0!</v>
      </c>
      <c r="F53" s="237"/>
      <c r="G53" s="237" t="e">
        <f t="shared" si="8"/>
        <v>#DIV/0!</v>
      </c>
      <c r="H53" s="237"/>
      <c r="I53" s="237" t="e">
        <f t="shared" si="8"/>
        <v>#DIV/0!</v>
      </c>
      <c r="J53" s="237"/>
      <c r="K53" s="237" t="e">
        <f t="shared" si="8"/>
        <v>#DIV/0!</v>
      </c>
      <c r="L53" s="237"/>
      <c r="M53" s="237" t="e">
        <f t="shared" si="8"/>
        <v>#DIV/0!</v>
      </c>
      <c r="N53" s="261" t="e">
        <f>+IF(M53&lt;'PROM 1Q'!O48,"",IF(M53&gt;'PROM 1Q'!O48,""," "))</f>
        <v>#DIV/0!</v>
      </c>
    </row>
    <row r="54" spans="1:14" ht="20.25" customHeight="1" x14ac:dyDescent="0.25">
      <c r="A54" s="318" t="s">
        <v>49</v>
      </c>
      <c r="B54" s="319"/>
      <c r="C54" s="317" t="s">
        <v>50</v>
      </c>
      <c r="D54" s="317"/>
      <c r="E54" s="317" t="s">
        <v>51</v>
      </c>
      <c r="F54" s="317"/>
    </row>
    <row r="55" spans="1:14" ht="20.25" customHeight="1" x14ac:dyDescent="0.25">
      <c r="A55" s="204" t="s">
        <v>59</v>
      </c>
      <c r="B55" s="205" t="s">
        <v>60</v>
      </c>
      <c r="C55" s="320">
        <f>E55/SUM(E55:F59)</f>
        <v>1</v>
      </c>
      <c r="D55" s="320"/>
      <c r="E55" s="321">
        <f>COUNTIF(L12:L51,"SNP")-COUNTBLANK(datos!B14:B53)</f>
        <v>29</v>
      </c>
      <c r="F55" s="321"/>
      <c r="G55" s="206"/>
      <c r="H55" s="206"/>
      <c r="I55" s="171"/>
      <c r="K55" s="171"/>
      <c r="M55" s="171"/>
    </row>
    <row r="56" spans="1:14" ht="20.25" customHeight="1" x14ac:dyDescent="0.25">
      <c r="A56" s="204" t="s">
        <v>61</v>
      </c>
      <c r="B56" s="207" t="s">
        <v>52</v>
      </c>
      <c r="C56" s="320">
        <f>E56/SUM(E55:F59)</f>
        <v>0</v>
      </c>
      <c r="D56" s="320"/>
      <c r="E56" s="321">
        <f>COUNTIF(L12:L51,"DAR")</f>
        <v>0</v>
      </c>
      <c r="F56" s="321"/>
      <c r="G56" s="206"/>
      <c r="H56" s="206"/>
      <c r="I56" s="171"/>
      <c r="K56" s="171"/>
      <c r="M56" s="171"/>
    </row>
    <row r="57" spans="1:14" ht="20.25" customHeight="1" x14ac:dyDescent="0.25">
      <c r="A57" s="204" t="s">
        <v>62</v>
      </c>
      <c r="B57" s="207" t="s">
        <v>53</v>
      </c>
      <c r="C57" s="320">
        <f>E57/SUM(E55:F59)</f>
        <v>0</v>
      </c>
      <c r="D57" s="320"/>
      <c r="E57" s="321">
        <f>COUNTIF(L12:L51,"AAR")</f>
        <v>0</v>
      </c>
      <c r="F57" s="321"/>
      <c r="G57" s="208"/>
      <c r="H57" s="208"/>
      <c r="I57" s="171"/>
      <c r="K57" s="171"/>
      <c r="M57" s="171"/>
    </row>
    <row r="58" spans="1:14" ht="24" x14ac:dyDescent="0.25">
      <c r="A58" s="204" t="s">
        <v>63</v>
      </c>
      <c r="B58" s="209" t="s">
        <v>54</v>
      </c>
      <c r="C58" s="320">
        <f>E58/SUM(E55:F59)</f>
        <v>0</v>
      </c>
      <c r="D58" s="320"/>
      <c r="E58" s="321">
        <f>COUNTIF(L12:L51,"PAAR")</f>
        <v>0</v>
      </c>
      <c r="F58" s="321"/>
      <c r="G58" s="208"/>
      <c r="H58" s="208"/>
      <c r="I58" s="171"/>
      <c r="K58" s="171"/>
      <c r="M58" s="171"/>
    </row>
    <row r="59" spans="1:14" ht="20.25" customHeight="1" x14ac:dyDescent="0.25">
      <c r="A59" s="204" t="s">
        <v>64</v>
      </c>
      <c r="B59" s="207" t="s">
        <v>55</v>
      </c>
      <c r="C59" s="320">
        <f>E59/SUM(E55:F59)</f>
        <v>0</v>
      </c>
      <c r="D59" s="320"/>
      <c r="E59" s="321">
        <f>COUNTIF(L12:L51,"NAAR")</f>
        <v>0</v>
      </c>
      <c r="F59" s="321"/>
      <c r="G59" s="208"/>
      <c r="H59" s="208"/>
      <c r="I59" s="171"/>
      <c r="K59" s="171"/>
      <c r="M59" s="171"/>
    </row>
    <row r="60" spans="1:14" ht="12" customHeight="1" x14ac:dyDescent="0.25">
      <c r="C60" s="208"/>
      <c r="D60" s="208"/>
      <c r="E60" s="208"/>
      <c r="F60" s="208"/>
      <c r="G60" s="208"/>
      <c r="H60" s="208"/>
      <c r="I60" s="171"/>
      <c r="K60" s="171"/>
      <c r="M60" s="171"/>
    </row>
    <row r="64" spans="1:14" s="215" customFormat="1" ht="12.75" x14ac:dyDescent="0.25">
      <c r="A64" s="210">
        <f>I6</f>
        <v>0</v>
      </c>
      <c r="B64" s="211"/>
      <c r="C64" s="212"/>
      <c r="D64" s="213"/>
      <c r="E64" s="214">
        <f>datos!C8</f>
        <v>0</v>
      </c>
      <c r="F64" s="211"/>
      <c r="G64" s="212"/>
      <c r="H64" s="211"/>
      <c r="I64" s="212"/>
      <c r="J64" s="211"/>
      <c r="K64" s="214">
        <f>datos!C9</f>
        <v>0</v>
      </c>
      <c r="L64" s="211"/>
      <c r="M64" s="212"/>
    </row>
    <row r="65" spans="1:13" s="215" customFormat="1" ht="12.75" x14ac:dyDescent="0.25">
      <c r="A65" s="210" t="s">
        <v>56</v>
      </c>
      <c r="B65" s="211"/>
      <c r="C65" s="212"/>
      <c r="D65" s="216"/>
      <c r="E65" s="214" t="s">
        <v>57</v>
      </c>
      <c r="F65" s="211"/>
      <c r="G65" s="212"/>
      <c r="H65" s="211"/>
      <c r="I65" s="212"/>
      <c r="J65" s="211"/>
      <c r="K65" s="214" t="s">
        <v>58</v>
      </c>
      <c r="L65" s="211"/>
      <c r="M65" s="212"/>
    </row>
  </sheetData>
  <sheetProtection password="C60B" sheet="1" objects="1" scenarios="1" formatRows="0"/>
  <mergeCells count="27">
    <mergeCell ref="C58:D58"/>
    <mergeCell ref="E58:F58"/>
    <mergeCell ref="C59:D59"/>
    <mergeCell ref="E59:F59"/>
    <mergeCell ref="C55:D55"/>
    <mergeCell ref="E55:F55"/>
    <mergeCell ref="C56:D56"/>
    <mergeCell ref="E56:F56"/>
    <mergeCell ref="C57:D57"/>
    <mergeCell ref="E57:F57"/>
    <mergeCell ref="A54:B54"/>
    <mergeCell ref="C54:D54"/>
    <mergeCell ref="E54:F54"/>
    <mergeCell ref="A8:A11"/>
    <mergeCell ref="B8:I9"/>
    <mergeCell ref="L8:M10"/>
    <mergeCell ref="B10:C10"/>
    <mergeCell ref="A1:M1"/>
    <mergeCell ref="A2:M2"/>
    <mergeCell ref="A3:M3"/>
    <mergeCell ref="F5:H5"/>
    <mergeCell ref="F6:H6"/>
    <mergeCell ref="D10:E10"/>
    <mergeCell ref="F10:G10"/>
    <mergeCell ref="H10:I10"/>
    <mergeCell ref="J10:K10"/>
    <mergeCell ref="J8:K9"/>
  </mergeCells>
  <conditionalFormatting sqref="M12:M51">
    <cfRule type="cellIs" dxfId="107" priority="11" operator="lessThan">
      <formula>7</formula>
    </cfRule>
  </conditionalFormatting>
  <conditionalFormatting sqref="M12:M51">
    <cfRule type="cellIs" dxfId="106" priority="10" operator="lessThan">
      <formula>7</formula>
    </cfRule>
  </conditionalFormatting>
  <conditionalFormatting sqref="M12:M51">
    <cfRule type="cellIs" dxfId="105" priority="9" operator="lessThan">
      <formula>7</formula>
    </cfRule>
  </conditionalFormatting>
  <conditionalFormatting sqref="M12:M51">
    <cfRule type="cellIs" dxfId="104" priority="8" operator="lessThan">
      <formula>7</formula>
    </cfRule>
  </conditionalFormatting>
  <conditionalFormatting sqref="M12:M51">
    <cfRule type="cellIs" dxfId="103" priority="7" operator="lessThan">
      <formula>7</formula>
    </cfRule>
  </conditionalFormatting>
  <conditionalFormatting sqref="M12:M51">
    <cfRule type="cellIs" dxfId="102" priority="6" operator="lessThan">
      <formula>7</formula>
    </cfRule>
  </conditionalFormatting>
  <conditionalFormatting sqref="M12:M51">
    <cfRule type="cellIs" dxfId="101" priority="5" operator="lessThan">
      <formula>7</formula>
    </cfRule>
  </conditionalFormatting>
  <conditionalFormatting sqref="M12:M51">
    <cfRule type="cellIs" dxfId="100" priority="4" operator="lessThan">
      <formula>7</formula>
    </cfRule>
  </conditionalFormatting>
  <conditionalFormatting sqref="M12:M51">
    <cfRule type="cellIs" dxfId="99" priority="3" operator="lessThan">
      <formula>7</formula>
    </cfRule>
  </conditionalFormatting>
  <conditionalFormatting sqref="N12:N53">
    <cfRule type="containsText" dxfId="98" priority="1" operator="containsText" text="">
      <formula>NOT(ISERROR(SEARCH("",N12)))</formula>
    </cfRule>
    <cfRule type="containsText" dxfId="97" priority="2" operator="containsText" text="">
      <formula>NOT(ISERROR(SEARCH("",N12)))</formula>
    </cfRule>
  </conditionalFormatting>
  <pageMargins left="0.70866141732283472" right="0.70866141732283472" top="0.74803149606299213" bottom="0.74803149606299213" header="0.31496062992125984" footer="0.31496062992125984"/>
  <pageSetup paperSize="9" scale="95" fitToHeight="0" orientation="portrait" horizontalDpi="4294967294" r:id="rId1"/>
  <drawing r:id="rId2"/>
  <legacyDrawingHF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opLeftCell="B1" workbookViewId="0">
      <selection activeCell="F33" sqref="F33"/>
    </sheetView>
  </sheetViews>
  <sheetFormatPr baseColWidth="10" defaultRowHeight="15" x14ac:dyDescent="0.25"/>
  <cols>
    <col min="1" max="1" width="15" style="270" customWidth="1"/>
    <col min="2" max="2" width="55" style="79" customWidth="1"/>
    <col min="3" max="7" width="12" style="107" customWidth="1"/>
  </cols>
  <sheetData>
    <row r="1" spans="1:8" x14ac:dyDescent="0.25">
      <c r="A1" s="287" t="s">
        <v>152</v>
      </c>
      <c r="B1" s="285" t="s">
        <v>153</v>
      </c>
      <c r="C1" s="289" t="s">
        <v>154</v>
      </c>
      <c r="D1" s="289" t="s">
        <v>157</v>
      </c>
      <c r="E1" s="289" t="s">
        <v>156</v>
      </c>
      <c r="F1" s="289" t="s">
        <v>155</v>
      </c>
      <c r="G1" s="289" t="s">
        <v>158</v>
      </c>
      <c r="H1" s="79"/>
    </row>
    <row r="2" spans="1:8" x14ac:dyDescent="0.25">
      <c r="A2" s="288">
        <f>datos!A14</f>
        <v>2016000140</v>
      </c>
      <c r="B2" s="286" t="str">
        <f>datos!B14</f>
        <v>ALVAREZ MUÑIZ ANGIE GABRIELA</v>
      </c>
      <c r="C2" s="137" t="str">
        <f>'PROM 1.2'!C12</f>
        <v xml:space="preserve"> </v>
      </c>
      <c r="D2" s="137" t="str">
        <f>'PROM 1.2'!E12</f>
        <v xml:space="preserve"> </v>
      </c>
      <c r="E2" s="137" t="str">
        <f>'PROM 1.2'!G12</f>
        <v xml:space="preserve"> </v>
      </c>
      <c r="F2" s="137" t="str">
        <f>'PROM 1.2'!I12</f>
        <v xml:space="preserve"> </v>
      </c>
      <c r="G2" s="137" t="str">
        <f>'PROM 1.2'!K12</f>
        <v>F.N</v>
      </c>
      <c r="H2" s="283">
        <f t="shared" ref="H2:H41" si="0">TRUNC(SUM(C2:G2)/5,2)</f>
        <v>0</v>
      </c>
    </row>
    <row r="3" spans="1:8" x14ac:dyDescent="0.25">
      <c r="A3" s="288">
        <f>datos!A15</f>
        <v>2004010055</v>
      </c>
      <c r="B3" s="286" t="str">
        <f>datos!B15</f>
        <v>CABRERA NICOLA LEONARDO JAVIER</v>
      </c>
      <c r="C3" s="137" t="str">
        <f>'PROM 1.2'!C13</f>
        <v xml:space="preserve"> </v>
      </c>
      <c r="D3" s="137" t="str">
        <f>'PROM 1.2'!E13</f>
        <v xml:space="preserve"> </v>
      </c>
      <c r="E3" s="137" t="str">
        <f>'PROM 1.2'!G13</f>
        <v xml:space="preserve"> </v>
      </c>
      <c r="F3" s="137" t="str">
        <f>'PROM 1.2'!I13</f>
        <v xml:space="preserve"> </v>
      </c>
      <c r="G3" s="137" t="str">
        <f>'PROM 1.2'!K13</f>
        <v>F.N</v>
      </c>
      <c r="H3" s="283">
        <f t="shared" si="0"/>
        <v>0</v>
      </c>
    </row>
    <row r="4" spans="1:8" x14ac:dyDescent="0.25">
      <c r="A4" s="288">
        <f>datos!A16</f>
        <v>2016000146</v>
      </c>
      <c r="B4" s="286" t="str">
        <f>datos!B16</f>
        <v>CARDENAS HIDALGO KENNY JOEL</v>
      </c>
      <c r="C4" s="137" t="str">
        <f>'PROM 1.2'!C14</f>
        <v xml:space="preserve"> </v>
      </c>
      <c r="D4" s="137" t="str">
        <f>'PROM 1.2'!E14</f>
        <v xml:space="preserve"> </v>
      </c>
      <c r="E4" s="137" t="str">
        <f>'PROM 1.2'!G14</f>
        <v xml:space="preserve"> </v>
      </c>
      <c r="F4" s="137" t="str">
        <f>'PROM 1.2'!I14</f>
        <v xml:space="preserve"> </v>
      </c>
      <c r="G4" s="137" t="str">
        <f>'PROM 1.2'!K14</f>
        <v>F.N</v>
      </c>
      <c r="H4" s="283">
        <f t="shared" si="0"/>
        <v>0</v>
      </c>
    </row>
    <row r="5" spans="1:8" x14ac:dyDescent="0.25">
      <c r="A5" s="288">
        <f>datos!A17</f>
        <v>2015110014</v>
      </c>
      <c r="B5" s="286" t="str">
        <f>datos!B17</f>
        <v>CARRASCO GRAÑA SAMUEL JOSE</v>
      </c>
      <c r="C5" s="137" t="str">
        <f>'PROM 1.2'!C15</f>
        <v xml:space="preserve"> </v>
      </c>
      <c r="D5" s="137" t="str">
        <f>'PROM 1.2'!E15</f>
        <v xml:space="preserve"> </v>
      </c>
      <c r="E5" s="137" t="str">
        <f>'PROM 1.2'!G15</f>
        <v xml:space="preserve"> </v>
      </c>
      <c r="F5" s="137" t="str">
        <f>'PROM 1.2'!I15</f>
        <v xml:space="preserve"> </v>
      </c>
      <c r="G5" s="137" t="str">
        <f>'PROM 1.2'!K15</f>
        <v>F.N</v>
      </c>
      <c r="H5" s="283">
        <f t="shared" si="0"/>
        <v>0</v>
      </c>
    </row>
    <row r="6" spans="1:8" x14ac:dyDescent="0.25">
      <c r="A6" s="288">
        <f>datos!A18</f>
        <v>2006020019</v>
      </c>
      <c r="B6" s="286" t="str">
        <f>datos!B18</f>
        <v>CARRILLO GARCIA DANIEL ALEJANDRO</v>
      </c>
      <c r="C6" s="137" t="str">
        <f>'PROM 1.2'!C16</f>
        <v xml:space="preserve"> </v>
      </c>
      <c r="D6" s="137" t="str">
        <f>'PROM 1.2'!E16</f>
        <v xml:space="preserve"> </v>
      </c>
      <c r="E6" s="137" t="str">
        <f>'PROM 1.2'!G16</f>
        <v xml:space="preserve"> </v>
      </c>
      <c r="F6" s="137" t="str">
        <f>'PROM 1.2'!I16</f>
        <v xml:space="preserve"> </v>
      </c>
      <c r="G6" s="137" t="str">
        <f>'PROM 1.2'!K16</f>
        <v>F.N</v>
      </c>
      <c r="H6" s="283">
        <f t="shared" si="0"/>
        <v>0</v>
      </c>
    </row>
    <row r="7" spans="1:8" x14ac:dyDescent="0.25">
      <c r="A7" s="288">
        <f>datos!A19</f>
        <v>2015140018</v>
      </c>
      <c r="B7" s="286" t="str">
        <f>datos!B19</f>
        <v>CHOEZ MORAN DARIAN MARCELA</v>
      </c>
      <c r="C7" s="137" t="str">
        <f>'PROM 1.2'!C17</f>
        <v xml:space="preserve"> </v>
      </c>
      <c r="D7" s="137" t="str">
        <f>'PROM 1.2'!E17</f>
        <v xml:space="preserve"> </v>
      </c>
      <c r="E7" s="137" t="str">
        <f>'PROM 1.2'!G17</f>
        <v xml:space="preserve"> </v>
      </c>
      <c r="F7" s="137" t="str">
        <f>'PROM 1.2'!I17</f>
        <v xml:space="preserve"> </v>
      </c>
      <c r="G7" s="137" t="str">
        <f>'PROM 1.2'!K17</f>
        <v>F.N</v>
      </c>
      <c r="H7" s="283">
        <f t="shared" si="0"/>
        <v>0</v>
      </c>
    </row>
    <row r="8" spans="1:8" x14ac:dyDescent="0.25">
      <c r="A8" s="288">
        <f>datos!A20</f>
        <v>2012030052</v>
      </c>
      <c r="B8" s="286" t="str">
        <f>datos!B20</f>
        <v>CONTRERAS VARGAS CECIBEL ALEJANDRA</v>
      </c>
      <c r="C8" s="137" t="str">
        <f>'PROM 1.2'!C18</f>
        <v xml:space="preserve"> </v>
      </c>
      <c r="D8" s="137" t="str">
        <f>'PROM 1.2'!E18</f>
        <v xml:space="preserve"> </v>
      </c>
      <c r="E8" s="137" t="str">
        <f>'PROM 1.2'!G18</f>
        <v xml:space="preserve"> </v>
      </c>
      <c r="F8" s="137" t="str">
        <f>'PROM 1.2'!I18</f>
        <v xml:space="preserve"> </v>
      </c>
      <c r="G8" s="137" t="str">
        <f>'PROM 1.2'!K18</f>
        <v>F.N</v>
      </c>
      <c r="H8" s="283">
        <f t="shared" si="0"/>
        <v>0</v>
      </c>
    </row>
    <row r="9" spans="1:8" x14ac:dyDescent="0.25">
      <c r="A9" s="288">
        <f>datos!A21</f>
        <v>2015110067</v>
      </c>
      <c r="B9" s="286" t="str">
        <f>datos!B21</f>
        <v>CORDOVA MENDOZA GIOVANNY ALBERTO</v>
      </c>
      <c r="C9" s="137" t="str">
        <f>'PROM 1.2'!C19</f>
        <v xml:space="preserve"> </v>
      </c>
      <c r="D9" s="137" t="str">
        <f>'PROM 1.2'!E19</f>
        <v xml:space="preserve"> </v>
      </c>
      <c r="E9" s="137" t="str">
        <f>'PROM 1.2'!G19</f>
        <v xml:space="preserve"> </v>
      </c>
      <c r="F9" s="137" t="str">
        <f>'PROM 1.2'!I19</f>
        <v xml:space="preserve"> </v>
      </c>
      <c r="G9" s="137" t="str">
        <f>'PROM 1.2'!K19</f>
        <v>F.N</v>
      </c>
      <c r="H9" s="283">
        <f t="shared" si="0"/>
        <v>0</v>
      </c>
    </row>
    <row r="10" spans="1:8" x14ac:dyDescent="0.25">
      <c r="A10" s="288">
        <f>datos!A22</f>
        <v>2016000182</v>
      </c>
      <c r="B10" s="286" t="str">
        <f>datos!B22</f>
        <v>CORONEL LANDIVAR JUAN DIEGO</v>
      </c>
      <c r="C10" s="137" t="str">
        <f>'PROM 1.2'!C20</f>
        <v xml:space="preserve"> </v>
      </c>
      <c r="D10" s="137" t="str">
        <f>'PROM 1.2'!E20</f>
        <v xml:space="preserve"> </v>
      </c>
      <c r="E10" s="137" t="str">
        <f>'PROM 1.2'!G20</f>
        <v xml:space="preserve"> </v>
      </c>
      <c r="F10" s="137" t="str">
        <f>'PROM 1.2'!I20</f>
        <v xml:space="preserve"> </v>
      </c>
      <c r="G10" s="137" t="str">
        <f>'PROM 1.2'!K20</f>
        <v>F.N</v>
      </c>
      <c r="H10" s="283">
        <f t="shared" si="0"/>
        <v>0</v>
      </c>
    </row>
    <row r="11" spans="1:8" x14ac:dyDescent="0.25">
      <c r="A11" s="288">
        <f>datos!A23</f>
        <v>2014050001</v>
      </c>
      <c r="B11" s="286" t="str">
        <f>datos!B23</f>
        <v>CUBA VERA ABRAHAM</v>
      </c>
      <c r="C11" s="137" t="str">
        <f>'PROM 1.2'!C21</f>
        <v xml:space="preserve"> </v>
      </c>
      <c r="D11" s="137" t="str">
        <f>'PROM 1.2'!E21</f>
        <v xml:space="preserve"> </v>
      </c>
      <c r="E11" s="137" t="str">
        <f>'PROM 1.2'!G21</f>
        <v xml:space="preserve"> </v>
      </c>
      <c r="F11" s="137" t="str">
        <f>'PROM 1.2'!I21</f>
        <v xml:space="preserve"> </v>
      </c>
      <c r="G11" s="137" t="str">
        <f>'PROM 1.2'!K21</f>
        <v>F.N</v>
      </c>
      <c r="H11" s="283">
        <f t="shared" si="0"/>
        <v>0</v>
      </c>
    </row>
    <row r="12" spans="1:8" x14ac:dyDescent="0.25">
      <c r="A12" s="288">
        <f>datos!A24</f>
        <v>2016000135</v>
      </c>
      <c r="B12" s="286" t="str">
        <f>datos!B24</f>
        <v>CUENCA LOZA DANIELLA NICOLLE</v>
      </c>
      <c r="C12" s="137" t="str">
        <f>'PROM 1.2'!C22</f>
        <v xml:space="preserve"> </v>
      </c>
      <c r="D12" s="137" t="str">
        <f>'PROM 1.2'!E22</f>
        <v xml:space="preserve"> </v>
      </c>
      <c r="E12" s="137" t="str">
        <f>'PROM 1.2'!G22</f>
        <v xml:space="preserve"> </v>
      </c>
      <c r="F12" s="137" t="str">
        <f>'PROM 1.2'!I22</f>
        <v xml:space="preserve"> </v>
      </c>
      <c r="G12" s="137" t="str">
        <f>'PROM 1.2'!K22</f>
        <v>F.N</v>
      </c>
      <c r="H12" s="283">
        <f t="shared" si="0"/>
        <v>0</v>
      </c>
    </row>
    <row r="13" spans="1:8" x14ac:dyDescent="0.25">
      <c r="A13" s="288">
        <f>datos!A25</f>
        <v>2015110053</v>
      </c>
      <c r="B13" s="286" t="str">
        <f>datos!B25</f>
        <v>GARCIA ABRIL FELIX ALBERTO</v>
      </c>
      <c r="C13" s="137" t="str">
        <f>'PROM 1.2'!C23</f>
        <v xml:space="preserve"> </v>
      </c>
      <c r="D13" s="137" t="str">
        <f>'PROM 1.2'!E23</f>
        <v xml:space="preserve"> </v>
      </c>
      <c r="E13" s="137" t="str">
        <f>'PROM 1.2'!G23</f>
        <v xml:space="preserve"> </v>
      </c>
      <c r="F13" s="137" t="str">
        <f>'PROM 1.2'!I23</f>
        <v xml:space="preserve"> </v>
      </c>
      <c r="G13" s="137" t="str">
        <f>'PROM 1.2'!K23</f>
        <v>F.N</v>
      </c>
      <c r="H13" s="283">
        <f t="shared" si="0"/>
        <v>0</v>
      </c>
    </row>
    <row r="14" spans="1:8" x14ac:dyDescent="0.25">
      <c r="A14" s="288">
        <f>datos!A26</f>
        <v>2010020020</v>
      </c>
      <c r="B14" s="286" t="str">
        <f>datos!B26</f>
        <v>GOMEZ MESTANZA ALBERTO JOSHUA</v>
      </c>
      <c r="C14" s="137" t="str">
        <f>'PROM 1.2'!C24</f>
        <v xml:space="preserve"> </v>
      </c>
      <c r="D14" s="137" t="str">
        <f>'PROM 1.2'!E24</f>
        <v xml:space="preserve"> </v>
      </c>
      <c r="E14" s="137" t="str">
        <f>'PROM 1.2'!G24</f>
        <v xml:space="preserve"> </v>
      </c>
      <c r="F14" s="137" t="str">
        <f>'PROM 1.2'!I24</f>
        <v xml:space="preserve"> </v>
      </c>
      <c r="G14" s="137" t="str">
        <f>'PROM 1.2'!K24</f>
        <v>F.N</v>
      </c>
      <c r="H14" s="283">
        <f t="shared" si="0"/>
        <v>0</v>
      </c>
    </row>
    <row r="15" spans="1:8" x14ac:dyDescent="0.25">
      <c r="A15" s="288">
        <f>datos!A27</f>
        <v>2016000270</v>
      </c>
      <c r="B15" s="286" t="str">
        <f>datos!B27</f>
        <v>LANDIRES COLOMA ROMINA MARTJE</v>
      </c>
      <c r="C15" s="137" t="str">
        <f>'PROM 1.2'!C25</f>
        <v xml:space="preserve"> </v>
      </c>
      <c r="D15" s="137" t="str">
        <f>'PROM 1.2'!E25</f>
        <v xml:space="preserve"> </v>
      </c>
      <c r="E15" s="137" t="str">
        <f>'PROM 1.2'!G25</f>
        <v xml:space="preserve"> </v>
      </c>
      <c r="F15" s="137" t="str">
        <f>'PROM 1.2'!I25</f>
        <v xml:space="preserve"> </v>
      </c>
      <c r="G15" s="137" t="str">
        <f>'PROM 1.2'!K25</f>
        <v>F.N</v>
      </c>
      <c r="H15" s="283">
        <f t="shared" si="0"/>
        <v>0</v>
      </c>
    </row>
    <row r="16" spans="1:8" x14ac:dyDescent="0.25">
      <c r="A16" s="288">
        <f>datos!A28</f>
        <v>2013110024</v>
      </c>
      <c r="B16" s="286" t="str">
        <f>datos!B28</f>
        <v>LOOR ALVAREZ JHONNY FREDERICK</v>
      </c>
      <c r="C16" s="137" t="str">
        <f>'PROM 1.2'!C26</f>
        <v xml:space="preserve"> </v>
      </c>
      <c r="D16" s="137" t="str">
        <f>'PROM 1.2'!E26</f>
        <v xml:space="preserve"> </v>
      </c>
      <c r="E16" s="137" t="str">
        <f>'PROM 1.2'!G26</f>
        <v xml:space="preserve"> </v>
      </c>
      <c r="F16" s="137" t="str">
        <f>'PROM 1.2'!I26</f>
        <v xml:space="preserve"> </v>
      </c>
      <c r="G16" s="137" t="str">
        <f>'PROM 1.2'!K26</f>
        <v>F.N</v>
      </c>
      <c r="H16" s="283">
        <f t="shared" si="0"/>
        <v>0</v>
      </c>
    </row>
    <row r="17" spans="1:8" x14ac:dyDescent="0.25">
      <c r="A17" s="288">
        <f>datos!A29</f>
        <v>2015110047</v>
      </c>
      <c r="B17" s="286" t="str">
        <f>datos!B29</f>
        <v>LOPEZ LEON MIRNA JOSTYNE</v>
      </c>
      <c r="C17" s="137" t="str">
        <f>'PROM 1.2'!C27</f>
        <v xml:space="preserve"> </v>
      </c>
      <c r="D17" s="137" t="str">
        <f>'PROM 1.2'!E27</f>
        <v xml:space="preserve"> </v>
      </c>
      <c r="E17" s="137" t="str">
        <f>'PROM 1.2'!G27</f>
        <v xml:space="preserve"> </v>
      </c>
      <c r="F17" s="137" t="str">
        <f>'PROM 1.2'!I27</f>
        <v xml:space="preserve"> </v>
      </c>
      <c r="G17" s="137" t="str">
        <f>'PROM 1.2'!K27</f>
        <v>F.N</v>
      </c>
      <c r="H17" s="283">
        <f t="shared" si="0"/>
        <v>0</v>
      </c>
    </row>
    <row r="18" spans="1:8" x14ac:dyDescent="0.25">
      <c r="A18" s="288">
        <f>datos!A30</f>
        <v>2015090087</v>
      </c>
      <c r="B18" s="286" t="str">
        <f>datos!B30</f>
        <v>MALDONADO PALMA CHRISTOPHER XAVIER</v>
      </c>
      <c r="C18" s="137" t="str">
        <f>'PROM 1.2'!C28</f>
        <v xml:space="preserve"> </v>
      </c>
      <c r="D18" s="137" t="str">
        <f>'PROM 1.2'!E28</f>
        <v xml:space="preserve"> </v>
      </c>
      <c r="E18" s="137" t="str">
        <f>'PROM 1.2'!G28</f>
        <v xml:space="preserve"> </v>
      </c>
      <c r="F18" s="137" t="str">
        <f>'PROM 1.2'!I28</f>
        <v xml:space="preserve"> </v>
      </c>
      <c r="G18" s="137" t="str">
        <f>'PROM 1.2'!K28</f>
        <v>F.N</v>
      </c>
      <c r="H18" s="283">
        <f t="shared" si="0"/>
        <v>0</v>
      </c>
    </row>
    <row r="19" spans="1:8" x14ac:dyDescent="0.25">
      <c r="A19" s="288">
        <f>datos!A31</f>
        <v>2015110040</v>
      </c>
      <c r="B19" s="286" t="str">
        <f>datos!B31</f>
        <v>MORALES AVILA DAYANA PRISCILA</v>
      </c>
      <c r="C19" s="137" t="str">
        <f>'PROM 1.2'!C29</f>
        <v xml:space="preserve"> </v>
      </c>
      <c r="D19" s="137" t="str">
        <f>'PROM 1.2'!E29</f>
        <v xml:space="preserve"> </v>
      </c>
      <c r="E19" s="137" t="str">
        <f>'PROM 1.2'!G29</f>
        <v xml:space="preserve"> </v>
      </c>
      <c r="F19" s="137" t="str">
        <f>'PROM 1.2'!I29</f>
        <v xml:space="preserve"> </v>
      </c>
      <c r="G19" s="137" t="str">
        <f>'PROM 1.2'!K29</f>
        <v>F.N</v>
      </c>
      <c r="H19" s="283">
        <f t="shared" si="0"/>
        <v>0</v>
      </c>
    </row>
    <row r="20" spans="1:8" x14ac:dyDescent="0.25">
      <c r="A20" s="288">
        <f>datos!A32</f>
        <v>2016000060</v>
      </c>
      <c r="B20" s="286" t="str">
        <f>datos!B32</f>
        <v>MUÑOZ RIVERA NICOLE ALEXANDRA</v>
      </c>
      <c r="C20" s="137" t="str">
        <f>'PROM 1.2'!C30</f>
        <v xml:space="preserve"> </v>
      </c>
      <c r="D20" s="137" t="str">
        <f>'PROM 1.2'!E30</f>
        <v xml:space="preserve"> </v>
      </c>
      <c r="E20" s="137" t="str">
        <f>'PROM 1.2'!G30</f>
        <v xml:space="preserve"> </v>
      </c>
      <c r="F20" s="137" t="str">
        <f>'PROM 1.2'!I30</f>
        <v xml:space="preserve"> </v>
      </c>
      <c r="G20" s="137" t="str">
        <f>'PROM 1.2'!K30</f>
        <v>F.N</v>
      </c>
      <c r="H20" s="283">
        <f t="shared" si="0"/>
        <v>0</v>
      </c>
    </row>
    <row r="21" spans="1:8" x14ac:dyDescent="0.25">
      <c r="A21" s="288">
        <f>datos!A33</f>
        <v>2016000221</v>
      </c>
      <c r="B21" s="286" t="str">
        <f>datos!B33</f>
        <v>MURILLO VELASTEGUI RICARDO ARTURO</v>
      </c>
      <c r="C21" s="137" t="str">
        <f>'PROM 1.2'!C31</f>
        <v xml:space="preserve"> </v>
      </c>
      <c r="D21" s="137" t="str">
        <f>'PROM 1.2'!E31</f>
        <v xml:space="preserve"> </v>
      </c>
      <c r="E21" s="137" t="str">
        <f>'PROM 1.2'!G31</f>
        <v xml:space="preserve"> </v>
      </c>
      <c r="F21" s="137" t="str">
        <f>'PROM 1.2'!I31</f>
        <v xml:space="preserve"> </v>
      </c>
      <c r="G21" s="137" t="str">
        <f>'PROM 1.2'!K31</f>
        <v>F.N</v>
      </c>
      <c r="H21" s="283">
        <f t="shared" si="0"/>
        <v>0</v>
      </c>
    </row>
    <row r="22" spans="1:8" x14ac:dyDescent="0.25">
      <c r="A22" s="288">
        <f>datos!A34</f>
        <v>2016000067</v>
      </c>
      <c r="B22" s="286" t="str">
        <f>datos!B34</f>
        <v>OTERO SANCHEZ JORGE ALEJANDRO</v>
      </c>
      <c r="C22" s="137" t="str">
        <f>'PROM 1.2'!C32</f>
        <v xml:space="preserve"> </v>
      </c>
      <c r="D22" s="137" t="str">
        <f>'PROM 1.2'!E32</f>
        <v xml:space="preserve"> </v>
      </c>
      <c r="E22" s="137" t="str">
        <f>'PROM 1.2'!G32</f>
        <v xml:space="preserve"> </v>
      </c>
      <c r="F22" s="137" t="str">
        <f>'PROM 1.2'!I32</f>
        <v xml:space="preserve"> </v>
      </c>
      <c r="G22" s="137" t="str">
        <f>'PROM 1.2'!K32</f>
        <v>F.N</v>
      </c>
      <c r="H22" s="283">
        <f t="shared" si="0"/>
        <v>0</v>
      </c>
    </row>
    <row r="23" spans="1:8" x14ac:dyDescent="0.25">
      <c r="A23" s="288">
        <f>datos!A35</f>
        <v>2016000132</v>
      </c>
      <c r="B23" s="286" t="str">
        <f>datos!B35</f>
        <v>PASTOR SALGADO MARIELLA DOMENICA</v>
      </c>
      <c r="C23" s="137" t="str">
        <f>'PROM 1.2'!C33</f>
        <v xml:space="preserve"> </v>
      </c>
      <c r="D23" s="137" t="str">
        <f>'PROM 1.2'!E33</f>
        <v xml:space="preserve"> </v>
      </c>
      <c r="E23" s="137" t="str">
        <f>'PROM 1.2'!G33</f>
        <v xml:space="preserve"> </v>
      </c>
      <c r="F23" s="137" t="str">
        <f>'PROM 1.2'!I33</f>
        <v xml:space="preserve"> </v>
      </c>
      <c r="G23" s="137" t="str">
        <f>'PROM 1.2'!K33</f>
        <v>F.N</v>
      </c>
      <c r="H23" s="283">
        <f t="shared" si="0"/>
        <v>0</v>
      </c>
    </row>
    <row r="24" spans="1:8" x14ac:dyDescent="0.25">
      <c r="A24" s="288">
        <f>datos!A36</f>
        <v>2010020005</v>
      </c>
      <c r="B24" s="286" t="str">
        <f>datos!B36</f>
        <v>PLAZA DELGADO JOSE LUIS</v>
      </c>
      <c r="C24" s="137" t="str">
        <f>'PROM 1.2'!C34</f>
        <v xml:space="preserve"> </v>
      </c>
      <c r="D24" s="137" t="str">
        <f>'PROM 1.2'!E34</f>
        <v xml:space="preserve"> </v>
      </c>
      <c r="E24" s="137" t="str">
        <f>'PROM 1.2'!G34</f>
        <v xml:space="preserve"> </v>
      </c>
      <c r="F24" s="137" t="str">
        <f>'PROM 1.2'!I34</f>
        <v xml:space="preserve"> </v>
      </c>
      <c r="G24" s="137" t="str">
        <f>'PROM 1.2'!K34</f>
        <v>F.N</v>
      </c>
      <c r="H24" s="283">
        <f t="shared" si="0"/>
        <v>0</v>
      </c>
    </row>
    <row r="25" spans="1:8" x14ac:dyDescent="0.25">
      <c r="A25" s="288">
        <f>datos!A37</f>
        <v>2015110006</v>
      </c>
      <c r="B25" s="286" t="str">
        <f>datos!B37</f>
        <v>ROMAN FLORES DANIEL ERNESTO</v>
      </c>
      <c r="C25" s="137" t="str">
        <f>'PROM 1.2'!C35</f>
        <v xml:space="preserve"> </v>
      </c>
      <c r="D25" s="137" t="str">
        <f>'PROM 1.2'!E35</f>
        <v xml:space="preserve"> </v>
      </c>
      <c r="E25" s="137" t="str">
        <f>'PROM 1.2'!G35</f>
        <v xml:space="preserve"> </v>
      </c>
      <c r="F25" s="137" t="str">
        <f>'PROM 1.2'!I35</f>
        <v xml:space="preserve"> </v>
      </c>
      <c r="G25" s="137" t="str">
        <f>'PROM 1.2'!K35</f>
        <v>F.N</v>
      </c>
      <c r="H25" s="283">
        <f t="shared" si="0"/>
        <v>0</v>
      </c>
    </row>
    <row r="26" spans="1:8" x14ac:dyDescent="0.25">
      <c r="A26" s="288">
        <f>datos!A38</f>
        <v>2015110020</v>
      </c>
      <c r="B26" s="286" t="str">
        <f>datos!B38</f>
        <v>TAIBOT AVEGNO BRYAN ANTENOR</v>
      </c>
      <c r="C26" s="137" t="str">
        <f>'PROM 1.2'!C36</f>
        <v xml:space="preserve"> </v>
      </c>
      <c r="D26" s="137" t="str">
        <f>'PROM 1.2'!E36</f>
        <v xml:space="preserve"> </v>
      </c>
      <c r="E26" s="137" t="str">
        <f>'PROM 1.2'!G36</f>
        <v xml:space="preserve"> </v>
      </c>
      <c r="F26" s="137" t="str">
        <f>'PROM 1.2'!I36</f>
        <v xml:space="preserve"> </v>
      </c>
      <c r="G26" s="137" t="str">
        <f>'PROM 1.2'!K36</f>
        <v>F.N</v>
      </c>
      <c r="H26" s="283">
        <f t="shared" si="0"/>
        <v>0</v>
      </c>
    </row>
    <row r="27" spans="1:8" x14ac:dyDescent="0.25">
      <c r="A27" s="288">
        <f>datos!A39</f>
        <v>2016000183</v>
      </c>
      <c r="B27" s="286" t="str">
        <f>datos!B39</f>
        <v>TORO ALMEA JORDAN ANDRES</v>
      </c>
      <c r="C27" s="137" t="str">
        <f>'PROM 1.2'!C37</f>
        <v xml:space="preserve"> </v>
      </c>
      <c r="D27" s="137" t="str">
        <f>'PROM 1.2'!E37</f>
        <v xml:space="preserve"> </v>
      </c>
      <c r="E27" s="137" t="str">
        <f>'PROM 1.2'!G37</f>
        <v xml:space="preserve"> </v>
      </c>
      <c r="F27" s="137" t="str">
        <f>'PROM 1.2'!I37</f>
        <v xml:space="preserve"> </v>
      </c>
      <c r="G27" s="137" t="str">
        <f>'PROM 1.2'!K37</f>
        <v>F.N</v>
      </c>
      <c r="H27" s="283">
        <f t="shared" si="0"/>
        <v>0</v>
      </c>
    </row>
    <row r="28" spans="1:8" x14ac:dyDescent="0.25">
      <c r="A28" s="288">
        <f>datos!A40</f>
        <v>2016000137</v>
      </c>
      <c r="B28" s="286" t="str">
        <f>datos!B40</f>
        <v>VALENCIA CAICEDO ANGIE ISABELLA</v>
      </c>
      <c r="C28" s="137" t="str">
        <f>'PROM 1.2'!C38</f>
        <v xml:space="preserve"> </v>
      </c>
      <c r="D28" s="137" t="str">
        <f>'PROM 1.2'!E38</f>
        <v xml:space="preserve"> </v>
      </c>
      <c r="E28" s="137" t="str">
        <f>'PROM 1.2'!G38</f>
        <v xml:space="preserve"> </v>
      </c>
      <c r="F28" s="137" t="str">
        <f>'PROM 1.2'!I38</f>
        <v xml:space="preserve"> </v>
      </c>
      <c r="G28" s="137" t="str">
        <f>'PROM 1.2'!K38</f>
        <v>F.N</v>
      </c>
      <c r="H28" s="283">
        <f t="shared" si="0"/>
        <v>0</v>
      </c>
    </row>
    <row r="29" spans="1:8" x14ac:dyDescent="0.25">
      <c r="A29" s="288">
        <f>datos!A41</f>
        <v>2016000181</v>
      </c>
      <c r="B29" s="286" t="str">
        <f>datos!B41</f>
        <v>VALIENTE GUTIERREZ NAYIB EDUARDO</v>
      </c>
      <c r="C29" s="137" t="str">
        <f>'PROM 1.2'!C39</f>
        <v xml:space="preserve"> </v>
      </c>
      <c r="D29" s="137" t="str">
        <f>'PROM 1.2'!E39</f>
        <v xml:space="preserve"> </v>
      </c>
      <c r="E29" s="137" t="str">
        <f>'PROM 1.2'!G39</f>
        <v xml:space="preserve"> </v>
      </c>
      <c r="F29" s="137" t="str">
        <f>'PROM 1.2'!I39</f>
        <v xml:space="preserve"> </v>
      </c>
      <c r="G29" s="137" t="str">
        <f>'PROM 1.2'!K39</f>
        <v>F.N</v>
      </c>
      <c r="H29" s="283">
        <f t="shared" si="0"/>
        <v>0</v>
      </c>
    </row>
    <row r="30" spans="1:8" x14ac:dyDescent="0.25">
      <c r="A30" s="288">
        <f>datos!A42</f>
        <v>2016000251</v>
      </c>
      <c r="B30" s="286" t="str">
        <f>datos!B42</f>
        <v>VEGA VERA ANGGIE VALERIA</v>
      </c>
      <c r="C30" s="137" t="str">
        <f>'PROM 1.2'!C40</f>
        <v xml:space="preserve"> </v>
      </c>
      <c r="D30" s="137" t="str">
        <f>'PROM 1.2'!E40</f>
        <v xml:space="preserve"> </v>
      </c>
      <c r="E30" s="137" t="str">
        <f>'PROM 1.2'!G40</f>
        <v xml:space="preserve"> </v>
      </c>
      <c r="F30" s="137" t="str">
        <f>'PROM 1.2'!I40</f>
        <v xml:space="preserve"> </v>
      </c>
      <c r="G30" s="137" t="str">
        <f>'PROM 1.2'!K40</f>
        <v>F.N</v>
      </c>
      <c r="H30" s="283">
        <f t="shared" si="0"/>
        <v>0</v>
      </c>
    </row>
    <row r="31" spans="1:8" x14ac:dyDescent="0.25">
      <c r="A31" s="288">
        <f>datos!A43</f>
        <v>0</v>
      </c>
      <c r="B31" s="286">
        <f>datos!B43</f>
        <v>0</v>
      </c>
      <c r="C31" s="137" t="str">
        <f>'PROM 1.2'!C41</f>
        <v xml:space="preserve"> </v>
      </c>
      <c r="D31" s="137" t="str">
        <f>'PROM 1.2'!E41</f>
        <v xml:space="preserve"> </v>
      </c>
      <c r="E31" s="137" t="str">
        <f>'PROM 1.2'!G41</f>
        <v xml:space="preserve"> </v>
      </c>
      <c r="F31" s="137" t="str">
        <f>'PROM 1.2'!I41</f>
        <v xml:space="preserve"> </v>
      </c>
      <c r="G31" s="137" t="str">
        <f>'PROM 1.2'!K41</f>
        <v>F.N</v>
      </c>
      <c r="H31" s="283">
        <f t="shared" si="0"/>
        <v>0</v>
      </c>
    </row>
    <row r="32" spans="1:8" x14ac:dyDescent="0.25">
      <c r="A32" s="288">
        <f>datos!A44</f>
        <v>0</v>
      </c>
      <c r="B32" s="286">
        <f>datos!B44</f>
        <v>0</v>
      </c>
      <c r="C32" s="137" t="str">
        <f>'PROM 1.2'!C42</f>
        <v xml:space="preserve"> </v>
      </c>
      <c r="D32" s="137" t="str">
        <f>'PROM 1.2'!E42</f>
        <v xml:space="preserve"> </v>
      </c>
      <c r="E32" s="137" t="str">
        <f>'PROM 1.2'!G42</f>
        <v xml:space="preserve"> </v>
      </c>
      <c r="F32" s="137" t="str">
        <f>'PROM 1.2'!I42</f>
        <v xml:space="preserve"> </v>
      </c>
      <c r="G32" s="137" t="str">
        <f>'PROM 1.2'!K42</f>
        <v>F.N</v>
      </c>
      <c r="H32" s="283">
        <f t="shared" si="0"/>
        <v>0</v>
      </c>
    </row>
    <row r="33" spans="1:8" x14ac:dyDescent="0.25">
      <c r="A33" s="288">
        <f>datos!A45</f>
        <v>0</v>
      </c>
      <c r="B33" s="286">
        <f>datos!B45</f>
        <v>0</v>
      </c>
      <c r="C33" s="137" t="str">
        <f>'PROM 1.2'!C43</f>
        <v xml:space="preserve"> </v>
      </c>
      <c r="D33" s="137" t="str">
        <f>'PROM 1.2'!E43</f>
        <v xml:space="preserve"> </v>
      </c>
      <c r="E33" s="137" t="str">
        <f>'PROM 1.2'!G43</f>
        <v xml:space="preserve"> </v>
      </c>
      <c r="F33" s="137" t="str">
        <f>'PROM 1.2'!I43</f>
        <v xml:space="preserve"> </v>
      </c>
      <c r="G33" s="137" t="str">
        <f>'PROM 1.2'!K43</f>
        <v>F.N</v>
      </c>
      <c r="H33" s="283">
        <f t="shared" si="0"/>
        <v>0</v>
      </c>
    </row>
    <row r="34" spans="1:8" x14ac:dyDescent="0.25">
      <c r="A34" s="288">
        <f>datos!A46</f>
        <v>0</v>
      </c>
      <c r="B34" s="286">
        <f>datos!B46</f>
        <v>0</v>
      </c>
      <c r="C34" s="137" t="str">
        <f>'PROM 1.2'!C44</f>
        <v xml:space="preserve"> </v>
      </c>
      <c r="D34" s="137" t="str">
        <f>'PROM 1.2'!E44</f>
        <v xml:space="preserve"> </v>
      </c>
      <c r="E34" s="137" t="str">
        <f>'PROM 1.2'!G44</f>
        <v xml:space="preserve"> </v>
      </c>
      <c r="F34" s="137" t="str">
        <f>'PROM 1.2'!I44</f>
        <v xml:space="preserve"> </v>
      </c>
      <c r="G34" s="137" t="str">
        <f>'PROM 1.2'!K44</f>
        <v>F.N</v>
      </c>
      <c r="H34" s="283">
        <f t="shared" si="0"/>
        <v>0</v>
      </c>
    </row>
    <row r="35" spans="1:8" x14ac:dyDescent="0.25">
      <c r="A35" s="288">
        <f>datos!A47</f>
        <v>0</v>
      </c>
      <c r="B35" s="286">
        <f>datos!B47</f>
        <v>0</v>
      </c>
      <c r="C35" s="137" t="str">
        <f>'PROM 1.2'!C45</f>
        <v xml:space="preserve"> </v>
      </c>
      <c r="D35" s="137" t="str">
        <f>'PROM 1.2'!E45</f>
        <v xml:space="preserve"> </v>
      </c>
      <c r="E35" s="137" t="str">
        <f>'PROM 1.2'!G45</f>
        <v xml:space="preserve"> </v>
      </c>
      <c r="F35" s="137" t="str">
        <f>'PROM 1.2'!I45</f>
        <v xml:space="preserve"> </v>
      </c>
      <c r="G35" s="137" t="str">
        <f>'PROM 1.2'!K45</f>
        <v>F.N</v>
      </c>
      <c r="H35" s="283">
        <f t="shared" si="0"/>
        <v>0</v>
      </c>
    </row>
    <row r="36" spans="1:8" x14ac:dyDescent="0.25">
      <c r="A36" s="288">
        <f>datos!A48</f>
        <v>0</v>
      </c>
      <c r="B36" s="286">
        <f>datos!B48</f>
        <v>0</v>
      </c>
      <c r="C36" s="137" t="str">
        <f>'PROM 1.2'!C46</f>
        <v xml:space="preserve"> </v>
      </c>
      <c r="D36" s="137" t="str">
        <f>'PROM 1.2'!E46</f>
        <v xml:space="preserve"> </v>
      </c>
      <c r="E36" s="137" t="str">
        <f>'PROM 1.2'!G46</f>
        <v xml:space="preserve"> </v>
      </c>
      <c r="F36" s="137" t="str">
        <f>'PROM 1.2'!I46</f>
        <v xml:space="preserve"> </v>
      </c>
      <c r="G36" s="137" t="str">
        <f>'PROM 1.2'!K46</f>
        <v>F.N</v>
      </c>
      <c r="H36" s="283">
        <f t="shared" si="0"/>
        <v>0</v>
      </c>
    </row>
    <row r="37" spans="1:8" x14ac:dyDescent="0.25">
      <c r="A37" s="288">
        <f>datos!A49</f>
        <v>0</v>
      </c>
      <c r="B37" s="286">
        <f>datos!B49</f>
        <v>0</v>
      </c>
      <c r="C37" s="137" t="str">
        <f>'PROM 1.2'!C47</f>
        <v xml:space="preserve"> </v>
      </c>
      <c r="D37" s="137" t="str">
        <f>'PROM 1.2'!E47</f>
        <v xml:space="preserve"> </v>
      </c>
      <c r="E37" s="137" t="str">
        <f>'PROM 1.2'!G47</f>
        <v xml:space="preserve"> </v>
      </c>
      <c r="F37" s="137" t="str">
        <f>'PROM 1.2'!I47</f>
        <v xml:space="preserve"> </v>
      </c>
      <c r="G37" s="137" t="str">
        <f>'PROM 1.2'!K47</f>
        <v>F.N</v>
      </c>
      <c r="H37" s="283">
        <f t="shared" si="0"/>
        <v>0</v>
      </c>
    </row>
    <row r="38" spans="1:8" x14ac:dyDescent="0.25">
      <c r="A38" s="288">
        <f>datos!A50</f>
        <v>0</v>
      </c>
      <c r="B38" s="286">
        <f>datos!B50</f>
        <v>0</v>
      </c>
      <c r="C38" s="137" t="str">
        <f>'PROM 1.2'!C48</f>
        <v xml:space="preserve"> </v>
      </c>
      <c r="D38" s="137" t="str">
        <f>'PROM 1.2'!E48</f>
        <v xml:space="preserve"> </v>
      </c>
      <c r="E38" s="137" t="str">
        <f>'PROM 1.2'!G48</f>
        <v xml:space="preserve"> </v>
      </c>
      <c r="F38" s="137" t="str">
        <f>'PROM 1.2'!I48</f>
        <v xml:space="preserve"> </v>
      </c>
      <c r="G38" s="137" t="str">
        <f>'PROM 1.2'!K48</f>
        <v>F.N</v>
      </c>
      <c r="H38" s="283">
        <f t="shared" si="0"/>
        <v>0</v>
      </c>
    </row>
    <row r="39" spans="1:8" x14ac:dyDescent="0.25">
      <c r="A39" s="288">
        <f>datos!A51</f>
        <v>0</v>
      </c>
      <c r="B39" s="286">
        <f>datos!B51</f>
        <v>0</v>
      </c>
      <c r="C39" s="137" t="str">
        <f>'PROM 1.2'!C49</f>
        <v xml:space="preserve"> </v>
      </c>
      <c r="D39" s="137" t="str">
        <f>'PROM 1.2'!E49</f>
        <v xml:space="preserve"> </v>
      </c>
      <c r="E39" s="137" t="str">
        <f>'PROM 1.2'!G49</f>
        <v xml:space="preserve"> </v>
      </c>
      <c r="F39" s="137" t="str">
        <f>'PROM 1.2'!I49</f>
        <v xml:space="preserve"> </v>
      </c>
      <c r="G39" s="137" t="str">
        <f>'PROM 1.2'!K49</f>
        <v>F.N</v>
      </c>
      <c r="H39" s="283">
        <f t="shared" si="0"/>
        <v>0</v>
      </c>
    </row>
    <row r="40" spans="1:8" x14ac:dyDescent="0.25">
      <c r="A40" s="288">
        <f>datos!A52</f>
        <v>0</v>
      </c>
      <c r="B40" s="286">
        <f>datos!B52</f>
        <v>0</v>
      </c>
      <c r="C40" s="137" t="str">
        <f>'PROM 1.2'!C50</f>
        <v xml:space="preserve"> </v>
      </c>
      <c r="D40" s="137" t="str">
        <f>'PROM 1.2'!E50</f>
        <v xml:space="preserve"> </v>
      </c>
      <c r="E40" s="137" t="str">
        <f>'PROM 1.2'!G50</f>
        <v xml:space="preserve"> </v>
      </c>
      <c r="F40" s="137" t="str">
        <f>'PROM 1.2'!I50</f>
        <v xml:space="preserve"> </v>
      </c>
      <c r="G40" s="137" t="str">
        <f>'PROM 1.2'!K50</f>
        <v>F.N</v>
      </c>
      <c r="H40" s="283">
        <f t="shared" si="0"/>
        <v>0</v>
      </c>
    </row>
    <row r="41" spans="1:8" x14ac:dyDescent="0.25">
      <c r="A41" s="288">
        <f>datos!A53</f>
        <v>0</v>
      </c>
      <c r="B41" s="286">
        <f>datos!B53</f>
        <v>0</v>
      </c>
      <c r="C41" s="137" t="str">
        <f>'PROM 1.2'!C51</f>
        <v xml:space="preserve"> </v>
      </c>
      <c r="D41" s="137" t="str">
        <f>'PROM 1.2'!E51</f>
        <v xml:space="preserve"> </v>
      </c>
      <c r="E41" s="137" t="str">
        <f>'PROM 1.2'!G51</f>
        <v xml:space="preserve"> </v>
      </c>
      <c r="F41" s="137" t="str">
        <f>'PROM 1.2'!I51</f>
        <v xml:space="preserve"> </v>
      </c>
      <c r="G41" s="137" t="str">
        <f>'PROM 1.2'!K51</f>
        <v>F.N</v>
      </c>
      <c r="H41" s="283">
        <f t="shared" si="0"/>
        <v>0</v>
      </c>
    </row>
    <row r="42" spans="1:8" x14ac:dyDescent="0.25">
      <c r="C42" s="105"/>
      <c r="D42" s="105"/>
      <c r="E42" s="105"/>
      <c r="F42" s="105"/>
      <c r="G42" s="105"/>
    </row>
    <row r="43" spans="1:8" x14ac:dyDescent="0.25">
      <c r="C43" s="105"/>
      <c r="D43" s="105"/>
      <c r="E43" s="105"/>
      <c r="F43" s="105"/>
      <c r="G43" s="105"/>
    </row>
    <row r="44" spans="1:8" x14ac:dyDescent="0.25">
      <c r="C44" s="105"/>
      <c r="D44" s="105"/>
      <c r="E44" s="105"/>
      <c r="F44" s="105"/>
      <c r="G44" s="105"/>
    </row>
    <row r="45" spans="1:8" x14ac:dyDescent="0.25">
      <c r="C45" s="105"/>
      <c r="D45" s="105"/>
      <c r="E45" s="105"/>
      <c r="F45" s="105"/>
      <c r="G45" s="105"/>
    </row>
    <row r="46" spans="1:8" x14ac:dyDescent="0.25">
      <c r="C46" s="105"/>
      <c r="D46" s="105"/>
      <c r="E46" s="105"/>
      <c r="F46" s="105"/>
      <c r="G46" s="105"/>
    </row>
    <row r="47" spans="1:8" x14ac:dyDescent="0.25">
      <c r="C47" s="105"/>
      <c r="D47" s="105"/>
      <c r="E47" s="105"/>
      <c r="F47" s="105"/>
      <c r="G47" s="105"/>
    </row>
    <row r="48" spans="1:8" x14ac:dyDescent="0.25">
      <c r="C48" s="105"/>
      <c r="D48" s="105"/>
      <c r="E48" s="105"/>
      <c r="F48" s="105"/>
      <c r="G48" s="105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4">
    <pageSetUpPr fitToPage="1"/>
  </sheetPr>
  <dimension ref="A1:H46"/>
  <sheetViews>
    <sheetView zoomScale="85" zoomScaleNormal="85" workbookViewId="0">
      <selection activeCell="A3" sqref="A3"/>
    </sheetView>
  </sheetViews>
  <sheetFormatPr baseColWidth="10" defaultRowHeight="15" x14ac:dyDescent="0.25"/>
  <cols>
    <col min="1" max="1" width="30.5703125" customWidth="1"/>
    <col min="2" max="6" width="12" customWidth="1"/>
    <col min="7" max="7" width="11.28515625" bestFit="1" customWidth="1"/>
    <col min="8" max="8" width="33.28515625" hidden="1" customWidth="1"/>
  </cols>
  <sheetData>
    <row r="1" spans="1:8" ht="15.75" customHeight="1" x14ac:dyDescent="0.25">
      <c r="A1" s="398" t="str">
        <f>CONCATENATE("PROMEDIO DE ",datos!C7," DEL ",'1.2'!A1)</f>
        <v>PROMEDIO DE  DEL PRIMER PARCIAL - SEGUNDO QUIMESTRE</v>
      </c>
      <c r="B1" s="398"/>
      <c r="C1" s="398"/>
      <c r="D1" s="398"/>
      <c r="E1" s="398"/>
      <c r="F1" s="398"/>
      <c r="G1" s="398"/>
      <c r="H1" s="104" t="str">
        <f>datos!B14</f>
        <v>ALVAREZ MUÑIZ ANGIE GABRIELA</v>
      </c>
    </row>
    <row r="2" spans="1:8" x14ac:dyDescent="0.25">
      <c r="B2" s="134"/>
      <c r="C2" s="134"/>
      <c r="D2" s="134"/>
      <c r="E2" s="134"/>
      <c r="H2" s="104" t="str">
        <f>datos!B15</f>
        <v>CABRERA NICOLA LEONARDO JAVIER</v>
      </c>
    </row>
    <row r="3" spans="1:8" ht="15" customHeight="1" x14ac:dyDescent="0.25">
      <c r="A3" s="168" t="s">
        <v>141</v>
      </c>
      <c r="B3" s="141" t="s">
        <v>31</v>
      </c>
      <c r="C3" s="141" t="s">
        <v>126</v>
      </c>
      <c r="D3" s="141" t="s">
        <v>127</v>
      </c>
      <c r="E3" s="141" t="s">
        <v>34</v>
      </c>
      <c r="F3" s="141" t="s">
        <v>128</v>
      </c>
      <c r="G3" s="290" t="s">
        <v>101</v>
      </c>
      <c r="H3" s="104" t="str">
        <f>datos!B16</f>
        <v>CARDENAS HIDALGO KENNY JOEL</v>
      </c>
    </row>
    <row r="4" spans="1:8" x14ac:dyDescent="0.25">
      <c r="A4" s="149" t="s">
        <v>134</v>
      </c>
      <c r="B4" s="148" t="e">
        <f>+VLOOKUP($A$3,'PROM 1Q'!$A$7:$O$48,15,)</f>
        <v>#DIV/0!</v>
      </c>
      <c r="C4" s="148" t="e">
        <f>B4</f>
        <v>#DIV/0!</v>
      </c>
      <c r="D4" s="148" t="e">
        <f t="shared" ref="D4:G4" si="0">C4</f>
        <v>#DIV/0!</v>
      </c>
      <c r="E4" s="148" t="e">
        <f t="shared" si="0"/>
        <v>#DIV/0!</v>
      </c>
      <c r="F4" s="148" t="e">
        <f t="shared" si="0"/>
        <v>#DIV/0!</v>
      </c>
      <c r="G4" s="157" t="e">
        <f t="shared" si="0"/>
        <v>#DIV/0!</v>
      </c>
      <c r="H4" s="104" t="str">
        <f>datos!B17</f>
        <v>CARRASCO GRAÑA SAMUEL JOSE</v>
      </c>
    </row>
    <row r="5" spans="1:8" s="150" customFormat="1" ht="18.75" x14ac:dyDescent="0.25">
      <c r="A5" s="161" t="s">
        <v>135</v>
      </c>
      <c r="B5" s="162" t="e">
        <f>+VLOOKUP($A$3,'PROM 1.2'!$A$12:M53,3,)</f>
        <v>#DIV/0!</v>
      </c>
      <c r="C5" s="162" t="e">
        <f>+VLOOKUP($A$3,'PROM 1.2'!$A$12:O53,5,)</f>
        <v>#DIV/0!</v>
      </c>
      <c r="D5" s="162" t="e">
        <f>+VLOOKUP($A$3,'PROM 1.2'!$A$12:Q53,7,)</f>
        <v>#DIV/0!</v>
      </c>
      <c r="E5" s="162" t="e">
        <f>+VLOOKUP($A$3,'PROM 1.2'!$A$12:S53,9,)</f>
        <v>#DIV/0!</v>
      </c>
      <c r="F5" s="162" t="e">
        <f>+VLOOKUP($A$3,'PROM 1.2'!$A$12:U53,11,)</f>
        <v>#DIV/0!</v>
      </c>
      <c r="G5" s="292" t="e">
        <f>+VLOOKUP($A$3,'PROM 1.2'!$A$12:W53,13,)</f>
        <v>#DIV/0!</v>
      </c>
      <c r="H5" s="104" t="str">
        <f>datos!B18</f>
        <v>CARRILLO GARCIA DANIEL ALEJANDRO</v>
      </c>
    </row>
    <row r="6" spans="1:8" x14ac:dyDescent="0.25">
      <c r="A6" s="158"/>
      <c r="B6" s="159"/>
      <c r="C6" s="159"/>
      <c r="D6" s="159"/>
      <c r="E6" s="159"/>
      <c r="F6" s="159"/>
      <c r="G6" s="160"/>
      <c r="H6" s="104" t="str">
        <f>datos!B19</f>
        <v>CHOEZ MORAN DARIAN MARCELA</v>
      </c>
    </row>
    <row r="7" spans="1:8" x14ac:dyDescent="0.25">
      <c r="H7" s="104" t="str">
        <f>datos!B20</f>
        <v>CONTRERAS VARGAS CECIBEL ALEJANDRA</v>
      </c>
    </row>
    <row r="8" spans="1:8" x14ac:dyDescent="0.25">
      <c r="H8" s="104" t="str">
        <f>datos!B21</f>
        <v>CORDOVA MENDOZA GIOVANNY ALBERTO</v>
      </c>
    </row>
    <row r="9" spans="1:8" x14ac:dyDescent="0.25">
      <c r="H9" s="104" t="str">
        <f>datos!B22</f>
        <v>CORONEL LANDIVAR JUAN DIEGO</v>
      </c>
    </row>
    <row r="10" spans="1:8" x14ac:dyDescent="0.25">
      <c r="H10" s="104" t="str">
        <f>datos!B23</f>
        <v>CUBA VERA ABRAHAM</v>
      </c>
    </row>
    <row r="11" spans="1:8" x14ac:dyDescent="0.25">
      <c r="H11" s="104" t="str">
        <f>datos!B24</f>
        <v>CUENCA LOZA DANIELLA NICOLLE</v>
      </c>
    </row>
    <row r="12" spans="1:8" x14ac:dyDescent="0.25">
      <c r="H12" s="104" t="str">
        <f>datos!B25</f>
        <v>GARCIA ABRIL FELIX ALBERTO</v>
      </c>
    </row>
    <row r="13" spans="1:8" x14ac:dyDescent="0.25">
      <c r="H13" s="104" t="str">
        <f>datos!B26</f>
        <v>GOMEZ MESTANZA ALBERTO JOSHUA</v>
      </c>
    </row>
    <row r="14" spans="1:8" x14ac:dyDescent="0.25">
      <c r="H14" s="104" t="str">
        <f>datos!B27</f>
        <v>LANDIRES COLOMA ROMINA MARTJE</v>
      </c>
    </row>
    <row r="15" spans="1:8" x14ac:dyDescent="0.25">
      <c r="H15" s="104" t="str">
        <f>datos!B28</f>
        <v>LOOR ALVAREZ JHONNY FREDERICK</v>
      </c>
    </row>
    <row r="16" spans="1:8" x14ac:dyDescent="0.25">
      <c r="H16" s="104" t="str">
        <f>datos!B29</f>
        <v>LOPEZ LEON MIRNA JOSTYNE</v>
      </c>
    </row>
    <row r="17" spans="8:8" x14ac:dyDescent="0.25">
      <c r="H17" s="104" t="str">
        <f>datos!B30</f>
        <v>MALDONADO PALMA CHRISTOPHER XAVIER</v>
      </c>
    </row>
    <row r="18" spans="8:8" x14ac:dyDescent="0.25">
      <c r="H18" s="104" t="str">
        <f>datos!B31</f>
        <v>MORALES AVILA DAYANA PRISCILA</v>
      </c>
    </row>
    <row r="19" spans="8:8" x14ac:dyDescent="0.25">
      <c r="H19" s="104" t="str">
        <f>datos!B32</f>
        <v>MUÑOZ RIVERA NICOLE ALEXANDRA</v>
      </c>
    </row>
    <row r="20" spans="8:8" x14ac:dyDescent="0.25">
      <c r="H20" s="104" t="str">
        <f>datos!B33</f>
        <v>MURILLO VELASTEGUI RICARDO ARTURO</v>
      </c>
    </row>
    <row r="21" spans="8:8" x14ac:dyDescent="0.25">
      <c r="H21" s="104" t="str">
        <f>datos!B34</f>
        <v>OTERO SANCHEZ JORGE ALEJANDRO</v>
      </c>
    </row>
    <row r="22" spans="8:8" x14ac:dyDescent="0.25">
      <c r="H22" s="104" t="str">
        <f>datos!B35</f>
        <v>PASTOR SALGADO MARIELLA DOMENICA</v>
      </c>
    </row>
    <row r="23" spans="8:8" x14ac:dyDescent="0.25">
      <c r="H23" s="104" t="str">
        <f>datos!B36</f>
        <v>PLAZA DELGADO JOSE LUIS</v>
      </c>
    </row>
    <row r="24" spans="8:8" x14ac:dyDescent="0.25">
      <c r="H24" s="104" t="str">
        <f>datos!B37</f>
        <v>ROMAN FLORES DANIEL ERNESTO</v>
      </c>
    </row>
    <row r="25" spans="8:8" x14ac:dyDescent="0.25">
      <c r="H25" s="104" t="str">
        <f>datos!B38</f>
        <v>TAIBOT AVEGNO BRYAN ANTENOR</v>
      </c>
    </row>
    <row r="26" spans="8:8" x14ac:dyDescent="0.25">
      <c r="H26" s="104" t="str">
        <f>datos!B39</f>
        <v>TORO ALMEA JORDAN ANDRES</v>
      </c>
    </row>
    <row r="27" spans="8:8" x14ac:dyDescent="0.25">
      <c r="H27" s="104" t="str">
        <f>datos!B40</f>
        <v>VALENCIA CAICEDO ANGIE ISABELLA</v>
      </c>
    </row>
    <row r="28" spans="8:8" x14ac:dyDescent="0.25">
      <c r="H28" s="104" t="str">
        <f>datos!B41</f>
        <v>VALIENTE GUTIERREZ NAYIB EDUARDO</v>
      </c>
    </row>
    <row r="29" spans="8:8" x14ac:dyDescent="0.25">
      <c r="H29" s="104" t="str">
        <f>datos!B42</f>
        <v>VEGA VERA ANGGIE VALERIA</v>
      </c>
    </row>
    <row r="30" spans="8:8" x14ac:dyDescent="0.25">
      <c r="H30" s="104">
        <f>datos!B43</f>
        <v>0</v>
      </c>
    </row>
    <row r="31" spans="8:8" x14ac:dyDescent="0.25">
      <c r="H31" s="104">
        <f>datos!B44</f>
        <v>0</v>
      </c>
    </row>
    <row r="32" spans="8:8" x14ac:dyDescent="0.25">
      <c r="H32" s="104">
        <f>datos!B45</f>
        <v>0</v>
      </c>
    </row>
    <row r="33" spans="8:8" x14ac:dyDescent="0.25">
      <c r="H33" s="104">
        <f>datos!B46</f>
        <v>0</v>
      </c>
    </row>
    <row r="34" spans="8:8" x14ac:dyDescent="0.25">
      <c r="H34" s="104">
        <f>datos!B47</f>
        <v>0</v>
      </c>
    </row>
    <row r="35" spans="8:8" x14ac:dyDescent="0.25">
      <c r="H35" s="104">
        <f>datos!B48</f>
        <v>0</v>
      </c>
    </row>
    <row r="36" spans="8:8" x14ac:dyDescent="0.25">
      <c r="H36" s="104">
        <f>datos!B49</f>
        <v>0</v>
      </c>
    </row>
    <row r="37" spans="8:8" x14ac:dyDescent="0.25">
      <c r="H37" s="104">
        <f>datos!B50</f>
        <v>0</v>
      </c>
    </row>
    <row r="38" spans="8:8" x14ac:dyDescent="0.25">
      <c r="H38" s="104">
        <f>datos!B51</f>
        <v>0</v>
      </c>
    </row>
    <row r="39" spans="8:8" x14ac:dyDescent="0.25">
      <c r="H39" s="104">
        <f>datos!B52</f>
        <v>0</v>
      </c>
    </row>
    <row r="40" spans="8:8" x14ac:dyDescent="0.25">
      <c r="H40" s="104">
        <f>datos!B53</f>
        <v>0</v>
      </c>
    </row>
    <row r="41" spans="8:8" x14ac:dyDescent="0.25">
      <c r="H41" s="104">
        <f>datos!B54</f>
        <v>0</v>
      </c>
    </row>
    <row r="42" spans="8:8" x14ac:dyDescent="0.25">
      <c r="H42" s="104" t="str">
        <f>datos!B55</f>
        <v>PROMEDIO DEL CURSO</v>
      </c>
    </row>
    <row r="43" spans="8:8" x14ac:dyDescent="0.25">
      <c r="H43" s="104">
        <f>datos!B56</f>
        <v>0</v>
      </c>
    </row>
    <row r="44" spans="8:8" x14ac:dyDescent="0.25">
      <c r="H44" s="104">
        <f>datos!B57</f>
        <v>0</v>
      </c>
    </row>
    <row r="45" spans="8:8" x14ac:dyDescent="0.25">
      <c r="H45" s="104">
        <f>datos!B58</f>
        <v>0</v>
      </c>
    </row>
    <row r="46" spans="8:8" x14ac:dyDescent="0.25">
      <c r="H46" s="104">
        <f>datos!B59</f>
        <v>0</v>
      </c>
    </row>
  </sheetData>
  <sheetProtection password="C60B" sheet="1" objects="1" scenarios="1" selectLockedCells="1"/>
  <mergeCells count="1">
    <mergeCell ref="A1:G1"/>
  </mergeCells>
  <dataValidations count="1">
    <dataValidation type="list" allowBlank="1" showErrorMessage="1" promptTitle="SELECCIONE ESTUDIANTE" sqref="A3">
      <formula1>$H$1:$H$42</formula1>
    </dataValidation>
  </dataValidations>
  <pageMargins left="0.70866141732283472" right="0.70866141732283472" top="0.74803149606299213" bottom="0.74803149606299213" header="0.31496062992125984" footer="0.31496062992125984"/>
  <pageSetup paperSize="9" scale="77" fitToHeight="0" orientation="portrait" horizontalDpi="0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5" filterMode="1">
    <pageSetUpPr fitToPage="1"/>
  </sheetPr>
  <dimension ref="A1:F63"/>
  <sheetViews>
    <sheetView workbookViewId="0">
      <selection activeCell="B1" sqref="B1:E1"/>
    </sheetView>
  </sheetViews>
  <sheetFormatPr baseColWidth="10" defaultRowHeight="15" x14ac:dyDescent="0.25"/>
  <cols>
    <col min="1" max="1" width="20.85546875" style="38" customWidth="1"/>
    <col min="2" max="2" width="21.5703125" style="38" customWidth="1"/>
    <col min="3" max="6" width="20.85546875" style="38" customWidth="1"/>
    <col min="7" max="16384" width="11.42578125" style="38"/>
  </cols>
  <sheetData>
    <row r="1" spans="1:6" ht="58.5" customHeight="1" x14ac:dyDescent="0.25">
      <c r="A1" s="33"/>
      <c r="B1" s="366" t="s">
        <v>36</v>
      </c>
      <c r="C1" s="366"/>
      <c r="D1" s="366"/>
      <c r="E1" s="366"/>
      <c r="F1" s="28" t="s">
        <v>124</v>
      </c>
    </row>
    <row r="2" spans="1:6" ht="18" x14ac:dyDescent="0.25">
      <c r="A2" s="422" t="str">
        <f>+CONCATENATE("INFORME DEL ",'1.2'!A1,"  ",'PROM 1.2'!B6)</f>
        <v>INFORME DEL PRIMER PARCIAL - SEGUNDO QUIMESTRE  0</v>
      </c>
      <c r="B2" s="422"/>
      <c r="C2" s="422"/>
      <c r="D2" s="422"/>
      <c r="E2" s="422"/>
      <c r="F2" s="422"/>
    </row>
    <row r="3" spans="1:6" ht="15.75" x14ac:dyDescent="0.25">
      <c r="A3" s="419" t="s">
        <v>0</v>
      </c>
      <c r="B3" s="419"/>
      <c r="C3" s="419"/>
      <c r="D3" s="419"/>
      <c r="E3" s="419"/>
      <c r="F3" s="419"/>
    </row>
    <row r="4" spans="1:6" ht="28.5" x14ac:dyDescent="0.25">
      <c r="A4" s="115" t="s">
        <v>1</v>
      </c>
      <c r="B4" s="115" t="s">
        <v>2</v>
      </c>
      <c r="C4" s="115" t="s">
        <v>3</v>
      </c>
      <c r="D4" s="115" t="s">
        <v>4</v>
      </c>
      <c r="E4" s="115" t="s">
        <v>5</v>
      </c>
      <c r="F4" s="115" t="s">
        <v>6</v>
      </c>
    </row>
    <row r="5" spans="1:6" x14ac:dyDescent="0.25">
      <c r="A5" s="32">
        <f>datos!C6</f>
        <v>0</v>
      </c>
      <c r="B5" s="32">
        <f>datos!C7</f>
        <v>0</v>
      </c>
      <c r="C5" s="32"/>
      <c r="D5" s="32">
        <f>datos!C3</f>
        <v>0</v>
      </c>
      <c r="E5" s="32">
        <f>datos!C4</f>
        <v>0</v>
      </c>
      <c r="F5" s="32">
        <f>+COUNTA(datos!B14:B67)</f>
        <v>30</v>
      </c>
    </row>
    <row r="6" spans="1:6" ht="28.5" x14ac:dyDescent="0.25">
      <c r="A6" s="419" t="s">
        <v>7</v>
      </c>
      <c r="B6" s="419"/>
      <c r="C6" s="419"/>
      <c r="D6" s="419"/>
      <c r="E6" s="115" t="s">
        <v>8</v>
      </c>
      <c r="F6" s="41" t="e">
        <f>TRUNC(AVERAGE(C12:C51),2)</f>
        <v>#DIV/0!</v>
      </c>
    </row>
    <row r="7" spans="1:6" ht="57" x14ac:dyDescent="0.25">
      <c r="A7" s="115" t="s">
        <v>9</v>
      </c>
      <c r="B7" s="115" t="s">
        <v>65</v>
      </c>
      <c r="C7" s="115" t="s">
        <v>10</v>
      </c>
      <c r="D7" s="423" t="s">
        <v>11</v>
      </c>
      <c r="E7" s="423"/>
      <c r="F7" s="423"/>
    </row>
    <row r="8" spans="1:6" ht="34.5" customHeight="1" x14ac:dyDescent="0.25">
      <c r="A8" s="29"/>
      <c r="B8" s="29"/>
      <c r="C8" s="30" t="e">
        <f>+B8/A8</f>
        <v>#DIV/0!</v>
      </c>
      <c r="D8" s="420"/>
      <c r="E8" s="420"/>
      <c r="F8" s="420"/>
    </row>
    <row r="10" spans="1:6" ht="15.75" x14ac:dyDescent="0.25">
      <c r="A10" s="419" t="s">
        <v>7</v>
      </c>
      <c r="B10" s="419"/>
      <c r="C10" s="419"/>
      <c r="D10" s="419"/>
      <c r="E10" s="419"/>
      <c r="F10" s="419"/>
    </row>
    <row r="11" spans="1:6" ht="24" x14ac:dyDescent="0.25">
      <c r="A11" s="424" t="s">
        <v>12</v>
      </c>
      <c r="B11" s="425"/>
      <c r="C11" s="53" t="s">
        <v>82</v>
      </c>
      <c r="D11" s="31" t="s">
        <v>13</v>
      </c>
      <c r="E11" s="31" t="s">
        <v>14</v>
      </c>
      <c r="F11" s="31" t="s">
        <v>15</v>
      </c>
    </row>
    <row r="12" spans="1:6" hidden="1" x14ac:dyDescent="0.25">
      <c r="A12" s="338" t="str">
        <f>'PROM 1.2'!A12</f>
        <v>ALVAREZ MUÑIZ ANGIE GABRIELA</v>
      </c>
      <c r="B12" s="339"/>
      <c r="C12" s="39" t="str">
        <f>'PROM 1.2'!M12</f>
        <v xml:space="preserve"> </v>
      </c>
      <c r="D12" s="114"/>
      <c r="E12" s="114"/>
      <c r="F12" s="114"/>
    </row>
    <row r="13" spans="1:6" x14ac:dyDescent="0.25">
      <c r="A13" s="338" t="str">
        <f>'PROM 1.2'!A13</f>
        <v>CABRERA NICOLA LEONARDO JAVIER</v>
      </c>
      <c r="B13" s="339"/>
      <c r="C13" s="39" t="str">
        <f>'PROM 1.2'!M13</f>
        <v xml:space="preserve"> </v>
      </c>
      <c r="D13" s="114"/>
      <c r="E13" s="114"/>
      <c r="F13" s="114"/>
    </row>
    <row r="14" spans="1:6" x14ac:dyDescent="0.25">
      <c r="A14" s="338" t="str">
        <f>'PROM 1.2'!A14</f>
        <v>CARDENAS HIDALGO KENNY JOEL</v>
      </c>
      <c r="B14" s="339"/>
      <c r="C14" s="39" t="str">
        <f>'PROM 1.2'!M14</f>
        <v xml:space="preserve"> </v>
      </c>
      <c r="D14" s="114"/>
      <c r="E14" s="114"/>
      <c r="F14" s="114"/>
    </row>
    <row r="15" spans="1:6" x14ac:dyDescent="0.25">
      <c r="A15" s="338" t="str">
        <f>'PROM 1.2'!A15</f>
        <v>CARRASCO GRAÑA SAMUEL JOSE</v>
      </c>
      <c r="B15" s="339"/>
      <c r="C15" s="39" t="str">
        <f>'PROM 1.2'!M15</f>
        <v xml:space="preserve"> </v>
      </c>
      <c r="D15" s="114"/>
      <c r="E15" s="114"/>
      <c r="F15" s="114"/>
    </row>
    <row r="16" spans="1:6" hidden="1" x14ac:dyDescent="0.25">
      <c r="A16" s="338" t="str">
        <f>'PROM 1.2'!A16</f>
        <v>CARRILLO GARCIA DANIEL ALEJANDRO</v>
      </c>
      <c r="B16" s="339"/>
      <c r="C16" s="39" t="str">
        <f>'PROM 1.2'!M16</f>
        <v xml:space="preserve"> </v>
      </c>
      <c r="D16" s="114"/>
      <c r="E16" s="114"/>
      <c r="F16" s="114"/>
    </row>
    <row r="17" spans="1:6" hidden="1" x14ac:dyDescent="0.25">
      <c r="A17" s="338" t="str">
        <f>'PROM 1.2'!A17</f>
        <v>CHOEZ MORAN DARIAN MARCELA</v>
      </c>
      <c r="B17" s="339"/>
      <c r="C17" s="39" t="str">
        <f>'PROM 1.2'!M17</f>
        <v xml:space="preserve"> </v>
      </c>
      <c r="D17" s="114"/>
      <c r="E17" s="114"/>
      <c r="F17" s="114"/>
    </row>
    <row r="18" spans="1:6" x14ac:dyDescent="0.25">
      <c r="A18" s="338" t="str">
        <f>'PROM 1.2'!A18</f>
        <v>CONTRERAS VARGAS CECIBEL ALEJANDRA</v>
      </c>
      <c r="B18" s="339"/>
      <c r="C18" s="39" t="str">
        <f>'PROM 1.2'!M18</f>
        <v xml:space="preserve"> </v>
      </c>
      <c r="D18" s="114"/>
      <c r="E18" s="114"/>
      <c r="F18" s="114"/>
    </row>
    <row r="19" spans="1:6" x14ac:dyDescent="0.25">
      <c r="A19" s="338" t="str">
        <f>'PROM 1.2'!A19</f>
        <v>CORDOVA MENDOZA GIOVANNY ALBERTO</v>
      </c>
      <c r="B19" s="339"/>
      <c r="C19" s="39" t="str">
        <f>'PROM 1.2'!M19</f>
        <v xml:space="preserve"> </v>
      </c>
      <c r="D19" s="114"/>
      <c r="E19" s="114"/>
      <c r="F19" s="114"/>
    </row>
    <row r="20" spans="1:6" hidden="1" x14ac:dyDescent="0.25">
      <c r="A20" s="338" t="str">
        <f>'PROM 1.2'!A20</f>
        <v>CORONEL LANDIVAR JUAN DIEGO</v>
      </c>
      <c r="B20" s="339"/>
      <c r="C20" s="39" t="str">
        <f>'PROM 1.2'!M20</f>
        <v xml:space="preserve"> </v>
      </c>
      <c r="D20" s="114"/>
      <c r="E20" s="114"/>
      <c r="F20" s="114"/>
    </row>
    <row r="21" spans="1:6" hidden="1" x14ac:dyDescent="0.25">
      <c r="A21" s="338" t="str">
        <f>'PROM 1.2'!A21</f>
        <v>CUBA VERA ABRAHAM</v>
      </c>
      <c r="B21" s="339"/>
      <c r="C21" s="39" t="str">
        <f>'PROM 1.2'!M21</f>
        <v xml:space="preserve"> </v>
      </c>
      <c r="D21" s="114"/>
      <c r="E21" s="114"/>
      <c r="F21" s="114"/>
    </row>
    <row r="22" spans="1:6" hidden="1" x14ac:dyDescent="0.25">
      <c r="A22" s="338" t="str">
        <f>'PROM 1.2'!A22</f>
        <v>CUENCA LOZA DANIELLA NICOLLE</v>
      </c>
      <c r="B22" s="339"/>
      <c r="C22" s="39" t="str">
        <f>'PROM 1.2'!M22</f>
        <v xml:space="preserve"> </v>
      </c>
      <c r="D22" s="114"/>
      <c r="E22" s="114"/>
      <c r="F22" s="114"/>
    </row>
    <row r="23" spans="1:6" x14ac:dyDescent="0.25">
      <c r="A23" s="338" t="str">
        <f>'PROM 1.2'!A23</f>
        <v>GARCIA ABRIL FELIX ALBERTO</v>
      </c>
      <c r="B23" s="339"/>
      <c r="C23" s="39" t="str">
        <f>'PROM 1.2'!M23</f>
        <v xml:space="preserve"> </v>
      </c>
      <c r="D23" s="114"/>
      <c r="E23" s="114"/>
      <c r="F23" s="114"/>
    </row>
    <row r="24" spans="1:6" hidden="1" x14ac:dyDescent="0.25">
      <c r="A24" s="338" t="str">
        <f>'PROM 1.2'!A24</f>
        <v>GOMEZ MESTANZA ALBERTO JOSHUA</v>
      </c>
      <c r="B24" s="339"/>
      <c r="C24" s="39" t="str">
        <f>'PROM 1.2'!M24</f>
        <v xml:space="preserve"> </v>
      </c>
      <c r="D24" s="114"/>
      <c r="E24" s="114"/>
      <c r="F24" s="114"/>
    </row>
    <row r="25" spans="1:6" hidden="1" x14ac:dyDescent="0.25">
      <c r="A25" s="338" t="str">
        <f>'PROM 1.2'!A25</f>
        <v>LANDIRES COLOMA ROMINA MARTJE</v>
      </c>
      <c r="B25" s="339"/>
      <c r="C25" s="39" t="str">
        <f>'PROM 1.2'!M25</f>
        <v xml:space="preserve"> </v>
      </c>
      <c r="D25" s="114"/>
      <c r="E25" s="114"/>
      <c r="F25" s="114"/>
    </row>
    <row r="26" spans="1:6" x14ac:dyDescent="0.25">
      <c r="A26" s="338" t="str">
        <f>'PROM 1.2'!A26</f>
        <v>LOOR ALVAREZ JHONNY FREDERICK</v>
      </c>
      <c r="B26" s="339"/>
      <c r="C26" s="39" t="str">
        <f>'PROM 1.2'!M26</f>
        <v xml:space="preserve"> </v>
      </c>
      <c r="D26" s="114"/>
      <c r="E26" s="114"/>
      <c r="F26" s="114"/>
    </row>
    <row r="27" spans="1:6" hidden="1" x14ac:dyDescent="0.25">
      <c r="A27" s="338" t="str">
        <f>'PROM 1.2'!A27</f>
        <v>LOPEZ LEON MIRNA JOSTYNE</v>
      </c>
      <c r="B27" s="339"/>
      <c r="C27" s="39" t="str">
        <f>'PROM 1.2'!M27</f>
        <v xml:space="preserve"> </v>
      </c>
      <c r="D27" s="114"/>
      <c r="E27" s="114"/>
      <c r="F27" s="114"/>
    </row>
    <row r="28" spans="1:6" hidden="1" x14ac:dyDescent="0.25">
      <c r="A28" s="338" t="str">
        <f>'PROM 1.2'!A28</f>
        <v>MALDONADO PALMA CHRISTOPHER XAVIER</v>
      </c>
      <c r="B28" s="339"/>
      <c r="C28" s="39" t="str">
        <f>'PROM 1.2'!M28</f>
        <v xml:space="preserve"> </v>
      </c>
      <c r="D28" s="114"/>
      <c r="E28" s="114"/>
      <c r="F28" s="114"/>
    </row>
    <row r="29" spans="1:6" hidden="1" x14ac:dyDescent="0.25">
      <c r="A29" s="338" t="str">
        <f>'PROM 1.2'!A29</f>
        <v>MORALES AVILA DAYANA PRISCILA</v>
      </c>
      <c r="B29" s="339"/>
      <c r="C29" s="39" t="str">
        <f>'PROM 1.2'!M29</f>
        <v xml:space="preserve"> </v>
      </c>
      <c r="D29" s="114"/>
      <c r="E29" s="114"/>
      <c r="F29" s="114"/>
    </row>
    <row r="30" spans="1:6" hidden="1" x14ac:dyDescent="0.25">
      <c r="A30" s="338" t="str">
        <f>'PROM 1.2'!A30</f>
        <v>MUÑOZ RIVERA NICOLE ALEXANDRA</v>
      </c>
      <c r="B30" s="339"/>
      <c r="C30" s="39" t="str">
        <f>'PROM 1.2'!M30</f>
        <v xml:space="preserve"> </v>
      </c>
      <c r="D30" s="114"/>
      <c r="E30" s="114"/>
      <c r="F30" s="114"/>
    </row>
    <row r="31" spans="1:6" hidden="1" x14ac:dyDescent="0.25">
      <c r="A31" s="338" t="str">
        <f>'PROM 1.2'!A31</f>
        <v>MURILLO VELASTEGUI RICARDO ARTURO</v>
      </c>
      <c r="B31" s="339"/>
      <c r="C31" s="39" t="str">
        <f>'PROM 1.2'!M31</f>
        <v xml:space="preserve"> </v>
      </c>
      <c r="D31" s="114"/>
      <c r="E31" s="114"/>
      <c r="F31" s="114"/>
    </row>
    <row r="32" spans="1:6" hidden="1" x14ac:dyDescent="0.25">
      <c r="A32" s="338" t="str">
        <f>'PROM 1.2'!A32</f>
        <v>OTERO SANCHEZ JORGE ALEJANDRO</v>
      </c>
      <c r="B32" s="339"/>
      <c r="C32" s="39" t="str">
        <f>'PROM 1.2'!M32</f>
        <v xml:space="preserve"> </v>
      </c>
      <c r="D32" s="114"/>
      <c r="E32" s="114"/>
      <c r="F32" s="114"/>
    </row>
    <row r="33" spans="1:6" hidden="1" x14ac:dyDescent="0.25">
      <c r="A33" s="338" t="str">
        <f>'PROM 1.2'!A33</f>
        <v>PASTOR SALGADO MARIELLA DOMENICA</v>
      </c>
      <c r="B33" s="339"/>
      <c r="C33" s="39" t="str">
        <f>'PROM 1.2'!M33</f>
        <v xml:space="preserve"> </v>
      </c>
      <c r="D33" s="114"/>
      <c r="E33" s="114"/>
      <c r="F33" s="114"/>
    </row>
    <row r="34" spans="1:6" hidden="1" x14ac:dyDescent="0.25">
      <c r="A34" s="338" t="str">
        <f>'PROM 1.2'!A34</f>
        <v>PLAZA DELGADO JOSE LUIS</v>
      </c>
      <c r="B34" s="339"/>
      <c r="C34" s="39" t="str">
        <f>'PROM 1.2'!M34</f>
        <v xml:space="preserve"> </v>
      </c>
      <c r="D34" s="114"/>
      <c r="E34" s="114"/>
      <c r="F34" s="114"/>
    </row>
    <row r="35" spans="1:6" hidden="1" x14ac:dyDescent="0.25">
      <c r="A35" s="338" t="str">
        <f>'PROM 1.2'!A35</f>
        <v>ROMAN FLORES DANIEL ERNESTO</v>
      </c>
      <c r="B35" s="339"/>
      <c r="C35" s="39" t="str">
        <f>'PROM 1.2'!M35</f>
        <v xml:space="preserve"> </v>
      </c>
      <c r="D35" s="114"/>
      <c r="E35" s="114"/>
      <c r="F35" s="114"/>
    </row>
    <row r="36" spans="1:6" hidden="1" x14ac:dyDescent="0.25">
      <c r="A36" s="338" t="str">
        <f>'PROM 1.2'!A36</f>
        <v>TAIBOT AVEGNO BRYAN ANTENOR</v>
      </c>
      <c r="B36" s="339"/>
      <c r="C36" s="39" t="str">
        <f>'PROM 1.2'!M36</f>
        <v xml:space="preserve"> </v>
      </c>
      <c r="D36" s="114"/>
      <c r="E36" s="114"/>
      <c r="F36" s="114"/>
    </row>
    <row r="37" spans="1:6" hidden="1" x14ac:dyDescent="0.25">
      <c r="A37" s="338" t="str">
        <f>'PROM 1.2'!A37</f>
        <v>TORO ALMEA JORDAN ANDRES</v>
      </c>
      <c r="B37" s="339"/>
      <c r="C37" s="39" t="str">
        <f>'PROM 1.2'!M37</f>
        <v xml:space="preserve"> </v>
      </c>
      <c r="D37" s="114"/>
      <c r="E37" s="114"/>
      <c r="F37" s="114"/>
    </row>
    <row r="38" spans="1:6" hidden="1" x14ac:dyDescent="0.25">
      <c r="A38" s="338" t="str">
        <f>'PROM 1.2'!A38</f>
        <v>VALENCIA CAICEDO ANGIE ISABELLA</v>
      </c>
      <c r="B38" s="339"/>
      <c r="C38" s="39" t="str">
        <f>'PROM 1.2'!M38</f>
        <v xml:space="preserve"> </v>
      </c>
      <c r="D38" s="114"/>
      <c r="E38" s="114"/>
      <c r="F38" s="114"/>
    </row>
    <row r="39" spans="1:6" hidden="1" x14ac:dyDescent="0.25">
      <c r="A39" s="338" t="str">
        <f>'PROM 1.2'!A39</f>
        <v>VALIENTE GUTIERREZ NAYIB EDUARDO</v>
      </c>
      <c r="B39" s="339"/>
      <c r="C39" s="39" t="str">
        <f>'PROM 1.2'!M39</f>
        <v xml:space="preserve"> </v>
      </c>
      <c r="D39" s="114"/>
      <c r="E39" s="114"/>
      <c r="F39" s="114"/>
    </row>
    <row r="40" spans="1:6" hidden="1" x14ac:dyDescent="0.25">
      <c r="A40" s="338" t="str">
        <f>'PROM 1.2'!A40</f>
        <v>VEGA VERA ANGGIE VALERIA</v>
      </c>
      <c r="B40" s="339"/>
      <c r="C40" s="39" t="str">
        <f>'PROM 1.2'!M40</f>
        <v xml:space="preserve"> </v>
      </c>
      <c r="D40" s="114"/>
      <c r="E40" s="114"/>
      <c r="F40" s="114"/>
    </row>
    <row r="41" spans="1:6" hidden="1" x14ac:dyDescent="0.25">
      <c r="A41" s="338">
        <f>'PROM 1.2'!A41</f>
        <v>0</v>
      </c>
      <c r="B41" s="339"/>
      <c r="C41" s="39" t="str">
        <f>'PROM 1.2'!M41</f>
        <v xml:space="preserve"> </v>
      </c>
      <c r="D41" s="114"/>
      <c r="E41" s="114"/>
      <c r="F41" s="114"/>
    </row>
    <row r="42" spans="1:6" hidden="1" x14ac:dyDescent="0.25">
      <c r="A42" s="338">
        <f>'PROM 1.2'!A42</f>
        <v>0</v>
      </c>
      <c r="B42" s="339"/>
      <c r="C42" s="39" t="str">
        <f>'PROM 1.2'!M42</f>
        <v xml:space="preserve"> </v>
      </c>
      <c r="D42" s="114"/>
      <c r="E42" s="114"/>
      <c r="F42" s="114"/>
    </row>
    <row r="43" spans="1:6" hidden="1" x14ac:dyDescent="0.25">
      <c r="A43" s="338">
        <f>'PROM 1.2'!A43</f>
        <v>0</v>
      </c>
      <c r="B43" s="339"/>
      <c r="C43" s="39" t="str">
        <f>'PROM 1.2'!M43</f>
        <v xml:space="preserve"> </v>
      </c>
      <c r="D43" s="114"/>
      <c r="E43" s="114"/>
      <c r="F43" s="114"/>
    </row>
    <row r="44" spans="1:6" hidden="1" x14ac:dyDescent="0.25">
      <c r="A44" s="338">
        <f>'PROM 1.2'!A44</f>
        <v>0</v>
      </c>
      <c r="B44" s="339"/>
      <c r="C44" s="39" t="str">
        <f>'PROM 1.2'!M44</f>
        <v xml:space="preserve"> </v>
      </c>
      <c r="D44" s="114"/>
      <c r="E44" s="114"/>
      <c r="F44" s="114"/>
    </row>
    <row r="45" spans="1:6" hidden="1" x14ac:dyDescent="0.25">
      <c r="A45" s="338">
        <f>'PROM 1.2'!A45</f>
        <v>0</v>
      </c>
      <c r="B45" s="339"/>
      <c r="C45" s="39" t="str">
        <f>'PROM 1.2'!M45</f>
        <v xml:space="preserve"> </v>
      </c>
      <c r="D45" s="114"/>
      <c r="E45" s="114"/>
      <c r="F45" s="114"/>
    </row>
    <row r="46" spans="1:6" hidden="1" x14ac:dyDescent="0.25">
      <c r="A46" s="338">
        <f>'PROM 1.2'!A46</f>
        <v>0</v>
      </c>
      <c r="B46" s="339"/>
      <c r="C46" s="39" t="str">
        <f>'PROM 1.2'!M46</f>
        <v xml:space="preserve"> </v>
      </c>
      <c r="D46" s="114"/>
      <c r="E46" s="114"/>
      <c r="F46" s="114"/>
    </row>
    <row r="47" spans="1:6" hidden="1" x14ac:dyDescent="0.25">
      <c r="A47" s="338">
        <f>'PROM 1.2'!A47</f>
        <v>0</v>
      </c>
      <c r="B47" s="339"/>
      <c r="C47" s="39" t="str">
        <f>'PROM 1.2'!M47</f>
        <v xml:space="preserve"> </v>
      </c>
      <c r="D47" s="114"/>
      <c r="E47" s="114"/>
      <c r="F47" s="114"/>
    </row>
    <row r="48" spans="1:6" hidden="1" x14ac:dyDescent="0.25">
      <c r="A48" s="338">
        <f>'PROM 1.2'!A48</f>
        <v>0</v>
      </c>
      <c r="B48" s="339"/>
      <c r="C48" s="39" t="str">
        <f>'PROM 1.2'!M48</f>
        <v xml:space="preserve"> </v>
      </c>
      <c r="D48" s="114"/>
      <c r="E48" s="114"/>
      <c r="F48" s="114"/>
    </row>
    <row r="49" spans="1:6" hidden="1" x14ac:dyDescent="0.25">
      <c r="A49" s="338">
        <f>'PROM 1.2'!A49</f>
        <v>0</v>
      </c>
      <c r="B49" s="339"/>
      <c r="C49" s="39" t="str">
        <f>'PROM 1.2'!M49</f>
        <v xml:space="preserve"> </v>
      </c>
      <c r="D49" s="114"/>
      <c r="E49" s="114"/>
      <c r="F49" s="114"/>
    </row>
    <row r="50" spans="1:6" hidden="1" x14ac:dyDescent="0.25">
      <c r="A50" s="338">
        <f>'PROM 1.2'!A50</f>
        <v>0</v>
      </c>
      <c r="B50" s="339"/>
      <c r="C50" s="39" t="str">
        <f>'PROM 1.2'!M50</f>
        <v xml:space="preserve"> </v>
      </c>
      <c r="D50" s="114"/>
      <c r="E50" s="114"/>
      <c r="F50" s="114"/>
    </row>
    <row r="51" spans="1:6" hidden="1" x14ac:dyDescent="0.25">
      <c r="A51" s="338">
        <f>'PROM 1.2'!A51</f>
        <v>0</v>
      </c>
      <c r="B51" s="339"/>
      <c r="C51" s="39" t="str">
        <f>'PROM 1.2'!M51</f>
        <v xml:space="preserve"> </v>
      </c>
      <c r="D51" s="114"/>
      <c r="E51" s="114"/>
      <c r="F51" s="114"/>
    </row>
    <row r="54" spans="1:6" ht="15.75" x14ac:dyDescent="0.25">
      <c r="A54" s="419" t="s">
        <v>16</v>
      </c>
      <c r="B54" s="419"/>
      <c r="C54" s="419"/>
      <c r="D54" s="419"/>
      <c r="E54" s="419"/>
      <c r="F54" s="419"/>
    </row>
    <row r="55" spans="1:6" ht="29.25" customHeight="1" x14ac:dyDescent="0.25">
      <c r="A55" s="420"/>
      <c r="B55" s="420"/>
      <c r="C55" s="420"/>
      <c r="D55" s="420"/>
      <c r="E55" s="420"/>
      <c r="F55" s="420"/>
    </row>
    <row r="57" spans="1:6" ht="15.75" x14ac:dyDescent="0.25">
      <c r="A57" s="419" t="s">
        <v>17</v>
      </c>
      <c r="B57" s="419"/>
      <c r="C57" s="419"/>
      <c r="D57" s="419"/>
      <c r="E57" s="419"/>
      <c r="F57" s="419"/>
    </row>
    <row r="58" spans="1:6" ht="33" customHeight="1" x14ac:dyDescent="0.25">
      <c r="A58" s="421"/>
      <c r="B58" s="421"/>
      <c r="C58" s="421"/>
      <c r="D58" s="421"/>
      <c r="E58" s="421"/>
      <c r="F58" s="421"/>
    </row>
    <row r="59" spans="1:6" x14ac:dyDescent="0.25">
      <c r="A59" s="34"/>
      <c r="B59" s="34"/>
      <c r="C59" s="34"/>
      <c r="D59" s="34"/>
      <c r="E59" s="34"/>
      <c r="F59" s="34"/>
    </row>
    <row r="60" spans="1:6" x14ac:dyDescent="0.25">
      <c r="A60" s="416" t="s">
        <v>18</v>
      </c>
      <c r="B60" s="417"/>
      <c r="C60" s="418"/>
      <c r="D60" s="416" t="s">
        <v>19</v>
      </c>
      <c r="E60" s="417"/>
      <c r="F60" s="418"/>
    </row>
    <row r="61" spans="1:6" x14ac:dyDescent="0.25">
      <c r="A61" s="35" t="s">
        <v>20</v>
      </c>
      <c r="B61" s="404">
        <f>datos!C6</f>
        <v>0</v>
      </c>
      <c r="C61" s="405"/>
      <c r="D61" s="35" t="s">
        <v>21</v>
      </c>
      <c r="E61" s="406">
        <f>datos!C9</f>
        <v>0</v>
      </c>
      <c r="F61" s="407"/>
    </row>
    <row r="62" spans="1:6" ht="32.25" customHeight="1" x14ac:dyDescent="0.25">
      <c r="A62" s="35" t="s">
        <v>22</v>
      </c>
      <c r="B62" s="408"/>
      <c r="C62" s="409"/>
      <c r="D62" s="35" t="s">
        <v>22</v>
      </c>
      <c r="E62" s="410"/>
      <c r="F62" s="411"/>
    </row>
    <row r="63" spans="1:6" x14ac:dyDescent="0.25">
      <c r="A63" s="36" t="s">
        <v>23</v>
      </c>
      <c r="B63" s="412"/>
      <c r="C63" s="413"/>
      <c r="D63" s="36" t="s">
        <v>23</v>
      </c>
      <c r="E63" s="414"/>
      <c r="F63" s="415"/>
    </row>
  </sheetData>
  <autoFilter ref="A11:F51">
    <filterColumn colId="0" showButton="0"/>
    <filterColumn colId="2">
      <customFilters>
        <customFilter operator="lessThan" val="7"/>
      </customFilters>
    </filterColumn>
  </autoFilter>
  <mergeCells count="60">
    <mergeCell ref="B61:C61"/>
    <mergeCell ref="E61:F61"/>
    <mergeCell ref="B62:C62"/>
    <mergeCell ref="E62:F62"/>
    <mergeCell ref="B63:C63"/>
    <mergeCell ref="E63:F63"/>
    <mergeCell ref="A54:F54"/>
    <mergeCell ref="A55:F55"/>
    <mergeCell ref="A57:F57"/>
    <mergeCell ref="A58:F58"/>
    <mergeCell ref="A60:C60"/>
    <mergeCell ref="D60:F60"/>
    <mergeCell ref="A51:B51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39:B39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27:B27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15:B15"/>
    <mergeCell ref="B1:E1"/>
    <mergeCell ref="A2:F2"/>
    <mergeCell ref="A3:F3"/>
    <mergeCell ref="A6:D6"/>
    <mergeCell ref="D7:F7"/>
    <mergeCell ref="D8:F8"/>
    <mergeCell ref="A10:F10"/>
    <mergeCell ref="A11:B11"/>
    <mergeCell ref="A12:B12"/>
    <mergeCell ref="A13:B13"/>
    <mergeCell ref="A14:B14"/>
  </mergeCells>
  <pageMargins left="0.70866141732283472" right="0.70866141732283472" top="0.74803149606299213" bottom="0.74803149606299213" header="0.31496062992125984" footer="0.31496062992125984"/>
  <pageSetup paperSize="9" scale="69" fitToHeight="0" orientation="portrait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6" filterMode="1">
    <pageSetUpPr fitToPage="1"/>
  </sheetPr>
  <dimension ref="A1:G55"/>
  <sheetViews>
    <sheetView workbookViewId="0">
      <selection activeCell="B1" sqref="B1:E1"/>
    </sheetView>
  </sheetViews>
  <sheetFormatPr baseColWidth="10" defaultRowHeight="15" x14ac:dyDescent="0.25"/>
  <cols>
    <col min="1" max="5" width="22.7109375" style="38" customWidth="1"/>
    <col min="6" max="6" width="18" style="38" bestFit="1" customWidth="1"/>
    <col min="7" max="7" width="11.140625" style="54" hidden="1" customWidth="1"/>
    <col min="8" max="16384" width="11.42578125" style="38"/>
  </cols>
  <sheetData>
    <row r="1" spans="1:7" ht="60" customHeight="1" x14ac:dyDescent="0.25">
      <c r="A1" s="33"/>
      <c r="B1" s="366" t="s">
        <v>36</v>
      </c>
      <c r="C1" s="366"/>
      <c r="D1" s="366"/>
      <c r="E1" s="366"/>
      <c r="F1" s="28" t="s">
        <v>124</v>
      </c>
    </row>
    <row r="2" spans="1:7" ht="18" x14ac:dyDescent="0.25">
      <c r="A2" s="370" t="str">
        <f>+CONCATENATE("PLAN DE REFUERZO ACADÉMICO    ",'1.2'!A1,"  ",datos!C5)</f>
        <v xml:space="preserve">PLAN DE REFUERZO ACADÉMICO    PRIMER PARCIAL - SEGUNDO QUIMESTRE  </v>
      </c>
      <c r="B2" s="370"/>
      <c r="C2" s="370"/>
      <c r="D2" s="370"/>
      <c r="E2" s="370"/>
      <c r="F2" s="370"/>
    </row>
    <row r="3" spans="1:7" ht="15.75" x14ac:dyDescent="0.25">
      <c r="A3" s="371" t="s">
        <v>66</v>
      </c>
      <c r="B3" s="371"/>
      <c r="C3" s="371"/>
      <c r="D3" s="371"/>
      <c r="E3" s="371"/>
      <c r="F3" s="371"/>
    </row>
    <row r="4" spans="1:7" x14ac:dyDescent="0.25">
      <c r="A4" s="116" t="s">
        <v>67</v>
      </c>
      <c r="B4" s="118" t="s">
        <v>5</v>
      </c>
      <c r="C4" s="118" t="s">
        <v>2</v>
      </c>
      <c r="D4" s="367" t="s">
        <v>68</v>
      </c>
      <c r="E4" s="367"/>
      <c r="F4" s="367"/>
    </row>
    <row r="5" spans="1:7" s="47" customFormat="1" x14ac:dyDescent="0.25">
      <c r="A5" s="117">
        <f>datos!C3</f>
        <v>0</v>
      </c>
      <c r="B5" s="46">
        <f>datos!C4</f>
        <v>0</v>
      </c>
      <c r="C5" s="46">
        <f>datos!C7</f>
        <v>0</v>
      </c>
      <c r="D5" s="368">
        <f>'I 1.2'!C5</f>
        <v>0</v>
      </c>
      <c r="E5" s="368"/>
      <c r="F5" s="368"/>
      <c r="G5" s="54"/>
    </row>
    <row r="6" spans="1:7" x14ac:dyDescent="0.25">
      <c r="A6" s="367" t="s">
        <v>69</v>
      </c>
      <c r="B6" s="367"/>
      <c r="C6" s="369" t="s">
        <v>70</v>
      </c>
      <c r="D6" s="369"/>
      <c r="E6" s="367" t="s">
        <v>71</v>
      </c>
      <c r="F6" s="367"/>
    </row>
    <row r="7" spans="1:7" s="47" customFormat="1" ht="15" customHeight="1" x14ac:dyDescent="0.25">
      <c r="A7" s="375">
        <f>datos!C6</f>
        <v>0</v>
      </c>
      <c r="B7" s="375"/>
      <c r="C7" s="376"/>
      <c r="D7" s="376"/>
      <c r="E7" s="372" t="s">
        <v>83</v>
      </c>
      <c r="F7" s="372"/>
      <c r="G7" s="54"/>
    </row>
    <row r="8" spans="1:7" x14ac:dyDescent="0.25">
      <c r="A8" s="42"/>
      <c r="B8" s="42"/>
      <c r="C8" s="42"/>
      <c r="D8" s="42"/>
      <c r="E8" s="42"/>
      <c r="F8" s="42"/>
    </row>
    <row r="9" spans="1:7" ht="15.75" x14ac:dyDescent="0.25">
      <c r="A9" s="374" t="s">
        <v>72</v>
      </c>
      <c r="B9" s="374"/>
      <c r="C9" s="374"/>
      <c r="D9" s="374"/>
      <c r="E9" s="374"/>
      <c r="F9" s="374"/>
    </row>
    <row r="10" spans="1:7" ht="57.75" customHeight="1" x14ac:dyDescent="0.25">
      <c r="A10" s="116" t="s">
        <v>73</v>
      </c>
      <c r="B10" s="116" t="s">
        <v>74</v>
      </c>
      <c r="C10" s="116" t="s">
        <v>75</v>
      </c>
      <c r="D10" s="118" t="s">
        <v>76</v>
      </c>
      <c r="E10" s="116" t="s">
        <v>77</v>
      </c>
      <c r="F10" s="116" t="s">
        <v>78</v>
      </c>
      <c r="G10" s="54" t="s">
        <v>82</v>
      </c>
    </row>
    <row r="11" spans="1:7" ht="30" hidden="1" x14ac:dyDescent="0.25">
      <c r="A11" s="48" t="str">
        <f>'I 1.2'!A12:B12</f>
        <v>ALVAREZ MUÑIZ ANGIE GABRIELA</v>
      </c>
      <c r="B11" s="114">
        <f>'I 1.2'!D12</f>
        <v>0</v>
      </c>
      <c r="C11" s="114"/>
      <c r="D11" s="114"/>
      <c r="E11" s="114"/>
      <c r="F11" s="114"/>
      <c r="G11" s="54" t="str">
        <f>'I 1.2'!C12</f>
        <v xml:space="preserve"> </v>
      </c>
    </row>
    <row r="12" spans="1:7" ht="30" x14ac:dyDescent="0.25">
      <c r="A12" s="48" t="str">
        <f>'I 1.2'!A13:B13</f>
        <v>CABRERA NICOLA LEONARDO JAVIER</v>
      </c>
      <c r="B12" s="114">
        <f>'I 1.2'!D13</f>
        <v>0</v>
      </c>
      <c r="C12" s="114"/>
      <c r="D12" s="114"/>
      <c r="E12" s="114"/>
      <c r="F12" s="114"/>
      <c r="G12" s="54" t="str">
        <f>'I 1.2'!C13</f>
        <v xml:space="preserve"> </v>
      </c>
    </row>
    <row r="13" spans="1:7" ht="30" x14ac:dyDescent="0.25">
      <c r="A13" s="48" t="str">
        <f>'I 1.2'!A14:B14</f>
        <v>CARDENAS HIDALGO KENNY JOEL</v>
      </c>
      <c r="B13" s="114">
        <f>'I 1.2'!D14</f>
        <v>0</v>
      </c>
      <c r="C13" s="114"/>
      <c r="D13" s="114"/>
      <c r="E13" s="114"/>
      <c r="F13" s="114"/>
      <c r="G13" s="54" t="str">
        <f>'I 1.2'!C14</f>
        <v xml:space="preserve"> </v>
      </c>
    </row>
    <row r="14" spans="1:7" ht="30" x14ac:dyDescent="0.25">
      <c r="A14" s="48" t="str">
        <f>'I 1.2'!A15:B15</f>
        <v>CARRASCO GRAÑA SAMUEL JOSE</v>
      </c>
      <c r="B14" s="114">
        <f>'I 1.2'!D15</f>
        <v>0</v>
      </c>
      <c r="C14" s="114"/>
      <c r="D14" s="114"/>
      <c r="E14" s="114"/>
      <c r="F14" s="114"/>
      <c r="G14" s="54" t="str">
        <f>'I 1.2'!C15</f>
        <v xml:space="preserve"> </v>
      </c>
    </row>
    <row r="15" spans="1:7" ht="30" hidden="1" x14ac:dyDescent="0.25">
      <c r="A15" s="48" t="str">
        <f>'I 1.2'!A16:B16</f>
        <v>CARRILLO GARCIA DANIEL ALEJANDRO</v>
      </c>
      <c r="B15" s="114">
        <f>'I 1.2'!D16</f>
        <v>0</v>
      </c>
      <c r="C15" s="114"/>
      <c r="D15" s="114"/>
      <c r="E15" s="114"/>
      <c r="F15" s="114"/>
      <c r="G15" s="54" t="str">
        <f>'I 1.2'!C16</f>
        <v xml:space="preserve"> </v>
      </c>
    </row>
    <row r="16" spans="1:7" ht="30" hidden="1" x14ac:dyDescent="0.25">
      <c r="A16" s="48" t="str">
        <f>'I 1.2'!A17:B17</f>
        <v>CHOEZ MORAN DARIAN MARCELA</v>
      </c>
      <c r="B16" s="114">
        <f>'I 1.2'!D17</f>
        <v>0</v>
      </c>
      <c r="C16" s="114"/>
      <c r="D16" s="114"/>
      <c r="E16" s="114"/>
      <c r="F16" s="114"/>
      <c r="G16" s="54" t="str">
        <f>'I 1.2'!C17</f>
        <v xml:space="preserve"> </v>
      </c>
    </row>
    <row r="17" spans="1:7" ht="30" x14ac:dyDescent="0.25">
      <c r="A17" s="48" t="str">
        <f>'I 1.2'!A18:B18</f>
        <v>CONTRERAS VARGAS CECIBEL ALEJANDRA</v>
      </c>
      <c r="B17" s="114">
        <f>'I 1.2'!D18</f>
        <v>0</v>
      </c>
      <c r="C17" s="114"/>
      <c r="D17" s="114"/>
      <c r="E17" s="114"/>
      <c r="F17" s="114"/>
      <c r="G17" s="54" t="str">
        <f>'I 1.2'!C18</f>
        <v xml:space="preserve"> </v>
      </c>
    </row>
    <row r="18" spans="1:7" ht="30" x14ac:dyDescent="0.25">
      <c r="A18" s="48" t="str">
        <f>'I 1.2'!A19:B19</f>
        <v>CORDOVA MENDOZA GIOVANNY ALBERTO</v>
      </c>
      <c r="B18" s="114">
        <f>'I 1.2'!D19</f>
        <v>0</v>
      </c>
      <c r="C18" s="114"/>
      <c r="D18" s="114"/>
      <c r="E18" s="114"/>
      <c r="F18" s="114"/>
      <c r="G18" s="54" t="str">
        <f>'I 1.2'!C19</f>
        <v xml:space="preserve"> </v>
      </c>
    </row>
    <row r="19" spans="1:7" ht="30" hidden="1" x14ac:dyDescent="0.25">
      <c r="A19" s="48" t="str">
        <f>'I 1.2'!A20:B20</f>
        <v>CORONEL LANDIVAR JUAN DIEGO</v>
      </c>
      <c r="B19" s="114">
        <f>'I 1.2'!D20</f>
        <v>0</v>
      </c>
      <c r="C19" s="114"/>
      <c r="D19" s="114"/>
      <c r="E19" s="114"/>
      <c r="F19" s="114"/>
      <c r="G19" s="54" t="str">
        <f>'I 1.2'!C20</f>
        <v xml:space="preserve"> </v>
      </c>
    </row>
    <row r="20" spans="1:7" hidden="1" x14ac:dyDescent="0.25">
      <c r="A20" s="48" t="str">
        <f>'I 1.2'!A21:B21</f>
        <v>CUBA VERA ABRAHAM</v>
      </c>
      <c r="B20" s="114">
        <f>'I 1.2'!D21</f>
        <v>0</v>
      </c>
      <c r="C20" s="114"/>
      <c r="D20" s="114"/>
      <c r="E20" s="114"/>
      <c r="F20" s="114"/>
      <c r="G20" s="54" t="str">
        <f>'I 1.2'!C21</f>
        <v xml:space="preserve"> </v>
      </c>
    </row>
    <row r="21" spans="1:7" ht="30" hidden="1" x14ac:dyDescent="0.25">
      <c r="A21" s="48" t="str">
        <f>'I 1.2'!A22:B22</f>
        <v>CUENCA LOZA DANIELLA NICOLLE</v>
      </c>
      <c r="B21" s="114">
        <f>'I 1.2'!D22</f>
        <v>0</v>
      </c>
      <c r="C21" s="114"/>
      <c r="D21" s="114"/>
      <c r="E21" s="114"/>
      <c r="F21" s="114"/>
      <c r="G21" s="54" t="str">
        <f>'I 1.2'!C22</f>
        <v xml:space="preserve"> </v>
      </c>
    </row>
    <row r="22" spans="1:7" ht="30" x14ac:dyDescent="0.25">
      <c r="A22" s="48" t="str">
        <f>'I 1.2'!A23:B23</f>
        <v>GARCIA ABRIL FELIX ALBERTO</v>
      </c>
      <c r="B22" s="114">
        <f>'I 1.2'!D23</f>
        <v>0</v>
      </c>
      <c r="C22" s="114"/>
      <c r="D22" s="114"/>
      <c r="E22" s="114"/>
      <c r="F22" s="114"/>
      <c r="G22" s="54" t="str">
        <f>'I 1.2'!C23</f>
        <v xml:space="preserve"> </v>
      </c>
    </row>
    <row r="23" spans="1:7" ht="30" hidden="1" x14ac:dyDescent="0.25">
      <c r="A23" s="48" t="str">
        <f>'I 1.2'!A24:B24</f>
        <v>GOMEZ MESTANZA ALBERTO JOSHUA</v>
      </c>
      <c r="B23" s="114">
        <f>'I 1.2'!D24</f>
        <v>0</v>
      </c>
      <c r="C23" s="114"/>
      <c r="D23" s="114"/>
      <c r="E23" s="114"/>
      <c r="F23" s="114"/>
      <c r="G23" s="54" t="str">
        <f>'I 1.2'!C24</f>
        <v xml:space="preserve"> </v>
      </c>
    </row>
    <row r="24" spans="1:7" ht="30" hidden="1" x14ac:dyDescent="0.25">
      <c r="A24" s="48" t="str">
        <f>'I 1.2'!A25:B25</f>
        <v>LANDIRES COLOMA ROMINA MARTJE</v>
      </c>
      <c r="B24" s="114">
        <f>'I 1.2'!D25</f>
        <v>0</v>
      </c>
      <c r="C24" s="114"/>
      <c r="D24" s="114"/>
      <c r="E24" s="114"/>
      <c r="F24" s="114"/>
      <c r="G24" s="54" t="str">
        <f>'I 1.2'!C25</f>
        <v xml:space="preserve"> </v>
      </c>
    </row>
    <row r="25" spans="1:7" ht="30" x14ac:dyDescent="0.25">
      <c r="A25" s="48" t="str">
        <f>'I 1.2'!A26:B26</f>
        <v>LOOR ALVAREZ JHONNY FREDERICK</v>
      </c>
      <c r="B25" s="114">
        <f>'I 1.2'!D26</f>
        <v>0</v>
      </c>
      <c r="C25" s="114"/>
      <c r="D25" s="114"/>
      <c r="E25" s="114"/>
      <c r="F25" s="114"/>
      <c r="G25" s="54" t="str">
        <f>'I 1.2'!C26</f>
        <v xml:space="preserve"> </v>
      </c>
    </row>
    <row r="26" spans="1:7" ht="30" hidden="1" x14ac:dyDescent="0.25">
      <c r="A26" s="48" t="str">
        <f>'I 1.2'!A27:B27</f>
        <v>LOPEZ LEON MIRNA JOSTYNE</v>
      </c>
      <c r="B26" s="114">
        <f>'I 1.2'!D27</f>
        <v>0</v>
      </c>
      <c r="C26" s="114"/>
      <c r="D26" s="114"/>
      <c r="E26" s="114"/>
      <c r="F26" s="114"/>
      <c r="G26" s="54" t="str">
        <f>'I 1.2'!C27</f>
        <v xml:space="preserve"> </v>
      </c>
    </row>
    <row r="27" spans="1:7" ht="30" hidden="1" x14ac:dyDescent="0.25">
      <c r="A27" s="48" t="str">
        <f>'I 1.2'!A28:B28</f>
        <v>MALDONADO PALMA CHRISTOPHER XAVIER</v>
      </c>
      <c r="B27" s="114">
        <f>'I 1.2'!D28</f>
        <v>0</v>
      </c>
      <c r="C27" s="114"/>
      <c r="D27" s="114"/>
      <c r="E27" s="114"/>
      <c r="F27" s="114"/>
      <c r="G27" s="54" t="str">
        <f>'I 1.2'!C28</f>
        <v xml:space="preserve"> </v>
      </c>
    </row>
    <row r="28" spans="1:7" ht="30" hidden="1" x14ac:dyDescent="0.25">
      <c r="A28" s="48" t="str">
        <f>'I 1.2'!A29:B29</f>
        <v>MORALES AVILA DAYANA PRISCILA</v>
      </c>
      <c r="B28" s="114">
        <f>'I 1.2'!D29</f>
        <v>0</v>
      </c>
      <c r="C28" s="114"/>
      <c r="D28" s="114"/>
      <c r="E28" s="114"/>
      <c r="F28" s="114"/>
      <c r="G28" s="54" t="str">
        <f>'I 1.2'!C29</f>
        <v xml:space="preserve"> </v>
      </c>
    </row>
    <row r="29" spans="1:7" ht="30" hidden="1" x14ac:dyDescent="0.25">
      <c r="A29" s="48" t="str">
        <f>'I 1.2'!A30:B30</f>
        <v>MUÑOZ RIVERA NICOLE ALEXANDRA</v>
      </c>
      <c r="B29" s="114">
        <f>'I 1.2'!D30</f>
        <v>0</v>
      </c>
      <c r="C29" s="114"/>
      <c r="D29" s="114"/>
      <c r="E29" s="114"/>
      <c r="F29" s="114"/>
      <c r="G29" s="54" t="str">
        <f>'I 1.2'!C30</f>
        <v xml:space="preserve"> </v>
      </c>
    </row>
    <row r="30" spans="1:7" ht="30" hidden="1" x14ac:dyDescent="0.25">
      <c r="A30" s="48" t="str">
        <f>'I 1.2'!A31:B31</f>
        <v>MURILLO VELASTEGUI RICARDO ARTURO</v>
      </c>
      <c r="B30" s="114">
        <f>'I 1.2'!D31</f>
        <v>0</v>
      </c>
      <c r="C30" s="114"/>
      <c r="D30" s="114"/>
      <c r="E30" s="114"/>
      <c r="F30" s="114"/>
      <c r="G30" s="54" t="str">
        <f>'I 1.2'!C31</f>
        <v xml:space="preserve"> </v>
      </c>
    </row>
    <row r="31" spans="1:7" ht="30" hidden="1" x14ac:dyDescent="0.25">
      <c r="A31" s="48" t="str">
        <f>'I 1.2'!A32:B32</f>
        <v>OTERO SANCHEZ JORGE ALEJANDRO</v>
      </c>
      <c r="B31" s="114">
        <f>'I 1.2'!D32</f>
        <v>0</v>
      </c>
      <c r="C31" s="114"/>
      <c r="D31" s="114"/>
      <c r="E31" s="114"/>
      <c r="F31" s="114"/>
      <c r="G31" s="54" t="str">
        <f>'I 1.2'!C32</f>
        <v xml:space="preserve"> </v>
      </c>
    </row>
    <row r="32" spans="1:7" ht="30" hidden="1" x14ac:dyDescent="0.25">
      <c r="A32" s="48" t="str">
        <f>'I 1.2'!A33:B33</f>
        <v>PASTOR SALGADO MARIELLA DOMENICA</v>
      </c>
      <c r="B32" s="114">
        <f>'I 1.2'!D33</f>
        <v>0</v>
      </c>
      <c r="C32" s="114"/>
      <c r="D32" s="114"/>
      <c r="E32" s="114"/>
      <c r="F32" s="114"/>
      <c r="G32" s="54" t="str">
        <f>'I 1.2'!C33</f>
        <v xml:space="preserve"> </v>
      </c>
    </row>
    <row r="33" spans="1:7" ht="30" hidden="1" x14ac:dyDescent="0.25">
      <c r="A33" s="48" t="str">
        <f>'I 1.2'!A34:B34</f>
        <v>PLAZA DELGADO JOSE LUIS</v>
      </c>
      <c r="B33" s="114">
        <f>'I 1.2'!D34</f>
        <v>0</v>
      </c>
      <c r="C33" s="114"/>
      <c r="D33" s="114"/>
      <c r="E33" s="114"/>
      <c r="F33" s="114"/>
      <c r="G33" s="54" t="str">
        <f>'I 1.2'!C34</f>
        <v xml:space="preserve"> </v>
      </c>
    </row>
    <row r="34" spans="1:7" ht="30" hidden="1" x14ac:dyDescent="0.25">
      <c r="A34" s="48" t="str">
        <f>'I 1.2'!A35:B35</f>
        <v>ROMAN FLORES DANIEL ERNESTO</v>
      </c>
      <c r="B34" s="114">
        <f>'I 1.2'!D35</f>
        <v>0</v>
      </c>
      <c r="C34" s="114"/>
      <c r="D34" s="114"/>
      <c r="E34" s="114"/>
      <c r="F34" s="114"/>
      <c r="G34" s="54" t="str">
        <f>'I 1.2'!C35</f>
        <v xml:space="preserve"> </v>
      </c>
    </row>
    <row r="35" spans="1:7" ht="30" hidden="1" x14ac:dyDescent="0.25">
      <c r="A35" s="48" t="str">
        <f>'I 1.2'!A36:B36</f>
        <v>TAIBOT AVEGNO BRYAN ANTENOR</v>
      </c>
      <c r="B35" s="114">
        <f>'I 1.2'!D36</f>
        <v>0</v>
      </c>
      <c r="C35" s="114"/>
      <c r="D35" s="114"/>
      <c r="E35" s="114"/>
      <c r="F35" s="114"/>
      <c r="G35" s="54" t="str">
        <f>'I 1.2'!C36</f>
        <v xml:space="preserve"> </v>
      </c>
    </row>
    <row r="36" spans="1:7" ht="30" hidden="1" x14ac:dyDescent="0.25">
      <c r="A36" s="48" t="str">
        <f>'I 1.2'!A37:B37</f>
        <v>TORO ALMEA JORDAN ANDRES</v>
      </c>
      <c r="B36" s="114">
        <f>'I 1.2'!D37</f>
        <v>0</v>
      </c>
      <c r="C36" s="114"/>
      <c r="D36" s="114"/>
      <c r="E36" s="114"/>
      <c r="F36" s="114"/>
      <c r="G36" s="54" t="str">
        <f>'I 1.2'!C37</f>
        <v xml:space="preserve"> </v>
      </c>
    </row>
    <row r="37" spans="1:7" ht="30" hidden="1" x14ac:dyDescent="0.25">
      <c r="A37" s="48" t="str">
        <f>'I 1.2'!A38:B38</f>
        <v>VALENCIA CAICEDO ANGIE ISABELLA</v>
      </c>
      <c r="B37" s="114">
        <f>'I 1.2'!D38</f>
        <v>0</v>
      </c>
      <c r="C37" s="114"/>
      <c r="D37" s="114"/>
      <c r="E37" s="114"/>
      <c r="F37" s="114"/>
      <c r="G37" s="54" t="str">
        <f>'I 1.2'!C38</f>
        <v xml:space="preserve"> </v>
      </c>
    </row>
    <row r="38" spans="1:7" ht="30" hidden="1" x14ac:dyDescent="0.25">
      <c r="A38" s="48" t="str">
        <f>'I 1.2'!A39:B39</f>
        <v>VALIENTE GUTIERREZ NAYIB EDUARDO</v>
      </c>
      <c r="B38" s="114">
        <f>'I 1.2'!D39</f>
        <v>0</v>
      </c>
      <c r="C38" s="114"/>
      <c r="D38" s="114"/>
      <c r="E38" s="114"/>
      <c r="F38" s="114"/>
      <c r="G38" s="54" t="str">
        <f>'I 1.2'!C39</f>
        <v xml:space="preserve"> </v>
      </c>
    </row>
    <row r="39" spans="1:7" ht="30" hidden="1" x14ac:dyDescent="0.25">
      <c r="A39" s="48" t="str">
        <f>'I 1.2'!A40:B40</f>
        <v>VEGA VERA ANGGIE VALERIA</v>
      </c>
      <c r="B39" s="114">
        <f>'I 1.2'!D40</f>
        <v>0</v>
      </c>
      <c r="C39" s="114"/>
      <c r="D39" s="114"/>
      <c r="E39" s="114"/>
      <c r="F39" s="114"/>
      <c r="G39" s="54" t="str">
        <f>'I 1.2'!C40</f>
        <v xml:space="preserve"> </v>
      </c>
    </row>
    <row r="40" spans="1:7" hidden="1" x14ac:dyDescent="0.25">
      <c r="A40" s="48">
        <f>'I 1.2'!A41:B41</f>
        <v>0</v>
      </c>
      <c r="B40" s="114">
        <f>'I 1.2'!D41</f>
        <v>0</v>
      </c>
      <c r="C40" s="114"/>
      <c r="D40" s="114"/>
      <c r="E40" s="114"/>
      <c r="F40" s="114"/>
      <c r="G40" s="54" t="str">
        <f>'I 1.2'!C41</f>
        <v xml:space="preserve"> </v>
      </c>
    </row>
    <row r="41" spans="1:7" hidden="1" x14ac:dyDescent="0.25">
      <c r="A41" s="48">
        <f>'I 1.2'!A42:B42</f>
        <v>0</v>
      </c>
      <c r="B41" s="114">
        <f>'I 1.2'!D42</f>
        <v>0</v>
      </c>
      <c r="C41" s="114"/>
      <c r="D41" s="114"/>
      <c r="E41" s="114"/>
      <c r="F41" s="114"/>
      <c r="G41" s="54" t="str">
        <f>'I 1.2'!C42</f>
        <v xml:space="preserve"> </v>
      </c>
    </row>
    <row r="42" spans="1:7" hidden="1" x14ac:dyDescent="0.25">
      <c r="A42" s="48">
        <f>'I 1.2'!A43:B43</f>
        <v>0</v>
      </c>
      <c r="B42" s="114">
        <f>'I 1.2'!D43</f>
        <v>0</v>
      </c>
      <c r="C42" s="114"/>
      <c r="D42" s="114"/>
      <c r="E42" s="114"/>
      <c r="F42" s="114"/>
      <c r="G42" s="54" t="str">
        <f>'I 1.2'!C43</f>
        <v xml:space="preserve"> </v>
      </c>
    </row>
    <row r="43" spans="1:7" hidden="1" x14ac:dyDescent="0.25">
      <c r="A43" s="48">
        <f>'I 1.2'!A44:B44</f>
        <v>0</v>
      </c>
      <c r="B43" s="114">
        <f>'I 1.2'!D44</f>
        <v>0</v>
      </c>
      <c r="C43" s="114"/>
      <c r="D43" s="114"/>
      <c r="E43" s="114"/>
      <c r="F43" s="114"/>
      <c r="G43" s="54" t="str">
        <f>'I 1.2'!C44</f>
        <v xml:space="preserve"> </v>
      </c>
    </row>
    <row r="44" spans="1:7" hidden="1" x14ac:dyDescent="0.25">
      <c r="A44" s="48">
        <f>'I 1.2'!A45:B45</f>
        <v>0</v>
      </c>
      <c r="B44" s="114">
        <f>'I 1.2'!D45</f>
        <v>0</v>
      </c>
      <c r="C44" s="114"/>
      <c r="D44" s="114"/>
      <c r="E44" s="114"/>
      <c r="F44" s="114"/>
      <c r="G44" s="54" t="str">
        <f>'I 1.2'!C45</f>
        <v xml:space="preserve"> </v>
      </c>
    </row>
    <row r="45" spans="1:7" hidden="1" x14ac:dyDescent="0.25">
      <c r="A45" s="48">
        <f>'I 1.2'!A46:B46</f>
        <v>0</v>
      </c>
      <c r="B45" s="114">
        <f>'I 1.2'!D46</f>
        <v>0</v>
      </c>
      <c r="C45" s="114"/>
      <c r="D45" s="114"/>
      <c r="E45" s="114"/>
      <c r="F45" s="114"/>
      <c r="G45" s="54" t="str">
        <f>'I 1.2'!C46</f>
        <v xml:space="preserve"> </v>
      </c>
    </row>
    <row r="46" spans="1:7" hidden="1" x14ac:dyDescent="0.25">
      <c r="A46" s="48">
        <f>'I 1.2'!A47:B47</f>
        <v>0</v>
      </c>
      <c r="B46" s="114">
        <f>'I 1.2'!D47</f>
        <v>0</v>
      </c>
      <c r="C46" s="114"/>
      <c r="D46" s="114"/>
      <c r="E46" s="114"/>
      <c r="F46" s="114"/>
      <c r="G46" s="54" t="str">
        <f>'I 1.2'!C47</f>
        <v xml:space="preserve"> </v>
      </c>
    </row>
    <row r="47" spans="1:7" hidden="1" x14ac:dyDescent="0.25">
      <c r="A47" s="48">
        <f>'I 1.2'!A48:B48</f>
        <v>0</v>
      </c>
      <c r="B47" s="114">
        <f>'I 1.2'!D48</f>
        <v>0</v>
      </c>
      <c r="C47" s="114"/>
      <c r="D47" s="114"/>
      <c r="E47" s="114"/>
      <c r="F47" s="114"/>
      <c r="G47" s="54" t="str">
        <f>'I 1.2'!C48</f>
        <v xml:space="preserve"> </v>
      </c>
    </row>
    <row r="48" spans="1:7" hidden="1" x14ac:dyDescent="0.25">
      <c r="A48" s="48">
        <f>'I 1.2'!A49:B49</f>
        <v>0</v>
      </c>
      <c r="B48" s="114">
        <f>'I 1.2'!D49</f>
        <v>0</v>
      </c>
      <c r="C48" s="114"/>
      <c r="D48" s="114"/>
      <c r="E48" s="114"/>
      <c r="F48" s="114"/>
      <c r="G48" s="54" t="str">
        <f>'I 1.2'!C49</f>
        <v xml:space="preserve"> </v>
      </c>
    </row>
    <row r="49" spans="1:7" hidden="1" x14ac:dyDescent="0.25">
      <c r="A49" s="48">
        <f>'I 1.2'!A50:B50</f>
        <v>0</v>
      </c>
      <c r="B49" s="114">
        <f>'I 1.2'!D50</f>
        <v>0</v>
      </c>
      <c r="C49" s="114"/>
      <c r="D49" s="114"/>
      <c r="E49" s="114"/>
      <c r="F49" s="114"/>
      <c r="G49" s="54" t="str">
        <f>'I 1.2'!C50</f>
        <v xml:space="preserve"> </v>
      </c>
    </row>
    <row r="50" spans="1:7" hidden="1" x14ac:dyDescent="0.25">
      <c r="A50" s="48">
        <f>'I 1.2'!A51:B51</f>
        <v>0</v>
      </c>
      <c r="B50" s="114">
        <f>'I 1.2'!D51</f>
        <v>0</v>
      </c>
      <c r="C50" s="114"/>
      <c r="D50" s="114"/>
      <c r="E50" s="114"/>
      <c r="F50" s="114"/>
      <c r="G50" s="54" t="str">
        <f>'I 1.2'!C51</f>
        <v xml:space="preserve"> </v>
      </c>
    </row>
    <row r="52" spans="1:7" x14ac:dyDescent="0.25">
      <c r="A52" s="373" t="s">
        <v>18</v>
      </c>
      <c r="B52" s="373"/>
      <c r="C52" s="373" t="s">
        <v>79</v>
      </c>
      <c r="D52" s="373"/>
      <c r="E52" s="373" t="s">
        <v>80</v>
      </c>
      <c r="F52" s="373"/>
    </row>
    <row r="53" spans="1:7" x14ac:dyDescent="0.25">
      <c r="A53" s="49" t="s">
        <v>1</v>
      </c>
      <c r="B53" s="50">
        <f>datos!C6</f>
        <v>0</v>
      </c>
      <c r="C53" s="49" t="s">
        <v>81</v>
      </c>
      <c r="D53" s="82">
        <f>datos!C8</f>
        <v>0</v>
      </c>
      <c r="E53" s="49" t="s">
        <v>81</v>
      </c>
      <c r="F53" s="82">
        <f>datos!C9</f>
        <v>0</v>
      </c>
    </row>
    <row r="54" spans="1:7" ht="24" customHeight="1" x14ac:dyDescent="0.25">
      <c r="A54" s="51" t="s">
        <v>22</v>
      </c>
      <c r="B54" s="52"/>
      <c r="C54" s="51" t="s">
        <v>22</v>
      </c>
      <c r="D54" s="52"/>
      <c r="E54" s="51" t="s">
        <v>22</v>
      </c>
      <c r="F54" s="52"/>
    </row>
    <row r="55" spans="1:7" x14ac:dyDescent="0.25">
      <c r="A55" s="51" t="s">
        <v>23</v>
      </c>
      <c r="B55" s="52"/>
      <c r="C55" s="51" t="s">
        <v>23</v>
      </c>
      <c r="D55" s="52"/>
      <c r="E55" s="51" t="s">
        <v>23</v>
      </c>
      <c r="F55" s="52"/>
    </row>
  </sheetData>
  <autoFilter ref="A10:G50">
    <filterColumn colId="6">
      <customFilters>
        <customFilter operator="lessThan" val="7"/>
      </customFilters>
    </filterColumn>
  </autoFilter>
  <mergeCells count="15">
    <mergeCell ref="A7:B7"/>
    <mergeCell ref="C7:D7"/>
    <mergeCell ref="E7:F7"/>
    <mergeCell ref="A9:F9"/>
    <mergeCell ref="A52:B52"/>
    <mergeCell ref="C52:D52"/>
    <mergeCell ref="E52:F52"/>
    <mergeCell ref="A6:B6"/>
    <mergeCell ref="C6:D6"/>
    <mergeCell ref="E6:F6"/>
    <mergeCell ref="B1:E1"/>
    <mergeCell ref="A2:F2"/>
    <mergeCell ref="A3:F3"/>
    <mergeCell ref="D4:F4"/>
    <mergeCell ref="D5:F5"/>
  </mergeCells>
  <pageMargins left="0.70866141732283472" right="0.70866141732283472" top="0.74803149606299213" bottom="0.74803149606299213" header="0.31496062992125984" footer="0.31496062992125984"/>
  <pageSetup paperSize="9" scale="62" fitToHeight="0" orientation="portrait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7">
    <pageSetUpPr fitToPage="1"/>
  </sheetPr>
  <dimension ref="A1:AD42"/>
  <sheetViews>
    <sheetView workbookViewId="0">
      <pane xSplit="1" ySplit="2" topLeftCell="B3" activePane="bottomRight" state="frozen"/>
      <selection activeCell="A3" sqref="A3"/>
      <selection pane="topRight" activeCell="A3" sqref="A3"/>
      <selection pane="bottomLeft" activeCell="A3" sqref="A3"/>
      <selection pane="bottomRight" activeCell="B3" sqref="B3:AD12"/>
    </sheetView>
  </sheetViews>
  <sheetFormatPr baseColWidth="10" defaultColWidth="4" defaultRowHeight="15" x14ac:dyDescent="0.25"/>
  <cols>
    <col min="1" max="1" width="36.28515625" style="4" customWidth="1"/>
    <col min="2" max="30" width="5.7109375" style="189" customWidth="1"/>
    <col min="31" max="16384" width="4" style="4"/>
  </cols>
  <sheetData>
    <row r="1" spans="1:30" s="2" customFormat="1" ht="30" x14ac:dyDescent="0.25">
      <c r="A1" s="108" t="s">
        <v>105</v>
      </c>
      <c r="B1" s="313" t="s">
        <v>31</v>
      </c>
      <c r="C1" s="313"/>
      <c r="D1" s="313"/>
      <c r="E1" s="313"/>
      <c r="F1" s="313"/>
      <c r="G1" s="313"/>
      <c r="H1" s="313"/>
      <c r="I1" s="314" t="s">
        <v>32</v>
      </c>
      <c r="J1" s="314"/>
      <c r="K1" s="314"/>
      <c r="L1" s="314"/>
      <c r="M1" s="314"/>
      <c r="N1" s="314"/>
      <c r="O1" s="314"/>
      <c r="P1" s="313" t="s">
        <v>33</v>
      </c>
      <c r="Q1" s="313"/>
      <c r="R1" s="313"/>
      <c r="S1" s="313"/>
      <c r="T1" s="313"/>
      <c r="U1" s="313"/>
      <c r="V1" s="313"/>
      <c r="W1" s="314" t="s">
        <v>34</v>
      </c>
      <c r="X1" s="314"/>
      <c r="Y1" s="314"/>
      <c r="Z1" s="314"/>
      <c r="AA1" s="314"/>
      <c r="AB1" s="314"/>
      <c r="AC1" s="314"/>
      <c r="AD1" s="315" t="s">
        <v>35</v>
      </c>
    </row>
    <row r="2" spans="1:30" s="2" customFormat="1" ht="68.25" customHeight="1" x14ac:dyDescent="0.25">
      <c r="A2" s="108" t="str">
        <f>+CONCATENATE(datos!C3," ",datos!C4,"
",datos!C5)</f>
        <v xml:space="preserve"> 
</v>
      </c>
      <c r="B2" s="187"/>
      <c r="C2" s="187"/>
      <c r="D2" s="187"/>
      <c r="E2" s="187"/>
      <c r="F2" s="187"/>
      <c r="G2" s="187"/>
      <c r="H2" s="187"/>
      <c r="I2" s="186"/>
      <c r="J2" s="186"/>
      <c r="K2" s="186"/>
      <c r="L2" s="186"/>
      <c r="M2" s="186"/>
      <c r="N2" s="186"/>
      <c r="O2" s="186"/>
      <c r="P2" s="187"/>
      <c r="Q2" s="187"/>
      <c r="R2" s="187"/>
      <c r="S2" s="187"/>
      <c r="T2" s="187"/>
      <c r="U2" s="187"/>
      <c r="V2" s="187"/>
      <c r="W2" s="186"/>
      <c r="X2" s="186"/>
      <c r="Y2" s="186"/>
      <c r="Z2" s="186"/>
      <c r="AA2" s="186"/>
      <c r="AB2" s="186"/>
      <c r="AC2" s="186"/>
      <c r="AD2" s="316"/>
    </row>
    <row r="3" spans="1:30" x14ac:dyDescent="0.25">
      <c r="A3" s="3" t="str">
        <f>datos!B14</f>
        <v>ALVAREZ MUÑIZ ANGIE GABRIELA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188"/>
      <c r="Z3" s="188"/>
      <c r="AA3" s="188"/>
      <c r="AB3" s="188"/>
      <c r="AC3" s="188"/>
      <c r="AD3" s="188"/>
    </row>
    <row r="4" spans="1:30" x14ac:dyDescent="0.25">
      <c r="A4" s="3" t="str">
        <f>datos!B15</f>
        <v>CABRERA NICOLA LEONARDO JAVIER</v>
      </c>
      <c r="B4" s="188"/>
      <c r="C4" s="188"/>
      <c r="D4" s="188"/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8"/>
      <c r="P4" s="188"/>
      <c r="Q4" s="188"/>
      <c r="R4" s="188"/>
      <c r="S4" s="188"/>
      <c r="T4" s="188"/>
      <c r="U4" s="188"/>
      <c r="V4" s="188"/>
      <c r="W4" s="188"/>
      <c r="X4" s="188"/>
      <c r="Y4" s="188"/>
      <c r="Z4" s="188"/>
      <c r="AA4" s="188"/>
      <c r="AB4" s="188"/>
      <c r="AC4" s="188"/>
      <c r="AD4" s="188"/>
    </row>
    <row r="5" spans="1:30" x14ac:dyDescent="0.25">
      <c r="A5" s="3" t="str">
        <f>datos!B16</f>
        <v>CARDENAS HIDALGO KENNY JOEL</v>
      </c>
      <c r="B5" s="188"/>
      <c r="C5" s="188"/>
      <c r="D5" s="188"/>
      <c r="E5" s="188"/>
      <c r="F5" s="188"/>
      <c r="G5" s="188"/>
      <c r="H5" s="188"/>
      <c r="I5" s="188"/>
      <c r="J5" s="188"/>
      <c r="K5" s="188"/>
      <c r="L5" s="188"/>
      <c r="M5" s="188"/>
      <c r="N5" s="188"/>
      <c r="O5" s="188"/>
      <c r="P5" s="188"/>
      <c r="Q5" s="188"/>
      <c r="R5" s="188"/>
      <c r="S5" s="188"/>
      <c r="T5" s="188"/>
      <c r="U5" s="188"/>
      <c r="V5" s="188"/>
      <c r="W5" s="188"/>
      <c r="X5" s="188"/>
      <c r="Y5" s="188"/>
      <c r="Z5" s="188"/>
      <c r="AA5" s="188"/>
      <c r="AB5" s="188"/>
      <c r="AC5" s="188"/>
      <c r="AD5" s="188"/>
    </row>
    <row r="6" spans="1:30" x14ac:dyDescent="0.25">
      <c r="A6" s="3" t="str">
        <f>datos!B17</f>
        <v>CARRASCO GRAÑA SAMUEL JOSE</v>
      </c>
      <c r="B6" s="188"/>
      <c r="C6" s="188"/>
      <c r="D6" s="188"/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8"/>
      <c r="P6" s="188"/>
      <c r="Q6" s="188"/>
      <c r="R6" s="188"/>
      <c r="S6" s="188"/>
      <c r="T6" s="188"/>
      <c r="U6" s="188"/>
      <c r="V6" s="188"/>
      <c r="W6" s="188"/>
      <c r="X6" s="188"/>
      <c r="Y6" s="188"/>
      <c r="Z6" s="188"/>
      <c r="AA6" s="188"/>
      <c r="AB6" s="188"/>
      <c r="AC6" s="188"/>
      <c r="AD6" s="188"/>
    </row>
    <row r="7" spans="1:30" x14ac:dyDescent="0.25">
      <c r="A7" s="3" t="str">
        <f>datos!B18</f>
        <v>CARRILLO GARCIA DANIEL ALEJANDRO</v>
      </c>
      <c r="B7" s="188"/>
      <c r="C7" s="188"/>
      <c r="D7" s="188"/>
      <c r="E7" s="188"/>
      <c r="F7" s="188"/>
      <c r="G7" s="188"/>
      <c r="H7" s="188"/>
      <c r="I7" s="188"/>
      <c r="J7" s="188"/>
      <c r="K7" s="188"/>
      <c r="L7" s="188"/>
      <c r="M7" s="188"/>
      <c r="N7" s="188"/>
      <c r="O7" s="188"/>
      <c r="P7" s="188"/>
      <c r="Q7" s="188"/>
      <c r="R7" s="188"/>
      <c r="S7" s="188"/>
      <c r="T7" s="188"/>
      <c r="U7" s="188"/>
      <c r="V7" s="188"/>
      <c r="W7" s="188"/>
      <c r="X7" s="188"/>
      <c r="Y7" s="188"/>
      <c r="Z7" s="188"/>
      <c r="AA7" s="188"/>
      <c r="AB7" s="188"/>
      <c r="AC7" s="188"/>
      <c r="AD7" s="188"/>
    </row>
    <row r="8" spans="1:30" x14ac:dyDescent="0.25">
      <c r="A8" s="3" t="str">
        <f>datos!B19</f>
        <v>CHOEZ MORAN DARIAN MARCELA</v>
      </c>
      <c r="B8" s="188"/>
      <c r="C8" s="188"/>
      <c r="D8" s="188"/>
      <c r="E8" s="188"/>
      <c r="F8" s="188"/>
      <c r="G8" s="188"/>
      <c r="H8" s="188"/>
      <c r="I8" s="188"/>
      <c r="J8" s="188"/>
      <c r="K8" s="188"/>
      <c r="L8" s="188"/>
      <c r="M8" s="188"/>
      <c r="N8" s="188"/>
      <c r="O8" s="188"/>
      <c r="P8" s="188"/>
      <c r="Q8" s="188"/>
      <c r="R8" s="188"/>
      <c r="S8" s="188"/>
      <c r="T8" s="188"/>
      <c r="U8" s="188"/>
      <c r="V8" s="188"/>
      <c r="W8" s="188"/>
      <c r="X8" s="188"/>
      <c r="Y8" s="188"/>
      <c r="Z8" s="188"/>
      <c r="AA8" s="188"/>
      <c r="AB8" s="188"/>
      <c r="AC8" s="188"/>
      <c r="AD8" s="188"/>
    </row>
    <row r="9" spans="1:30" ht="30" x14ac:dyDescent="0.25">
      <c r="A9" s="3" t="str">
        <f>datos!B20</f>
        <v>CONTRERAS VARGAS CECIBEL ALEJANDRA</v>
      </c>
      <c r="B9" s="188"/>
      <c r="C9" s="188"/>
      <c r="D9" s="188"/>
      <c r="E9" s="188"/>
      <c r="F9" s="188"/>
      <c r="G9" s="188"/>
      <c r="H9" s="188"/>
      <c r="I9" s="188"/>
      <c r="J9" s="188"/>
      <c r="K9" s="188"/>
      <c r="L9" s="188"/>
      <c r="M9" s="188"/>
      <c r="N9" s="188"/>
      <c r="O9" s="188"/>
      <c r="P9" s="188"/>
      <c r="Q9" s="188"/>
      <c r="R9" s="188"/>
      <c r="S9" s="188"/>
      <c r="T9" s="188"/>
      <c r="U9" s="188"/>
      <c r="V9" s="188"/>
      <c r="W9" s="188"/>
      <c r="X9" s="188"/>
      <c r="Y9" s="188"/>
      <c r="Z9" s="188"/>
      <c r="AA9" s="188"/>
      <c r="AB9" s="188"/>
      <c r="AC9" s="188"/>
      <c r="AD9" s="188"/>
    </row>
    <row r="10" spans="1:30" ht="30" x14ac:dyDescent="0.25">
      <c r="A10" s="3" t="str">
        <f>datos!B21</f>
        <v>CORDOVA MENDOZA GIOVANNY ALBERTO</v>
      </c>
      <c r="B10" s="188"/>
      <c r="C10" s="188"/>
      <c r="D10" s="188"/>
      <c r="E10" s="188"/>
      <c r="F10" s="188"/>
      <c r="G10" s="188"/>
      <c r="H10" s="188"/>
      <c r="I10" s="188"/>
      <c r="J10" s="188"/>
      <c r="K10" s="188"/>
      <c r="L10" s="188"/>
      <c r="M10" s="188"/>
      <c r="N10" s="188"/>
      <c r="O10" s="188"/>
      <c r="P10" s="188"/>
      <c r="Q10" s="188"/>
      <c r="R10" s="188"/>
      <c r="S10" s="188"/>
      <c r="T10" s="188"/>
      <c r="U10" s="188"/>
      <c r="V10" s="188"/>
      <c r="W10" s="188"/>
      <c r="X10" s="188"/>
      <c r="Y10" s="188"/>
      <c r="Z10" s="188"/>
      <c r="AA10" s="188"/>
      <c r="AB10" s="188"/>
      <c r="AC10" s="188"/>
      <c r="AD10" s="188"/>
    </row>
    <row r="11" spans="1:30" x14ac:dyDescent="0.25">
      <c r="A11" s="3" t="str">
        <f>datos!B22</f>
        <v>CORONEL LANDIVAR JUAN DIEGO</v>
      </c>
      <c r="B11" s="188"/>
      <c r="C11" s="188"/>
      <c r="D11" s="188"/>
      <c r="E11" s="188"/>
      <c r="F11" s="188"/>
      <c r="G11" s="188"/>
      <c r="H11" s="188"/>
      <c r="I11" s="188"/>
      <c r="J11" s="188"/>
      <c r="K11" s="188"/>
      <c r="L11" s="188"/>
      <c r="M11" s="188"/>
      <c r="N11" s="188"/>
      <c r="O11" s="188"/>
      <c r="P11" s="188"/>
      <c r="Q11" s="188"/>
      <c r="R11" s="188"/>
      <c r="S11" s="188"/>
      <c r="T11" s="188"/>
      <c r="U11" s="188"/>
      <c r="V11" s="188"/>
      <c r="W11" s="188"/>
      <c r="X11" s="188"/>
      <c r="Y11" s="188"/>
      <c r="Z11" s="188"/>
      <c r="AA11" s="188"/>
      <c r="AB11" s="188"/>
      <c r="AC11" s="188"/>
      <c r="AD11" s="188"/>
    </row>
    <row r="12" spans="1:30" x14ac:dyDescent="0.25">
      <c r="A12" s="3" t="str">
        <f>datos!B23</f>
        <v>CUBA VERA ABRAHAM</v>
      </c>
      <c r="B12" s="188"/>
      <c r="C12" s="188"/>
      <c r="D12" s="188"/>
      <c r="E12" s="188"/>
      <c r="F12" s="188"/>
      <c r="G12" s="188"/>
      <c r="H12" s="188"/>
      <c r="I12" s="188"/>
      <c r="J12" s="188"/>
      <c r="K12" s="188"/>
      <c r="L12" s="188"/>
      <c r="M12" s="188"/>
      <c r="N12" s="188"/>
      <c r="O12" s="188"/>
      <c r="P12" s="188"/>
      <c r="Q12" s="188"/>
      <c r="R12" s="188"/>
      <c r="S12" s="188"/>
      <c r="T12" s="188"/>
      <c r="U12" s="188"/>
      <c r="V12" s="188"/>
      <c r="W12" s="188"/>
      <c r="X12" s="188"/>
      <c r="Y12" s="188"/>
      <c r="Z12" s="188"/>
      <c r="AA12" s="188"/>
      <c r="AB12" s="188"/>
      <c r="AC12" s="188"/>
      <c r="AD12" s="188"/>
    </row>
    <row r="13" spans="1:30" x14ac:dyDescent="0.25">
      <c r="A13" s="3" t="str">
        <f>datos!B24</f>
        <v>CUENCA LOZA DANIELLA NICOLLE</v>
      </c>
      <c r="B13" s="188"/>
      <c r="C13" s="188"/>
      <c r="D13" s="188"/>
      <c r="E13" s="188"/>
      <c r="F13" s="188"/>
      <c r="G13" s="188"/>
      <c r="H13" s="188"/>
      <c r="I13" s="188"/>
      <c r="J13" s="188"/>
      <c r="K13" s="188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  <c r="W13" s="188"/>
      <c r="X13" s="188"/>
      <c r="Y13" s="188"/>
      <c r="Z13" s="188"/>
      <c r="AA13" s="188"/>
      <c r="AB13" s="188"/>
      <c r="AC13" s="188"/>
      <c r="AD13" s="188"/>
    </row>
    <row r="14" spans="1:30" x14ac:dyDescent="0.25">
      <c r="A14" s="3" t="str">
        <f>datos!B25</f>
        <v>GARCIA ABRIL FELIX ALBERTO</v>
      </c>
      <c r="B14" s="188"/>
      <c r="C14" s="188"/>
      <c r="D14" s="188"/>
      <c r="E14" s="188"/>
      <c r="F14" s="188"/>
      <c r="G14" s="188"/>
      <c r="H14" s="188"/>
      <c r="I14" s="188"/>
      <c r="J14" s="188"/>
      <c r="K14" s="188"/>
      <c r="L14" s="188"/>
      <c r="M14" s="188"/>
      <c r="N14" s="188"/>
      <c r="O14" s="188"/>
      <c r="P14" s="188"/>
      <c r="Q14" s="188"/>
      <c r="R14" s="188"/>
      <c r="S14" s="188"/>
      <c r="T14" s="188"/>
      <c r="U14" s="188"/>
      <c r="V14" s="188"/>
      <c r="W14" s="188"/>
      <c r="X14" s="188"/>
      <c r="Y14" s="188"/>
      <c r="Z14" s="188"/>
      <c r="AA14" s="188"/>
      <c r="AB14" s="188"/>
      <c r="AC14" s="188"/>
      <c r="AD14" s="188"/>
    </row>
    <row r="15" spans="1:30" x14ac:dyDescent="0.25">
      <c r="A15" s="3" t="str">
        <f>datos!B26</f>
        <v>GOMEZ MESTANZA ALBERTO JOSHUA</v>
      </c>
      <c r="B15" s="188"/>
      <c r="C15" s="188"/>
      <c r="D15" s="188"/>
      <c r="E15" s="188"/>
      <c r="F15" s="188"/>
      <c r="G15" s="188"/>
      <c r="H15" s="188"/>
      <c r="I15" s="188"/>
      <c r="J15" s="188"/>
      <c r="K15" s="188"/>
      <c r="L15" s="188"/>
      <c r="M15" s="188"/>
      <c r="N15" s="188"/>
      <c r="O15" s="188"/>
      <c r="P15" s="188"/>
      <c r="Q15" s="188"/>
      <c r="R15" s="188"/>
      <c r="S15" s="188"/>
      <c r="T15" s="188"/>
      <c r="U15" s="188"/>
      <c r="V15" s="188"/>
      <c r="W15" s="188"/>
      <c r="X15" s="188"/>
      <c r="Y15" s="188"/>
      <c r="Z15" s="188"/>
      <c r="AA15" s="188"/>
      <c r="AB15" s="188"/>
      <c r="AC15" s="188"/>
      <c r="AD15" s="188"/>
    </row>
    <row r="16" spans="1:30" x14ac:dyDescent="0.25">
      <c r="A16" s="3" t="str">
        <f>datos!B27</f>
        <v>LANDIRES COLOMA ROMINA MARTJE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  <c r="AA16" s="188"/>
      <c r="AB16" s="188"/>
      <c r="AC16" s="188"/>
      <c r="AD16" s="188"/>
    </row>
    <row r="17" spans="1:30" x14ac:dyDescent="0.25">
      <c r="A17" s="3" t="str">
        <f>datos!B28</f>
        <v>LOOR ALVAREZ JHONNY FREDERICK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  <c r="AB17" s="188"/>
      <c r="AC17" s="188"/>
      <c r="AD17" s="188"/>
    </row>
    <row r="18" spans="1:30" x14ac:dyDescent="0.25">
      <c r="A18" s="3" t="str">
        <f>datos!B29</f>
        <v>LOPEZ LEON MIRNA JOSTYNE</v>
      </c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8"/>
      <c r="U18" s="188"/>
      <c r="V18" s="188"/>
      <c r="W18" s="188"/>
      <c r="X18" s="188"/>
      <c r="Y18" s="188"/>
      <c r="Z18" s="188"/>
      <c r="AA18" s="188"/>
      <c r="AB18" s="188"/>
      <c r="AC18" s="188"/>
      <c r="AD18" s="188"/>
    </row>
    <row r="19" spans="1:30" ht="30" x14ac:dyDescent="0.25">
      <c r="A19" s="3" t="str">
        <f>datos!B30</f>
        <v>MALDONADO PALMA CHRISTOPHER XAVIER</v>
      </c>
      <c r="B19" s="188"/>
      <c r="C19" s="188"/>
      <c r="D19" s="188"/>
      <c r="E19" s="188"/>
      <c r="F19" s="188"/>
      <c r="G19" s="188"/>
      <c r="H19" s="188"/>
      <c r="I19" s="188"/>
      <c r="J19" s="188"/>
      <c r="K19" s="188"/>
      <c r="L19" s="188"/>
      <c r="M19" s="188"/>
      <c r="N19" s="188"/>
      <c r="O19" s="188"/>
      <c r="P19" s="188"/>
      <c r="Q19" s="188"/>
      <c r="R19" s="188"/>
      <c r="S19" s="188"/>
      <c r="T19" s="188"/>
      <c r="U19" s="188"/>
      <c r="V19" s="188"/>
      <c r="W19" s="188"/>
      <c r="X19" s="188"/>
      <c r="Y19" s="188"/>
      <c r="Z19" s="188"/>
      <c r="AA19" s="188"/>
      <c r="AB19" s="188"/>
      <c r="AC19" s="188"/>
      <c r="AD19" s="188"/>
    </row>
    <row r="20" spans="1:30" x14ac:dyDescent="0.25">
      <c r="A20" s="3" t="str">
        <f>datos!B31</f>
        <v>MORALES AVILA DAYANA PRISCILA</v>
      </c>
      <c r="B20" s="188"/>
      <c r="C20" s="188"/>
      <c r="D20" s="188"/>
      <c r="E20" s="188"/>
      <c r="F20" s="188"/>
      <c r="G20" s="188"/>
      <c r="H20" s="188"/>
      <c r="I20" s="188"/>
      <c r="J20" s="188"/>
      <c r="K20" s="188"/>
      <c r="L20" s="188"/>
      <c r="M20" s="188"/>
      <c r="N20" s="188"/>
      <c r="O20" s="188"/>
      <c r="P20" s="188"/>
      <c r="Q20" s="188"/>
      <c r="R20" s="188"/>
      <c r="S20" s="188"/>
      <c r="T20" s="188"/>
      <c r="U20" s="188"/>
      <c r="V20" s="188"/>
      <c r="W20" s="188"/>
      <c r="X20" s="188"/>
      <c r="Y20" s="188"/>
      <c r="Z20" s="188"/>
      <c r="AA20" s="188"/>
      <c r="AB20" s="188"/>
      <c r="AC20" s="188"/>
      <c r="AD20" s="188"/>
    </row>
    <row r="21" spans="1:30" x14ac:dyDescent="0.25">
      <c r="A21" s="3" t="str">
        <f>datos!B32</f>
        <v>MUÑOZ RIVERA NICOLE ALEXANDRA</v>
      </c>
      <c r="B21" s="188"/>
      <c r="C21" s="188"/>
      <c r="D21" s="188"/>
      <c r="E21" s="188"/>
      <c r="F21" s="188"/>
      <c r="G21" s="188"/>
      <c r="H21" s="188"/>
      <c r="I21" s="188"/>
      <c r="J21" s="188"/>
      <c r="K21" s="188"/>
      <c r="L21" s="188"/>
      <c r="M21" s="188"/>
      <c r="N21" s="188"/>
      <c r="O21" s="188"/>
      <c r="P21" s="188"/>
      <c r="Q21" s="188"/>
      <c r="R21" s="188"/>
      <c r="S21" s="188"/>
      <c r="T21" s="188"/>
      <c r="U21" s="188"/>
      <c r="V21" s="188"/>
      <c r="W21" s="188"/>
      <c r="X21" s="188"/>
      <c r="Y21" s="188"/>
      <c r="Z21" s="188"/>
      <c r="AA21" s="188"/>
      <c r="AB21" s="188"/>
      <c r="AC21" s="188"/>
      <c r="AD21" s="188"/>
    </row>
    <row r="22" spans="1:30" ht="30" x14ac:dyDescent="0.25">
      <c r="A22" s="3" t="str">
        <f>datos!B33</f>
        <v>MURILLO VELASTEGUI RICARDO ARTURO</v>
      </c>
      <c r="B22" s="188"/>
      <c r="C22" s="188"/>
      <c r="D22" s="188"/>
      <c r="E22" s="188"/>
      <c r="F22" s="188"/>
      <c r="G22" s="188"/>
      <c r="H22" s="188"/>
      <c r="I22" s="188"/>
      <c r="J22" s="188"/>
      <c r="K22" s="188"/>
      <c r="L22" s="188"/>
      <c r="M22" s="188"/>
      <c r="N22" s="188"/>
      <c r="O22" s="188"/>
      <c r="P22" s="188"/>
      <c r="Q22" s="188"/>
      <c r="R22" s="188"/>
      <c r="S22" s="188"/>
      <c r="T22" s="188"/>
      <c r="U22" s="188"/>
      <c r="V22" s="188"/>
      <c r="W22" s="188"/>
      <c r="X22" s="188"/>
      <c r="Y22" s="188"/>
      <c r="Z22" s="188"/>
      <c r="AA22" s="188"/>
      <c r="AB22" s="188"/>
      <c r="AC22" s="188"/>
      <c r="AD22" s="188"/>
    </row>
    <row r="23" spans="1:30" x14ac:dyDescent="0.25">
      <c r="A23" s="3" t="str">
        <f>datos!B34</f>
        <v>OTERO SANCHEZ JORGE ALEJANDRO</v>
      </c>
      <c r="B23" s="188"/>
      <c r="C23" s="188"/>
      <c r="D23" s="188"/>
      <c r="E23" s="188"/>
      <c r="F23" s="188"/>
      <c r="G23" s="188"/>
      <c r="H23" s="188"/>
      <c r="I23" s="188"/>
      <c r="J23" s="188"/>
      <c r="K23" s="188"/>
      <c r="L23" s="188"/>
      <c r="M23" s="188"/>
      <c r="N23" s="188"/>
      <c r="O23" s="188"/>
      <c r="P23" s="188"/>
      <c r="Q23" s="188"/>
      <c r="R23" s="188"/>
      <c r="S23" s="188"/>
      <c r="T23" s="188"/>
      <c r="U23" s="188"/>
      <c r="V23" s="188"/>
      <c r="W23" s="188"/>
      <c r="X23" s="188"/>
      <c r="Y23" s="188"/>
      <c r="Z23" s="188"/>
      <c r="AA23" s="188"/>
      <c r="AB23" s="188"/>
      <c r="AC23" s="188"/>
      <c r="AD23" s="188"/>
    </row>
    <row r="24" spans="1:30" ht="30" x14ac:dyDescent="0.25">
      <c r="A24" s="3" t="str">
        <f>datos!B35</f>
        <v>PASTOR SALGADO MARIELLA DOMENICA</v>
      </c>
      <c r="B24" s="188"/>
      <c r="C24" s="188"/>
      <c r="D24" s="188"/>
      <c r="E24" s="188"/>
      <c r="F24" s="188"/>
      <c r="G24" s="188"/>
      <c r="H24" s="188"/>
      <c r="I24" s="188"/>
      <c r="J24" s="188"/>
      <c r="K24" s="188"/>
      <c r="L24" s="188"/>
      <c r="M24" s="188"/>
      <c r="N24" s="188"/>
      <c r="O24" s="188"/>
      <c r="P24" s="188"/>
      <c r="Q24" s="188"/>
      <c r="R24" s="188"/>
      <c r="S24" s="188"/>
      <c r="T24" s="188"/>
      <c r="U24" s="188"/>
      <c r="V24" s="188"/>
      <c r="W24" s="188"/>
      <c r="X24" s="188"/>
      <c r="Y24" s="188"/>
      <c r="Z24" s="188"/>
      <c r="AA24" s="188"/>
      <c r="AB24" s="188"/>
      <c r="AC24" s="188"/>
      <c r="AD24" s="188"/>
    </row>
    <row r="25" spans="1:30" x14ac:dyDescent="0.25">
      <c r="A25" s="3" t="str">
        <f>datos!B36</f>
        <v>PLAZA DELGADO JOSE LUIS</v>
      </c>
      <c r="B25" s="188"/>
      <c r="C25" s="188"/>
      <c r="D25" s="188"/>
      <c r="E25" s="188"/>
      <c r="F25" s="188"/>
      <c r="G25" s="188"/>
      <c r="H25" s="188"/>
      <c r="I25" s="188"/>
      <c r="J25" s="188"/>
      <c r="K25" s="188"/>
      <c r="L25" s="188"/>
      <c r="M25" s="188"/>
      <c r="N25" s="188"/>
      <c r="O25" s="188"/>
      <c r="P25" s="188"/>
      <c r="Q25" s="188"/>
      <c r="R25" s="188"/>
      <c r="S25" s="188"/>
      <c r="T25" s="188"/>
      <c r="U25" s="188"/>
      <c r="V25" s="188"/>
      <c r="W25" s="188"/>
      <c r="X25" s="188"/>
      <c r="Y25" s="188"/>
      <c r="Z25" s="188"/>
      <c r="AA25" s="188"/>
      <c r="AB25" s="188"/>
      <c r="AC25" s="188"/>
      <c r="AD25" s="188"/>
    </row>
    <row r="26" spans="1:30" x14ac:dyDescent="0.25">
      <c r="A26" s="3" t="str">
        <f>datos!B37</f>
        <v>ROMAN FLORES DANIEL ERNESTO</v>
      </c>
      <c r="B26" s="188"/>
      <c r="C26" s="188"/>
      <c r="D26" s="188"/>
      <c r="E26" s="188"/>
      <c r="F26" s="188"/>
      <c r="G26" s="188"/>
      <c r="H26" s="188"/>
      <c r="I26" s="188"/>
      <c r="J26" s="188"/>
      <c r="K26" s="188"/>
      <c r="L26" s="188"/>
      <c r="M26" s="188"/>
      <c r="N26" s="188"/>
      <c r="O26" s="188"/>
      <c r="P26" s="188"/>
      <c r="Q26" s="188"/>
      <c r="R26" s="188"/>
      <c r="S26" s="188"/>
      <c r="T26" s="188"/>
      <c r="U26" s="188"/>
      <c r="V26" s="188"/>
      <c r="W26" s="188"/>
      <c r="X26" s="188"/>
      <c r="Y26" s="188"/>
      <c r="Z26" s="188"/>
      <c r="AA26" s="188"/>
      <c r="AB26" s="188"/>
      <c r="AC26" s="188"/>
      <c r="AD26" s="188"/>
    </row>
    <row r="27" spans="1:30" x14ac:dyDescent="0.25">
      <c r="A27" s="3" t="str">
        <f>datos!B38</f>
        <v>TAIBOT AVEGNO BRYAN ANTENOR</v>
      </c>
      <c r="B27" s="188"/>
      <c r="C27" s="188"/>
      <c r="D27" s="188"/>
      <c r="E27" s="188"/>
      <c r="F27" s="188"/>
      <c r="G27" s="188"/>
      <c r="H27" s="188"/>
      <c r="I27" s="188"/>
      <c r="J27" s="188"/>
      <c r="K27" s="188"/>
      <c r="L27" s="188"/>
      <c r="M27" s="188"/>
      <c r="N27" s="188"/>
      <c r="O27" s="188"/>
      <c r="P27" s="188"/>
      <c r="Q27" s="188"/>
      <c r="R27" s="188"/>
      <c r="S27" s="188"/>
      <c r="T27" s="188"/>
      <c r="U27" s="188"/>
      <c r="V27" s="188"/>
      <c r="W27" s="188"/>
      <c r="X27" s="188"/>
      <c r="Y27" s="188"/>
      <c r="Z27" s="188"/>
      <c r="AA27" s="188"/>
      <c r="AB27" s="188"/>
      <c r="AC27" s="188"/>
      <c r="AD27" s="188"/>
    </row>
    <row r="28" spans="1:30" x14ac:dyDescent="0.25">
      <c r="A28" s="3" t="str">
        <f>datos!B39</f>
        <v>TORO ALMEA JORDAN ANDRES</v>
      </c>
      <c r="B28" s="188"/>
      <c r="C28" s="188"/>
      <c r="D28" s="188"/>
      <c r="E28" s="188"/>
      <c r="F28" s="188"/>
      <c r="G28" s="188"/>
      <c r="H28" s="188"/>
      <c r="I28" s="188"/>
      <c r="J28" s="188"/>
      <c r="K28" s="188"/>
      <c r="L28" s="188"/>
      <c r="M28" s="188"/>
      <c r="N28" s="188"/>
      <c r="O28" s="188"/>
      <c r="P28" s="188"/>
      <c r="Q28" s="188"/>
      <c r="R28" s="188"/>
      <c r="S28" s="188"/>
      <c r="T28" s="188"/>
      <c r="U28" s="188"/>
      <c r="V28" s="188"/>
      <c r="W28" s="188"/>
      <c r="X28" s="188"/>
      <c r="Y28" s="188"/>
      <c r="Z28" s="188"/>
      <c r="AA28" s="188"/>
      <c r="AB28" s="188"/>
      <c r="AC28" s="188"/>
      <c r="AD28" s="188"/>
    </row>
    <row r="29" spans="1:30" x14ac:dyDescent="0.25">
      <c r="A29" s="3" t="str">
        <f>datos!B40</f>
        <v>VALENCIA CAICEDO ANGIE ISABELLA</v>
      </c>
      <c r="B29" s="188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  <c r="R29" s="188"/>
      <c r="S29" s="188"/>
      <c r="T29" s="188"/>
      <c r="U29" s="188"/>
      <c r="V29" s="188"/>
      <c r="W29" s="188"/>
      <c r="X29" s="188"/>
      <c r="Y29" s="188"/>
      <c r="Z29" s="188"/>
      <c r="AA29" s="188"/>
      <c r="AB29" s="188"/>
      <c r="AC29" s="188"/>
      <c r="AD29" s="188"/>
    </row>
    <row r="30" spans="1:30" x14ac:dyDescent="0.25">
      <c r="A30" s="3" t="str">
        <f>datos!B41</f>
        <v>VALIENTE GUTIERREZ NAYIB EDUARDO</v>
      </c>
      <c r="B30" s="188"/>
      <c r="C30" s="188"/>
      <c r="D30" s="188"/>
      <c r="E30" s="188"/>
      <c r="F30" s="188"/>
      <c r="G30" s="188"/>
      <c r="H30" s="188"/>
      <c r="I30" s="188"/>
      <c r="J30" s="188"/>
      <c r="K30" s="188"/>
      <c r="L30" s="188"/>
      <c r="M30" s="188"/>
      <c r="N30" s="188"/>
      <c r="O30" s="188"/>
      <c r="P30" s="188"/>
      <c r="Q30" s="188"/>
      <c r="R30" s="188"/>
      <c r="S30" s="188"/>
      <c r="T30" s="188"/>
      <c r="U30" s="188"/>
      <c r="V30" s="188"/>
      <c r="W30" s="188"/>
      <c r="X30" s="188"/>
      <c r="Y30" s="188"/>
      <c r="Z30" s="188"/>
      <c r="AA30" s="188"/>
      <c r="AB30" s="188"/>
      <c r="AC30" s="188"/>
      <c r="AD30" s="188"/>
    </row>
    <row r="31" spans="1:30" x14ac:dyDescent="0.25">
      <c r="A31" s="3" t="str">
        <f>datos!B42</f>
        <v>VEGA VERA ANGGIE VALERIA</v>
      </c>
      <c r="B31" s="188"/>
      <c r="C31" s="188"/>
      <c r="D31" s="188"/>
      <c r="E31" s="188"/>
      <c r="F31" s="188"/>
      <c r="G31" s="188"/>
      <c r="H31" s="188"/>
      <c r="I31" s="188"/>
      <c r="J31" s="188"/>
      <c r="K31" s="188"/>
      <c r="L31" s="188"/>
      <c r="M31" s="188"/>
      <c r="N31" s="188"/>
      <c r="O31" s="188"/>
      <c r="P31" s="188"/>
      <c r="Q31" s="188"/>
      <c r="R31" s="188"/>
      <c r="S31" s="188"/>
      <c r="T31" s="188"/>
      <c r="U31" s="188"/>
      <c r="V31" s="188"/>
      <c r="W31" s="188"/>
      <c r="X31" s="188"/>
      <c r="Y31" s="188"/>
      <c r="Z31" s="188"/>
      <c r="AA31" s="188"/>
      <c r="AB31" s="188"/>
      <c r="AC31" s="188"/>
      <c r="AD31" s="188"/>
    </row>
    <row r="32" spans="1:30" x14ac:dyDescent="0.25">
      <c r="A32" s="3">
        <f>datos!B43</f>
        <v>0</v>
      </c>
      <c r="B32" s="188"/>
      <c r="C32" s="188"/>
      <c r="D32" s="188"/>
      <c r="E32" s="188"/>
      <c r="F32" s="188"/>
      <c r="G32" s="188"/>
      <c r="H32" s="188"/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88"/>
      <c r="T32" s="188"/>
      <c r="U32" s="188"/>
      <c r="V32" s="188"/>
      <c r="W32" s="188"/>
      <c r="X32" s="188"/>
      <c r="Y32" s="188"/>
      <c r="Z32" s="188"/>
      <c r="AA32" s="188"/>
      <c r="AB32" s="188"/>
      <c r="AC32" s="188"/>
      <c r="AD32" s="188"/>
    </row>
    <row r="33" spans="1:30" x14ac:dyDescent="0.25">
      <c r="A33" s="3">
        <f>datos!B44</f>
        <v>0</v>
      </c>
      <c r="B33" s="188"/>
      <c r="C33" s="188"/>
      <c r="D33" s="188"/>
      <c r="E33" s="188"/>
      <c r="F33" s="188"/>
      <c r="G33" s="188"/>
      <c r="H33" s="188"/>
      <c r="I33" s="188"/>
      <c r="J33" s="188"/>
      <c r="K33" s="188"/>
      <c r="L33" s="188"/>
      <c r="M33" s="188"/>
      <c r="N33" s="188"/>
      <c r="O33" s="188"/>
      <c r="P33" s="188"/>
      <c r="Q33" s="188"/>
      <c r="R33" s="188"/>
      <c r="S33" s="188"/>
      <c r="T33" s="188"/>
      <c r="U33" s="188"/>
      <c r="V33" s="188"/>
      <c r="W33" s="188"/>
      <c r="X33" s="188"/>
      <c r="Y33" s="188"/>
      <c r="Z33" s="188"/>
      <c r="AA33" s="188"/>
      <c r="AB33" s="188"/>
      <c r="AC33" s="188"/>
      <c r="AD33" s="188"/>
    </row>
    <row r="34" spans="1:30" x14ac:dyDescent="0.25">
      <c r="A34" s="3">
        <f>datos!B45</f>
        <v>0</v>
      </c>
      <c r="B34" s="188"/>
      <c r="C34" s="188"/>
      <c r="D34" s="188"/>
      <c r="E34" s="188"/>
      <c r="F34" s="188"/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88"/>
      <c r="T34" s="188"/>
      <c r="U34" s="188"/>
      <c r="V34" s="188"/>
      <c r="W34" s="188"/>
      <c r="X34" s="188"/>
      <c r="Y34" s="188"/>
      <c r="Z34" s="188"/>
      <c r="AA34" s="188"/>
      <c r="AB34" s="188"/>
      <c r="AC34" s="188"/>
      <c r="AD34" s="188"/>
    </row>
    <row r="35" spans="1:30" x14ac:dyDescent="0.25">
      <c r="A35" s="3">
        <f>datos!B46</f>
        <v>0</v>
      </c>
      <c r="B35" s="188"/>
      <c r="C35" s="188"/>
      <c r="D35" s="188"/>
      <c r="E35" s="188"/>
      <c r="F35" s="188"/>
      <c r="G35" s="188"/>
      <c r="H35" s="188"/>
      <c r="I35" s="188"/>
      <c r="J35" s="188"/>
      <c r="K35" s="188"/>
      <c r="L35" s="188"/>
      <c r="M35" s="188"/>
      <c r="N35" s="188"/>
      <c r="O35" s="188"/>
      <c r="P35" s="188"/>
      <c r="Q35" s="188"/>
      <c r="R35" s="188"/>
      <c r="S35" s="188"/>
      <c r="T35" s="188"/>
      <c r="U35" s="188"/>
      <c r="V35" s="188"/>
      <c r="W35" s="188"/>
      <c r="X35" s="188"/>
      <c r="Y35" s="188"/>
      <c r="Z35" s="188"/>
      <c r="AA35" s="188"/>
      <c r="AB35" s="188"/>
      <c r="AC35" s="188"/>
      <c r="AD35" s="188"/>
    </row>
    <row r="36" spans="1:30" x14ac:dyDescent="0.25">
      <c r="A36" s="3">
        <f>datos!B47</f>
        <v>0</v>
      </c>
      <c r="B36" s="188"/>
      <c r="C36" s="188"/>
      <c r="D36" s="188"/>
      <c r="E36" s="188"/>
      <c r="F36" s="188"/>
      <c r="G36" s="188"/>
      <c r="H36" s="188"/>
      <c r="I36" s="188"/>
      <c r="J36" s="188"/>
      <c r="K36" s="188"/>
      <c r="L36" s="188"/>
      <c r="M36" s="188"/>
      <c r="N36" s="188"/>
      <c r="O36" s="188"/>
      <c r="P36" s="188"/>
      <c r="Q36" s="188"/>
      <c r="R36" s="188"/>
      <c r="S36" s="188"/>
      <c r="T36" s="188"/>
      <c r="U36" s="188"/>
      <c r="V36" s="188"/>
      <c r="W36" s="188"/>
      <c r="X36" s="188"/>
      <c r="Y36" s="188"/>
      <c r="Z36" s="188"/>
      <c r="AA36" s="188"/>
      <c r="AB36" s="188"/>
      <c r="AC36" s="188"/>
      <c r="AD36" s="188"/>
    </row>
    <row r="37" spans="1:30" x14ac:dyDescent="0.25">
      <c r="A37" s="3">
        <f>datos!B48</f>
        <v>0</v>
      </c>
      <c r="B37" s="188"/>
      <c r="C37" s="188"/>
      <c r="D37" s="188"/>
      <c r="E37" s="188"/>
      <c r="F37" s="188"/>
      <c r="G37" s="188"/>
      <c r="H37" s="188"/>
      <c r="I37" s="188"/>
      <c r="J37" s="188"/>
      <c r="K37" s="188"/>
      <c r="L37" s="188"/>
      <c r="M37" s="188"/>
      <c r="N37" s="188"/>
      <c r="O37" s="188"/>
      <c r="P37" s="188"/>
      <c r="Q37" s="188"/>
      <c r="R37" s="188"/>
      <c r="S37" s="188"/>
      <c r="T37" s="188"/>
      <c r="U37" s="188"/>
      <c r="V37" s="188"/>
      <c r="W37" s="188"/>
      <c r="X37" s="188"/>
      <c r="Y37" s="188"/>
      <c r="Z37" s="188"/>
      <c r="AA37" s="188"/>
      <c r="AB37" s="188"/>
      <c r="AC37" s="188"/>
      <c r="AD37" s="188"/>
    </row>
    <row r="38" spans="1:30" x14ac:dyDescent="0.25">
      <c r="A38" s="3">
        <f>datos!B49</f>
        <v>0</v>
      </c>
      <c r="B38" s="188"/>
      <c r="C38" s="188"/>
      <c r="D38" s="188"/>
      <c r="E38" s="188"/>
      <c r="F38" s="188"/>
      <c r="G38" s="188"/>
      <c r="H38" s="188"/>
      <c r="I38" s="188"/>
      <c r="J38" s="188"/>
      <c r="K38" s="188"/>
      <c r="L38" s="188"/>
      <c r="M38" s="188"/>
      <c r="N38" s="188"/>
      <c r="O38" s="188"/>
      <c r="P38" s="188"/>
      <c r="Q38" s="188"/>
      <c r="R38" s="188"/>
      <c r="S38" s="188"/>
      <c r="T38" s="188"/>
      <c r="U38" s="188"/>
      <c r="V38" s="188"/>
      <c r="W38" s="188"/>
      <c r="X38" s="188"/>
      <c r="Y38" s="188"/>
      <c r="Z38" s="188"/>
      <c r="AA38" s="188"/>
      <c r="AB38" s="188"/>
      <c r="AC38" s="188"/>
      <c r="AD38" s="188"/>
    </row>
    <row r="39" spans="1:30" x14ac:dyDescent="0.25">
      <c r="A39" s="3">
        <f>datos!B50</f>
        <v>0</v>
      </c>
      <c r="B39" s="188"/>
      <c r="C39" s="188"/>
      <c r="D39" s="188"/>
      <c r="E39" s="188"/>
      <c r="F39" s="188"/>
      <c r="G39" s="188"/>
      <c r="H39" s="188"/>
      <c r="I39" s="188"/>
      <c r="J39" s="188"/>
      <c r="K39" s="188"/>
      <c r="L39" s="188"/>
      <c r="M39" s="188"/>
      <c r="N39" s="188"/>
      <c r="O39" s="188"/>
      <c r="P39" s="188"/>
      <c r="Q39" s="188"/>
      <c r="R39" s="188"/>
      <c r="S39" s="188"/>
      <c r="T39" s="188"/>
      <c r="U39" s="188"/>
      <c r="V39" s="188"/>
      <c r="W39" s="188"/>
      <c r="X39" s="188"/>
      <c r="Y39" s="188"/>
      <c r="Z39" s="188"/>
      <c r="AA39" s="188"/>
      <c r="AB39" s="188"/>
      <c r="AC39" s="188"/>
      <c r="AD39" s="188"/>
    </row>
    <row r="40" spans="1:30" x14ac:dyDescent="0.25">
      <c r="A40" s="3">
        <f>datos!B51</f>
        <v>0</v>
      </c>
      <c r="B40" s="188"/>
      <c r="C40" s="188"/>
      <c r="D40" s="188"/>
      <c r="E40" s="188"/>
      <c r="F40" s="188"/>
      <c r="G40" s="188"/>
      <c r="H40" s="188"/>
      <c r="I40" s="188"/>
      <c r="J40" s="188"/>
      <c r="K40" s="188"/>
      <c r="L40" s="188"/>
      <c r="M40" s="188"/>
      <c r="N40" s="188"/>
      <c r="O40" s="188"/>
      <c r="P40" s="188"/>
      <c r="Q40" s="188"/>
      <c r="R40" s="188"/>
      <c r="S40" s="188"/>
      <c r="T40" s="188"/>
      <c r="U40" s="188"/>
      <c r="V40" s="188"/>
      <c r="W40" s="188"/>
      <c r="X40" s="188"/>
      <c r="Y40" s="188"/>
      <c r="Z40" s="188"/>
      <c r="AA40" s="188"/>
      <c r="AB40" s="188"/>
      <c r="AC40" s="188"/>
      <c r="AD40" s="188"/>
    </row>
    <row r="41" spans="1:30" x14ac:dyDescent="0.25">
      <c r="A41" s="3">
        <f>datos!B52</f>
        <v>0</v>
      </c>
      <c r="B41" s="188"/>
      <c r="C41" s="188"/>
      <c r="D41" s="188"/>
      <c r="E41" s="188"/>
      <c r="F41" s="188"/>
      <c r="G41" s="188"/>
      <c r="H41" s="188"/>
      <c r="I41" s="188"/>
      <c r="J41" s="188"/>
      <c r="K41" s="188"/>
      <c r="L41" s="188"/>
      <c r="M41" s="188"/>
      <c r="N41" s="188"/>
      <c r="O41" s="188"/>
      <c r="P41" s="188"/>
      <c r="Q41" s="188"/>
      <c r="R41" s="188"/>
      <c r="S41" s="188"/>
      <c r="T41" s="188"/>
      <c r="U41" s="188"/>
      <c r="V41" s="188"/>
      <c r="W41" s="188"/>
      <c r="X41" s="188"/>
      <c r="Y41" s="188"/>
      <c r="Z41" s="188"/>
      <c r="AA41" s="188"/>
      <c r="AB41" s="188"/>
      <c r="AC41" s="188"/>
      <c r="AD41" s="188"/>
    </row>
    <row r="42" spans="1:30" x14ac:dyDescent="0.25">
      <c r="A42" s="3">
        <f>datos!B53</f>
        <v>0</v>
      </c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  <c r="R42" s="188"/>
      <c r="S42" s="188"/>
      <c r="T42" s="188"/>
      <c r="U42" s="188"/>
      <c r="V42" s="188"/>
      <c r="W42" s="188"/>
      <c r="X42" s="188"/>
      <c r="Y42" s="188"/>
      <c r="Z42" s="188"/>
      <c r="AA42" s="188"/>
      <c r="AB42" s="188"/>
      <c r="AC42" s="188"/>
      <c r="AD42" s="188"/>
    </row>
  </sheetData>
  <sheetProtection password="C60B" sheet="1" objects="1" scenarios="1" formatRows="0"/>
  <mergeCells count="5">
    <mergeCell ref="B1:H1"/>
    <mergeCell ref="I1:O1"/>
    <mergeCell ref="P1:V1"/>
    <mergeCell ref="W1:AC1"/>
    <mergeCell ref="AD1:AD2"/>
  </mergeCells>
  <conditionalFormatting sqref="B3:AD42">
    <cfRule type="cellIs" dxfId="96" priority="25" operator="lessThan">
      <formula>1</formula>
    </cfRule>
    <cfRule type="cellIs" dxfId="95" priority="26" operator="greaterThan">
      <formula>10</formula>
    </cfRule>
    <cfRule type="cellIs" dxfId="94" priority="27" operator="greaterThan">
      <formula>10</formula>
    </cfRule>
    <cfRule type="cellIs" dxfId="93" priority="28" operator="lessThan">
      <formula>1</formula>
    </cfRule>
  </conditionalFormatting>
  <conditionalFormatting sqref="B3:AD35">
    <cfRule type="cellIs" dxfId="92" priority="17" operator="lessThan">
      <formula>1</formula>
    </cfRule>
    <cfRule type="cellIs" dxfId="91" priority="18" operator="greaterThan">
      <formula>10</formula>
    </cfRule>
    <cfRule type="cellIs" dxfId="90" priority="19" operator="greaterThan">
      <formula>10</formula>
    </cfRule>
    <cfRule type="cellIs" dxfId="89" priority="20" operator="lessThan">
      <formula>1</formula>
    </cfRule>
  </conditionalFormatting>
  <conditionalFormatting sqref="B3:AD12">
    <cfRule type="cellIs" dxfId="88" priority="13" operator="lessThan">
      <formula>1</formula>
    </cfRule>
    <cfRule type="cellIs" dxfId="87" priority="14" operator="greaterThan">
      <formula>10</formula>
    </cfRule>
    <cfRule type="cellIs" dxfId="86" priority="15" operator="greaterThan">
      <formula>10</formula>
    </cfRule>
    <cfRule type="cellIs" dxfId="85" priority="16" operator="lessThan">
      <formula>1</formula>
    </cfRule>
  </conditionalFormatting>
  <conditionalFormatting sqref="B3:AD12">
    <cfRule type="cellIs" dxfId="84" priority="9" operator="lessThan">
      <formula>1</formula>
    </cfRule>
    <cfRule type="cellIs" dxfId="83" priority="10" operator="greaterThan">
      <formula>10</formula>
    </cfRule>
    <cfRule type="cellIs" dxfId="82" priority="11" operator="greaterThan">
      <formula>10</formula>
    </cfRule>
    <cfRule type="cellIs" dxfId="81" priority="12" operator="lessThan">
      <formula>1</formula>
    </cfRule>
  </conditionalFormatting>
  <conditionalFormatting sqref="B3:AD12">
    <cfRule type="cellIs" dxfId="80" priority="5" operator="lessThan">
      <formula>1</formula>
    </cfRule>
    <cfRule type="cellIs" dxfId="79" priority="6" operator="greaterThan">
      <formula>10</formula>
    </cfRule>
    <cfRule type="cellIs" dxfId="78" priority="7" operator="greaterThan">
      <formula>10</formula>
    </cfRule>
    <cfRule type="cellIs" dxfId="77" priority="8" operator="lessThan">
      <formula>1</formula>
    </cfRule>
  </conditionalFormatting>
  <conditionalFormatting sqref="B3:AD12">
    <cfRule type="cellIs" dxfId="76" priority="1" operator="lessThan">
      <formula>1</formula>
    </cfRule>
    <cfRule type="cellIs" dxfId="75" priority="2" operator="greaterThan">
      <formula>10</formula>
    </cfRule>
    <cfRule type="cellIs" dxfId="74" priority="3" operator="greaterThan">
      <formula>10</formula>
    </cfRule>
    <cfRule type="cellIs" dxfId="73" priority="4" operator="lessThan">
      <formula>1</formula>
    </cfRule>
  </conditionalFormatting>
  <pageMargins left="0.70866141732283472" right="0.70866141732283472" top="0.74803149606299213" bottom="0.74803149606299213" header="0.31496062992125984" footer="0.31496062992125984"/>
  <pageSetup paperSize="9" scale="43" fitToHeight="0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D42"/>
  <sheetViews>
    <sheetView workbookViewId="0">
      <pane xSplit="1" ySplit="2" topLeftCell="B9" activePane="bottomRight" state="frozen"/>
      <selection activeCell="A3" sqref="A3"/>
      <selection pane="topRight" activeCell="A3" sqref="A3"/>
      <selection pane="bottomLeft" activeCell="A3" sqref="A3"/>
      <selection pane="bottomRight" activeCell="W12" sqref="W12"/>
    </sheetView>
  </sheetViews>
  <sheetFormatPr baseColWidth="10" defaultColWidth="5.140625" defaultRowHeight="15" customHeight="1" x14ac:dyDescent="0.25"/>
  <cols>
    <col min="1" max="1" width="39.85546875" style="4" bestFit="1" customWidth="1"/>
    <col min="2" max="5" width="5.42578125" style="4" bestFit="1" customWidth="1"/>
    <col min="6" max="8" width="0" style="4" hidden="1" customWidth="1"/>
    <col min="9" max="12" width="5.42578125" style="4" bestFit="1" customWidth="1"/>
    <col min="13" max="15" width="0" style="4" hidden="1" customWidth="1"/>
    <col min="16" max="16" width="5.140625" style="4"/>
    <col min="17" max="17" width="5.42578125" style="4" bestFit="1" customWidth="1"/>
    <col min="18" max="18" width="5.140625" style="4"/>
    <col min="19" max="22" width="0" style="4" hidden="1" customWidth="1"/>
    <col min="23" max="26" width="5.42578125" style="4" bestFit="1" customWidth="1"/>
    <col min="27" max="29" width="0" style="4" hidden="1" customWidth="1"/>
    <col min="30" max="30" width="5.140625" style="4" customWidth="1"/>
    <col min="31" max="16384" width="5.140625" style="4"/>
  </cols>
  <sheetData>
    <row r="1" spans="1:30" s="2" customFormat="1" ht="15" customHeight="1" x14ac:dyDescent="0.25">
      <c r="A1" s="233" t="s">
        <v>30</v>
      </c>
      <c r="B1" s="313" t="s">
        <v>31</v>
      </c>
      <c r="C1" s="313"/>
      <c r="D1" s="313"/>
      <c r="E1" s="313"/>
      <c r="F1" s="313"/>
      <c r="G1" s="313"/>
      <c r="H1" s="313"/>
      <c r="I1" s="314" t="s">
        <v>32</v>
      </c>
      <c r="J1" s="314"/>
      <c r="K1" s="314"/>
      <c r="L1" s="314"/>
      <c r="M1" s="314"/>
      <c r="N1" s="314"/>
      <c r="O1" s="314"/>
      <c r="P1" s="313" t="s">
        <v>33</v>
      </c>
      <c r="Q1" s="313"/>
      <c r="R1" s="313"/>
      <c r="S1" s="313"/>
      <c r="T1" s="313"/>
      <c r="U1" s="313"/>
      <c r="V1" s="313"/>
      <c r="W1" s="314" t="s">
        <v>34</v>
      </c>
      <c r="X1" s="314"/>
      <c r="Y1" s="314"/>
      <c r="Z1" s="314"/>
      <c r="AA1" s="314"/>
      <c r="AB1" s="314"/>
      <c r="AC1" s="314"/>
      <c r="AD1" s="315" t="s">
        <v>35</v>
      </c>
    </row>
    <row r="2" spans="1:30" s="2" customFormat="1" ht="15" customHeight="1" x14ac:dyDescent="0.25">
      <c r="A2" s="233" t="str">
        <f>+CONCATENATE(datos!C3," ",datos!C4,"
",datos!C5)</f>
        <v xml:space="preserve"> 
</v>
      </c>
      <c r="B2" s="187"/>
      <c r="C2" s="187"/>
      <c r="D2" s="187"/>
      <c r="E2" s="187"/>
      <c r="F2" s="187"/>
      <c r="G2" s="187"/>
      <c r="H2" s="187"/>
      <c r="I2" s="186"/>
      <c r="J2" s="186"/>
      <c r="K2" s="186"/>
      <c r="L2" s="186"/>
      <c r="M2" s="186"/>
      <c r="N2" s="186"/>
      <c r="O2" s="186"/>
      <c r="P2" s="187"/>
      <c r="Q2" s="187"/>
      <c r="R2" s="187"/>
      <c r="S2" s="187"/>
      <c r="T2" s="187"/>
      <c r="U2" s="187"/>
      <c r="V2" s="187"/>
      <c r="W2" s="186"/>
      <c r="X2" s="186"/>
      <c r="Y2" s="186"/>
      <c r="Z2" s="186"/>
      <c r="AA2" s="186"/>
      <c r="AB2" s="186"/>
      <c r="AC2" s="186"/>
      <c r="AD2" s="316"/>
    </row>
    <row r="3" spans="1:30" ht="15" customHeight="1" x14ac:dyDescent="0.25">
      <c r="A3" s="234" t="str">
        <f>datos!B14</f>
        <v>ALVAREZ MUÑIZ ANGIE GABRIELA</v>
      </c>
      <c r="B3" s="188">
        <v>10</v>
      </c>
      <c r="C3" s="188">
        <v>10</v>
      </c>
      <c r="D3" s="188">
        <v>9</v>
      </c>
      <c r="E3" s="188">
        <v>7</v>
      </c>
      <c r="F3" s="188"/>
      <c r="G3" s="188"/>
      <c r="H3" s="188"/>
      <c r="I3" s="188">
        <v>8</v>
      </c>
      <c r="J3" s="188">
        <v>10</v>
      </c>
      <c r="K3" s="188">
        <v>10</v>
      </c>
      <c r="L3" s="188">
        <v>9</v>
      </c>
      <c r="M3" s="188"/>
      <c r="N3" s="188"/>
      <c r="O3" s="188"/>
      <c r="P3" s="188">
        <v>9</v>
      </c>
      <c r="Q3" s="188">
        <v>8</v>
      </c>
      <c r="R3" s="188">
        <v>9</v>
      </c>
      <c r="S3" s="188"/>
      <c r="T3" s="188"/>
      <c r="U3" s="188"/>
      <c r="V3" s="188"/>
      <c r="W3" s="188">
        <v>9</v>
      </c>
      <c r="X3" s="188">
        <v>10</v>
      </c>
      <c r="Y3" s="188">
        <v>9</v>
      </c>
      <c r="Z3" s="188">
        <v>10</v>
      </c>
      <c r="AA3" s="188"/>
      <c r="AB3" s="188"/>
      <c r="AC3" s="188"/>
      <c r="AD3" s="188">
        <v>7</v>
      </c>
    </row>
    <row r="4" spans="1:30" ht="15" customHeight="1" x14ac:dyDescent="0.25">
      <c r="A4" s="234" t="str">
        <f>datos!B15</f>
        <v>CABRERA NICOLA LEONARDO JAVIER</v>
      </c>
      <c r="B4" s="188">
        <v>7</v>
      </c>
      <c r="C4" s="188">
        <v>9</v>
      </c>
      <c r="D4" s="188">
        <v>9</v>
      </c>
      <c r="E4" s="188">
        <v>7</v>
      </c>
      <c r="F4" s="188"/>
      <c r="G4" s="188"/>
      <c r="H4" s="188"/>
      <c r="I4" s="188">
        <v>7</v>
      </c>
      <c r="J4" s="188">
        <v>8</v>
      </c>
      <c r="K4" s="188">
        <v>7</v>
      </c>
      <c r="L4" s="188">
        <v>7</v>
      </c>
      <c r="M4" s="188"/>
      <c r="N4" s="188"/>
      <c r="O4" s="188"/>
      <c r="P4" s="188">
        <v>9</v>
      </c>
      <c r="Q4" s="188">
        <v>7</v>
      </c>
      <c r="R4" s="188">
        <v>8</v>
      </c>
      <c r="S4" s="188"/>
      <c r="T4" s="188"/>
      <c r="U4" s="188"/>
      <c r="V4" s="188"/>
      <c r="W4" s="188">
        <v>7</v>
      </c>
      <c r="X4" s="188">
        <v>10</v>
      </c>
      <c r="Y4" s="188">
        <v>10</v>
      </c>
      <c r="Z4" s="188">
        <v>5</v>
      </c>
      <c r="AA4" s="188"/>
      <c r="AB4" s="188"/>
      <c r="AC4" s="188"/>
      <c r="AD4" s="188">
        <v>6</v>
      </c>
    </row>
    <row r="5" spans="1:30" ht="15" customHeight="1" x14ac:dyDescent="0.25">
      <c r="A5" s="234" t="str">
        <f>datos!B16</f>
        <v>CARDENAS HIDALGO KENNY JOEL</v>
      </c>
      <c r="B5" s="188">
        <v>7</v>
      </c>
      <c r="C5" s="188">
        <v>9</v>
      </c>
      <c r="D5" s="188">
        <v>8</v>
      </c>
      <c r="E5" s="188">
        <v>10</v>
      </c>
      <c r="F5" s="188"/>
      <c r="G5" s="188"/>
      <c r="H5" s="188"/>
      <c r="I5" s="188">
        <v>8</v>
      </c>
      <c r="J5" s="188">
        <v>10</v>
      </c>
      <c r="K5" s="188">
        <v>7</v>
      </c>
      <c r="L5" s="188">
        <v>10</v>
      </c>
      <c r="M5" s="188"/>
      <c r="N5" s="188"/>
      <c r="O5" s="188"/>
      <c r="P5" s="188">
        <v>9</v>
      </c>
      <c r="Q5" s="188">
        <v>7</v>
      </c>
      <c r="R5" s="188">
        <v>8</v>
      </c>
      <c r="S5" s="188"/>
      <c r="T5" s="188"/>
      <c r="U5" s="188"/>
      <c r="V5" s="188"/>
      <c r="W5" s="188">
        <v>9</v>
      </c>
      <c r="X5" s="188">
        <v>9</v>
      </c>
      <c r="Y5" s="188">
        <v>10</v>
      </c>
      <c r="Z5" s="188">
        <v>10</v>
      </c>
      <c r="AA5" s="188"/>
      <c r="AB5" s="188"/>
      <c r="AC5" s="188"/>
      <c r="AD5" s="188">
        <v>7</v>
      </c>
    </row>
    <row r="6" spans="1:30" ht="15" customHeight="1" x14ac:dyDescent="0.25">
      <c r="A6" s="234" t="str">
        <f>datos!B17</f>
        <v>CARRASCO GRAÑA SAMUEL JOSE</v>
      </c>
      <c r="B6" s="188">
        <v>7</v>
      </c>
      <c r="C6" s="188">
        <v>5</v>
      </c>
      <c r="D6" s="188">
        <v>6</v>
      </c>
      <c r="E6" s="188">
        <v>6</v>
      </c>
      <c r="F6" s="188"/>
      <c r="G6" s="188"/>
      <c r="H6" s="188"/>
      <c r="I6" s="188">
        <v>9</v>
      </c>
      <c r="J6" s="188">
        <v>6</v>
      </c>
      <c r="K6" s="188">
        <v>6</v>
      </c>
      <c r="L6" s="188">
        <v>5</v>
      </c>
      <c r="M6" s="188"/>
      <c r="N6" s="188"/>
      <c r="O6" s="188"/>
      <c r="P6" s="188">
        <v>7</v>
      </c>
      <c r="Q6" s="188">
        <v>7</v>
      </c>
      <c r="R6" s="188">
        <v>7</v>
      </c>
      <c r="S6" s="188"/>
      <c r="T6" s="188"/>
      <c r="U6" s="188"/>
      <c r="V6" s="188"/>
      <c r="W6" s="188">
        <v>9</v>
      </c>
      <c r="X6" s="188">
        <v>9</v>
      </c>
      <c r="Y6" s="188">
        <v>7</v>
      </c>
      <c r="Z6" s="188">
        <v>7</v>
      </c>
      <c r="AA6" s="188"/>
      <c r="AB6" s="188"/>
      <c r="AC6" s="188"/>
      <c r="AD6" s="188">
        <v>4</v>
      </c>
    </row>
    <row r="7" spans="1:30" ht="15" customHeight="1" x14ac:dyDescent="0.25">
      <c r="A7" s="234" t="str">
        <f>datos!B18</f>
        <v>CARRILLO GARCIA DANIEL ALEJANDRO</v>
      </c>
      <c r="B7" s="188">
        <v>9</v>
      </c>
      <c r="C7" s="188">
        <v>10</v>
      </c>
      <c r="D7" s="188">
        <v>9</v>
      </c>
      <c r="E7" s="188">
        <v>10</v>
      </c>
      <c r="F7" s="188"/>
      <c r="G7" s="188"/>
      <c r="H7" s="188"/>
      <c r="I7" s="188">
        <v>10</v>
      </c>
      <c r="J7" s="188">
        <v>10</v>
      </c>
      <c r="K7" s="188">
        <v>10</v>
      </c>
      <c r="L7" s="188">
        <v>7</v>
      </c>
      <c r="M7" s="188"/>
      <c r="N7" s="188"/>
      <c r="O7" s="188"/>
      <c r="P7" s="188">
        <v>8</v>
      </c>
      <c r="Q7" s="188">
        <v>8</v>
      </c>
      <c r="R7" s="188">
        <v>7</v>
      </c>
      <c r="S7" s="188"/>
      <c r="T7" s="188"/>
      <c r="U7" s="188"/>
      <c r="V7" s="188"/>
      <c r="W7" s="188">
        <v>9</v>
      </c>
      <c r="X7" s="188">
        <v>9</v>
      </c>
      <c r="Y7" s="188">
        <v>10</v>
      </c>
      <c r="Z7" s="188">
        <v>9</v>
      </c>
      <c r="AA7" s="188"/>
      <c r="AB7" s="188"/>
      <c r="AC7" s="188"/>
      <c r="AD7" s="188">
        <v>6</v>
      </c>
    </row>
    <row r="8" spans="1:30" ht="15" customHeight="1" x14ac:dyDescent="0.25">
      <c r="A8" s="234" t="str">
        <f>datos!B19</f>
        <v>CHOEZ MORAN DARIAN MARCELA</v>
      </c>
      <c r="B8" s="188">
        <v>10</v>
      </c>
      <c r="C8" s="188">
        <v>10</v>
      </c>
      <c r="D8" s="188">
        <v>9</v>
      </c>
      <c r="E8" s="188">
        <v>9</v>
      </c>
      <c r="F8" s="188"/>
      <c r="G8" s="188"/>
      <c r="H8" s="188"/>
      <c r="I8" s="188">
        <v>9</v>
      </c>
      <c r="J8" s="188">
        <v>10</v>
      </c>
      <c r="K8" s="188">
        <v>10</v>
      </c>
      <c r="L8" s="188">
        <v>10</v>
      </c>
      <c r="M8" s="188"/>
      <c r="N8" s="188"/>
      <c r="O8" s="188"/>
      <c r="P8" s="188">
        <v>7</v>
      </c>
      <c r="Q8" s="188">
        <v>7</v>
      </c>
      <c r="R8" s="188">
        <v>7</v>
      </c>
      <c r="S8" s="188"/>
      <c r="T8" s="188"/>
      <c r="U8" s="188"/>
      <c r="V8" s="188"/>
      <c r="W8" s="188">
        <v>7</v>
      </c>
      <c r="X8" s="188">
        <v>7</v>
      </c>
      <c r="Y8" s="188">
        <v>8</v>
      </c>
      <c r="Z8" s="188">
        <v>8</v>
      </c>
      <c r="AA8" s="188"/>
      <c r="AB8" s="188"/>
      <c r="AC8" s="188"/>
      <c r="AD8" s="188">
        <v>6</v>
      </c>
    </row>
    <row r="9" spans="1:30" ht="15" customHeight="1" x14ac:dyDescent="0.25">
      <c r="A9" s="234" t="str">
        <f>datos!B20</f>
        <v>CONTRERAS VARGAS CECIBEL ALEJANDRA</v>
      </c>
      <c r="B9" s="188">
        <v>9</v>
      </c>
      <c r="C9" s="188">
        <v>10</v>
      </c>
      <c r="D9" s="188">
        <v>6</v>
      </c>
      <c r="E9" s="188">
        <v>7</v>
      </c>
      <c r="F9" s="188"/>
      <c r="G9" s="188"/>
      <c r="H9" s="188"/>
      <c r="I9" s="188">
        <v>8</v>
      </c>
      <c r="J9" s="188">
        <v>10</v>
      </c>
      <c r="K9" s="188">
        <v>10</v>
      </c>
      <c r="L9" s="188">
        <v>7</v>
      </c>
      <c r="M9" s="188"/>
      <c r="N9" s="188"/>
      <c r="O9" s="188"/>
      <c r="P9" s="188">
        <v>7</v>
      </c>
      <c r="Q9" s="188">
        <v>8</v>
      </c>
      <c r="R9" s="188">
        <v>7</v>
      </c>
      <c r="S9" s="188"/>
      <c r="T9" s="188"/>
      <c r="U9" s="188"/>
      <c r="V9" s="188"/>
      <c r="W9" s="188">
        <v>7</v>
      </c>
      <c r="X9" s="188">
        <v>8</v>
      </c>
      <c r="Y9" s="188">
        <v>7</v>
      </c>
      <c r="Z9" s="188">
        <v>7</v>
      </c>
      <c r="AA9" s="188"/>
      <c r="AB9" s="188"/>
      <c r="AC9" s="188"/>
      <c r="AD9" s="188">
        <v>7.5</v>
      </c>
    </row>
    <row r="10" spans="1:30" ht="15" customHeight="1" x14ac:dyDescent="0.25">
      <c r="A10" s="234" t="str">
        <f>datos!B21</f>
        <v>CORDOVA MENDOZA GIOVANNY ALBERTO</v>
      </c>
      <c r="B10" s="188">
        <v>9</v>
      </c>
      <c r="C10" s="188">
        <v>7</v>
      </c>
      <c r="D10" s="188">
        <v>10</v>
      </c>
      <c r="E10" s="188">
        <v>6</v>
      </c>
      <c r="F10" s="188"/>
      <c r="G10" s="188"/>
      <c r="H10" s="188"/>
      <c r="I10" s="188">
        <v>8</v>
      </c>
      <c r="J10" s="188">
        <v>10</v>
      </c>
      <c r="K10" s="188">
        <v>10</v>
      </c>
      <c r="L10" s="188">
        <v>10</v>
      </c>
      <c r="M10" s="188"/>
      <c r="N10" s="188"/>
      <c r="O10" s="188"/>
      <c r="P10" s="188">
        <v>9</v>
      </c>
      <c r="Q10" s="188">
        <v>9</v>
      </c>
      <c r="R10" s="188">
        <v>7</v>
      </c>
      <c r="S10" s="188"/>
      <c r="T10" s="188"/>
      <c r="U10" s="188"/>
      <c r="V10" s="188"/>
      <c r="W10" s="188">
        <v>10</v>
      </c>
      <c r="X10" s="188">
        <v>7</v>
      </c>
      <c r="Y10" s="188">
        <v>8</v>
      </c>
      <c r="Z10" s="188">
        <v>10</v>
      </c>
      <c r="AA10" s="188"/>
      <c r="AB10" s="188"/>
      <c r="AC10" s="188"/>
      <c r="AD10" s="188">
        <v>7</v>
      </c>
    </row>
    <row r="11" spans="1:30" ht="15" customHeight="1" x14ac:dyDescent="0.25">
      <c r="A11" s="234" t="str">
        <f>datos!B22</f>
        <v>CORONEL LANDIVAR JUAN DIEGO</v>
      </c>
      <c r="B11" s="188">
        <v>7</v>
      </c>
      <c r="C11" s="188">
        <v>10</v>
      </c>
      <c r="D11" s="188">
        <v>7</v>
      </c>
      <c r="E11" s="188">
        <v>7</v>
      </c>
      <c r="F11" s="188"/>
      <c r="G11" s="188"/>
      <c r="H11" s="188"/>
      <c r="I11" s="188">
        <v>7</v>
      </c>
      <c r="J11" s="188">
        <v>10</v>
      </c>
      <c r="K11" s="188">
        <v>10</v>
      </c>
      <c r="L11" s="188">
        <v>7</v>
      </c>
      <c r="M11" s="188"/>
      <c r="N11" s="188"/>
      <c r="O11" s="188"/>
      <c r="P11" s="188">
        <v>8</v>
      </c>
      <c r="Q11" s="188">
        <v>8</v>
      </c>
      <c r="R11" s="188">
        <v>8</v>
      </c>
      <c r="S11" s="188"/>
      <c r="T11" s="188"/>
      <c r="U11" s="188"/>
      <c r="V11" s="188"/>
      <c r="W11" s="188">
        <v>10</v>
      </c>
      <c r="X11" s="188">
        <v>8</v>
      </c>
      <c r="Y11" s="188">
        <v>9</v>
      </c>
      <c r="Z11" s="188">
        <v>7</v>
      </c>
      <c r="AA11" s="188"/>
      <c r="AB11" s="188"/>
      <c r="AC11" s="188"/>
      <c r="AD11" s="188">
        <v>8</v>
      </c>
    </row>
    <row r="12" spans="1:30" ht="15" customHeight="1" x14ac:dyDescent="0.25">
      <c r="A12" s="234" t="str">
        <f>datos!B23</f>
        <v>CUBA VERA ABRAHAM</v>
      </c>
      <c r="B12" s="188">
        <v>8</v>
      </c>
      <c r="C12" s="188">
        <v>7</v>
      </c>
      <c r="D12" s="188">
        <v>8</v>
      </c>
      <c r="E12" s="188">
        <v>8</v>
      </c>
      <c r="F12" s="188"/>
      <c r="G12" s="188"/>
      <c r="H12" s="188"/>
      <c r="I12" s="188">
        <v>8</v>
      </c>
      <c r="J12" s="188">
        <v>5</v>
      </c>
      <c r="K12" s="188">
        <v>7</v>
      </c>
      <c r="L12" s="188">
        <v>9</v>
      </c>
      <c r="M12" s="188"/>
      <c r="N12" s="188"/>
      <c r="O12" s="188"/>
      <c r="P12" s="188">
        <v>8</v>
      </c>
      <c r="Q12" s="188">
        <v>8</v>
      </c>
      <c r="R12" s="188">
        <v>7</v>
      </c>
      <c r="S12" s="188"/>
      <c r="T12" s="188"/>
      <c r="U12" s="188"/>
      <c r="V12" s="188"/>
      <c r="W12" s="188">
        <v>8</v>
      </c>
      <c r="X12" s="188">
        <v>7</v>
      </c>
      <c r="Y12" s="188">
        <v>6</v>
      </c>
      <c r="Z12" s="188">
        <v>7</v>
      </c>
      <c r="AA12" s="188"/>
      <c r="AB12" s="188"/>
      <c r="AC12" s="188"/>
      <c r="AD12" s="188">
        <v>6</v>
      </c>
    </row>
    <row r="13" spans="1:30" ht="15" customHeight="1" x14ac:dyDescent="0.25">
      <c r="A13" s="234" t="str">
        <f>datos!B24</f>
        <v>CUENCA LOZA DANIELLA NICOLLE</v>
      </c>
      <c r="B13" s="188">
        <v>8</v>
      </c>
      <c r="C13" s="188">
        <v>10</v>
      </c>
      <c r="D13" s="188">
        <v>10</v>
      </c>
      <c r="E13" s="188">
        <v>10</v>
      </c>
      <c r="F13" s="188"/>
      <c r="G13" s="188"/>
      <c r="H13" s="188"/>
      <c r="I13" s="188">
        <v>7</v>
      </c>
      <c r="J13" s="188">
        <v>10</v>
      </c>
      <c r="K13" s="188">
        <v>10</v>
      </c>
      <c r="L13" s="188">
        <v>10</v>
      </c>
      <c r="M13" s="188"/>
      <c r="N13" s="188"/>
      <c r="O13" s="188"/>
      <c r="P13" s="188">
        <v>9</v>
      </c>
      <c r="Q13" s="188">
        <v>7</v>
      </c>
      <c r="R13" s="188">
        <v>9</v>
      </c>
      <c r="S13" s="188"/>
      <c r="T13" s="188"/>
      <c r="U13" s="188"/>
      <c r="V13" s="188"/>
      <c r="W13" s="188">
        <v>8</v>
      </c>
      <c r="X13" s="188">
        <v>9</v>
      </c>
      <c r="Y13" s="188">
        <v>7</v>
      </c>
      <c r="Z13" s="188">
        <v>7</v>
      </c>
      <c r="AA13" s="188"/>
      <c r="AB13" s="188"/>
      <c r="AC13" s="188"/>
      <c r="AD13" s="188">
        <v>6</v>
      </c>
    </row>
    <row r="14" spans="1:30" ht="15" customHeight="1" x14ac:dyDescent="0.25">
      <c r="A14" s="234" t="str">
        <f>datos!B25</f>
        <v>GARCIA ABRIL FELIX ALBERTO</v>
      </c>
      <c r="B14" s="188">
        <v>9</v>
      </c>
      <c r="C14" s="188">
        <v>8</v>
      </c>
      <c r="D14" s="188">
        <v>7</v>
      </c>
      <c r="E14" s="188">
        <v>9</v>
      </c>
      <c r="F14" s="188"/>
      <c r="G14" s="188"/>
      <c r="H14" s="188"/>
      <c r="I14" s="188">
        <v>7</v>
      </c>
      <c r="J14" s="188">
        <v>7</v>
      </c>
      <c r="K14" s="188">
        <v>10</v>
      </c>
      <c r="L14" s="188">
        <v>10</v>
      </c>
      <c r="M14" s="188"/>
      <c r="N14" s="188"/>
      <c r="O14" s="188"/>
      <c r="P14" s="188">
        <v>7</v>
      </c>
      <c r="Q14" s="188">
        <v>8</v>
      </c>
      <c r="R14" s="188">
        <v>8</v>
      </c>
      <c r="S14" s="188"/>
      <c r="T14" s="188"/>
      <c r="U14" s="188"/>
      <c r="V14" s="188"/>
      <c r="W14" s="188">
        <v>7</v>
      </c>
      <c r="X14" s="188">
        <v>6</v>
      </c>
      <c r="Y14" s="188">
        <v>5</v>
      </c>
      <c r="Z14" s="188">
        <v>6</v>
      </c>
      <c r="AA14" s="188"/>
      <c r="AB14" s="188"/>
      <c r="AC14" s="188"/>
      <c r="AD14" s="188">
        <v>8</v>
      </c>
    </row>
    <row r="15" spans="1:30" ht="15" customHeight="1" x14ac:dyDescent="0.25">
      <c r="A15" s="234" t="str">
        <f>datos!B26</f>
        <v>GOMEZ MESTANZA ALBERTO JOSHUA</v>
      </c>
      <c r="B15" s="188">
        <v>8</v>
      </c>
      <c r="C15" s="188">
        <v>10</v>
      </c>
      <c r="D15" s="188">
        <v>10</v>
      </c>
      <c r="E15" s="188">
        <v>10</v>
      </c>
      <c r="F15" s="188"/>
      <c r="G15" s="188"/>
      <c r="H15" s="188"/>
      <c r="I15" s="188">
        <v>7</v>
      </c>
      <c r="J15" s="188">
        <v>10</v>
      </c>
      <c r="K15" s="188">
        <v>8</v>
      </c>
      <c r="L15" s="188">
        <v>10</v>
      </c>
      <c r="M15" s="188"/>
      <c r="N15" s="188"/>
      <c r="O15" s="188"/>
      <c r="P15" s="188">
        <v>8</v>
      </c>
      <c r="Q15" s="188">
        <v>8</v>
      </c>
      <c r="R15" s="188">
        <v>7</v>
      </c>
      <c r="S15" s="188"/>
      <c r="T15" s="188"/>
      <c r="U15" s="188"/>
      <c r="V15" s="188"/>
      <c r="W15" s="188">
        <v>7</v>
      </c>
      <c r="X15" s="188">
        <v>6</v>
      </c>
      <c r="Y15" s="188">
        <v>6</v>
      </c>
      <c r="Z15" s="188">
        <v>6</v>
      </c>
      <c r="AA15" s="188"/>
      <c r="AB15" s="188"/>
      <c r="AC15" s="188"/>
      <c r="AD15" s="188">
        <v>7</v>
      </c>
    </row>
    <row r="16" spans="1:30" ht="15" customHeight="1" x14ac:dyDescent="0.25">
      <c r="A16" s="234" t="str">
        <f>datos!B27</f>
        <v>LANDIRES COLOMA ROMINA MARTJE</v>
      </c>
      <c r="B16" s="188">
        <v>8</v>
      </c>
      <c r="C16" s="188">
        <v>9</v>
      </c>
      <c r="D16" s="188">
        <v>8</v>
      </c>
      <c r="E16" s="188">
        <v>10</v>
      </c>
      <c r="F16" s="188"/>
      <c r="G16" s="188"/>
      <c r="H16" s="188"/>
      <c r="I16" s="188">
        <v>7</v>
      </c>
      <c r="J16" s="188">
        <v>10</v>
      </c>
      <c r="K16" s="188">
        <v>10</v>
      </c>
      <c r="L16" s="188">
        <v>7</v>
      </c>
      <c r="M16" s="188"/>
      <c r="N16" s="188"/>
      <c r="O16" s="188"/>
      <c r="P16" s="188">
        <v>7</v>
      </c>
      <c r="Q16" s="188">
        <v>6</v>
      </c>
      <c r="R16" s="188">
        <v>7</v>
      </c>
      <c r="S16" s="188"/>
      <c r="T16" s="188"/>
      <c r="U16" s="188"/>
      <c r="V16" s="188"/>
      <c r="W16" s="188">
        <v>9</v>
      </c>
      <c r="X16" s="188">
        <v>10</v>
      </c>
      <c r="Y16" s="188">
        <v>5</v>
      </c>
      <c r="Z16" s="188">
        <v>7</v>
      </c>
      <c r="AA16" s="188"/>
      <c r="AB16" s="188"/>
      <c r="AC16" s="188"/>
      <c r="AD16" s="188">
        <v>8</v>
      </c>
    </row>
    <row r="17" spans="1:30" ht="15" customHeight="1" x14ac:dyDescent="0.25">
      <c r="A17" s="234" t="str">
        <f>datos!B28</f>
        <v>LOOR ALVAREZ JHONNY FREDERICK</v>
      </c>
      <c r="B17" s="188">
        <v>8</v>
      </c>
      <c r="C17" s="188">
        <v>9</v>
      </c>
      <c r="D17" s="188">
        <v>10</v>
      </c>
      <c r="E17" s="188">
        <v>6</v>
      </c>
      <c r="F17" s="188"/>
      <c r="G17" s="188"/>
      <c r="H17" s="188"/>
      <c r="I17" s="188">
        <v>9</v>
      </c>
      <c r="J17" s="188">
        <v>10</v>
      </c>
      <c r="K17" s="188">
        <v>10</v>
      </c>
      <c r="L17" s="188">
        <v>7</v>
      </c>
      <c r="M17" s="188"/>
      <c r="N17" s="188"/>
      <c r="O17" s="188"/>
      <c r="P17" s="188">
        <v>9</v>
      </c>
      <c r="Q17" s="188">
        <v>7</v>
      </c>
      <c r="R17" s="188">
        <v>7</v>
      </c>
      <c r="S17" s="188"/>
      <c r="T17" s="188"/>
      <c r="U17" s="188"/>
      <c r="V17" s="188"/>
      <c r="W17" s="188">
        <v>7</v>
      </c>
      <c r="X17" s="188">
        <v>9</v>
      </c>
      <c r="Y17" s="188">
        <v>6</v>
      </c>
      <c r="Z17" s="188">
        <v>6</v>
      </c>
      <c r="AA17" s="188"/>
      <c r="AB17" s="188"/>
      <c r="AC17" s="188"/>
      <c r="AD17" s="188">
        <v>5</v>
      </c>
    </row>
    <row r="18" spans="1:30" s="189" customFormat="1" ht="15" customHeight="1" x14ac:dyDescent="0.25">
      <c r="A18" s="234" t="str">
        <f>datos!B29</f>
        <v>LOPEZ LEON MIRNA JOSTYNE</v>
      </c>
      <c r="B18" s="188">
        <v>10</v>
      </c>
      <c r="C18" s="188">
        <v>9</v>
      </c>
      <c r="D18" s="188">
        <v>7</v>
      </c>
      <c r="E18" s="188">
        <v>7</v>
      </c>
      <c r="F18" s="188"/>
      <c r="G18" s="188"/>
      <c r="H18" s="188"/>
      <c r="I18" s="188">
        <v>9</v>
      </c>
      <c r="J18" s="188">
        <v>10</v>
      </c>
      <c r="K18" s="188">
        <v>10</v>
      </c>
      <c r="L18" s="188">
        <v>10</v>
      </c>
      <c r="M18" s="188"/>
      <c r="N18" s="188"/>
      <c r="O18" s="188"/>
      <c r="P18" s="188">
        <v>9</v>
      </c>
      <c r="Q18" s="188">
        <v>7</v>
      </c>
      <c r="R18" s="188">
        <v>7</v>
      </c>
      <c r="S18" s="188"/>
      <c r="T18" s="188"/>
      <c r="U18" s="188"/>
      <c r="V18" s="188"/>
      <c r="W18" s="188">
        <v>9</v>
      </c>
      <c r="X18" s="188">
        <v>10</v>
      </c>
      <c r="Y18" s="188">
        <v>10</v>
      </c>
      <c r="Z18" s="188">
        <v>5</v>
      </c>
      <c r="AA18" s="188"/>
      <c r="AB18" s="188"/>
      <c r="AC18" s="188"/>
      <c r="AD18" s="188">
        <v>6</v>
      </c>
    </row>
    <row r="19" spans="1:30" s="189" customFormat="1" ht="15" customHeight="1" x14ac:dyDescent="0.25">
      <c r="A19" s="234" t="str">
        <f>datos!B30</f>
        <v>MALDONADO PALMA CHRISTOPHER XAVIER</v>
      </c>
      <c r="B19" s="188">
        <v>9</v>
      </c>
      <c r="C19" s="188">
        <v>9</v>
      </c>
      <c r="D19" s="188">
        <v>10</v>
      </c>
      <c r="E19" s="188">
        <v>7</v>
      </c>
      <c r="F19" s="188"/>
      <c r="G19" s="188"/>
      <c r="H19" s="188"/>
      <c r="I19" s="188">
        <v>9</v>
      </c>
      <c r="J19" s="188">
        <v>10</v>
      </c>
      <c r="K19" s="188">
        <v>10</v>
      </c>
      <c r="L19" s="188">
        <v>10</v>
      </c>
      <c r="M19" s="188"/>
      <c r="N19" s="188"/>
      <c r="O19" s="188"/>
      <c r="P19" s="188">
        <v>7</v>
      </c>
      <c r="Q19" s="188">
        <v>8</v>
      </c>
      <c r="R19" s="188">
        <v>7</v>
      </c>
      <c r="S19" s="188"/>
      <c r="T19" s="188"/>
      <c r="U19" s="188"/>
      <c r="V19" s="188"/>
      <c r="W19" s="188">
        <v>10</v>
      </c>
      <c r="X19" s="188">
        <v>9</v>
      </c>
      <c r="Y19" s="188">
        <v>10</v>
      </c>
      <c r="Z19" s="188">
        <v>7</v>
      </c>
      <c r="AA19" s="188"/>
      <c r="AB19" s="188"/>
      <c r="AC19" s="188"/>
      <c r="AD19" s="188">
        <v>7.5</v>
      </c>
    </row>
    <row r="20" spans="1:30" s="189" customFormat="1" ht="15" customHeight="1" x14ac:dyDescent="0.25">
      <c r="A20" s="234" t="str">
        <f>datos!B31</f>
        <v>MORALES AVILA DAYANA PRISCILA</v>
      </c>
      <c r="B20" s="188">
        <v>10</v>
      </c>
      <c r="C20" s="188">
        <v>8</v>
      </c>
      <c r="D20" s="188">
        <v>7</v>
      </c>
      <c r="E20" s="188">
        <v>7</v>
      </c>
      <c r="F20" s="188"/>
      <c r="G20" s="188"/>
      <c r="H20" s="188"/>
      <c r="I20" s="188">
        <v>9</v>
      </c>
      <c r="J20" s="188">
        <v>10</v>
      </c>
      <c r="K20" s="188">
        <v>10</v>
      </c>
      <c r="L20" s="188">
        <v>10</v>
      </c>
      <c r="M20" s="188"/>
      <c r="N20" s="188"/>
      <c r="O20" s="188"/>
      <c r="P20" s="188">
        <v>7</v>
      </c>
      <c r="Q20" s="188">
        <v>8</v>
      </c>
      <c r="R20" s="188">
        <v>6</v>
      </c>
      <c r="S20" s="188"/>
      <c r="T20" s="188"/>
      <c r="U20" s="188"/>
      <c r="V20" s="188"/>
      <c r="W20" s="188">
        <v>7</v>
      </c>
      <c r="X20" s="188">
        <v>10</v>
      </c>
      <c r="Y20" s="188">
        <v>6</v>
      </c>
      <c r="Z20" s="188">
        <v>10</v>
      </c>
      <c r="AA20" s="188"/>
      <c r="AB20" s="188"/>
      <c r="AC20" s="188"/>
      <c r="AD20" s="188">
        <v>6</v>
      </c>
    </row>
    <row r="21" spans="1:30" s="189" customFormat="1" ht="15" customHeight="1" x14ac:dyDescent="0.25">
      <c r="A21" s="234" t="str">
        <f>datos!B32</f>
        <v>MUÑOZ RIVERA NICOLE ALEXANDRA</v>
      </c>
      <c r="B21" s="188">
        <v>10</v>
      </c>
      <c r="C21" s="188">
        <v>10</v>
      </c>
      <c r="D21" s="188">
        <v>7</v>
      </c>
      <c r="E21" s="188">
        <v>7</v>
      </c>
      <c r="F21" s="188"/>
      <c r="G21" s="188"/>
      <c r="H21" s="188"/>
      <c r="I21" s="188">
        <v>10</v>
      </c>
      <c r="J21" s="188">
        <v>10</v>
      </c>
      <c r="K21" s="188">
        <v>8</v>
      </c>
      <c r="L21" s="188">
        <v>10</v>
      </c>
      <c r="M21" s="188"/>
      <c r="N21" s="188"/>
      <c r="O21" s="188"/>
      <c r="P21" s="188">
        <v>7</v>
      </c>
      <c r="Q21" s="188">
        <v>7</v>
      </c>
      <c r="R21" s="188">
        <v>7</v>
      </c>
      <c r="S21" s="188"/>
      <c r="T21" s="188"/>
      <c r="U21" s="188"/>
      <c r="V21" s="188"/>
      <c r="W21" s="188">
        <v>9</v>
      </c>
      <c r="X21" s="188">
        <v>10</v>
      </c>
      <c r="Y21" s="188">
        <v>10</v>
      </c>
      <c r="Z21" s="188">
        <v>5</v>
      </c>
      <c r="AA21" s="188"/>
      <c r="AB21" s="188"/>
      <c r="AC21" s="188"/>
      <c r="AD21" s="188">
        <v>8</v>
      </c>
    </row>
    <row r="22" spans="1:30" s="189" customFormat="1" ht="15" customHeight="1" x14ac:dyDescent="0.25">
      <c r="A22" s="234" t="str">
        <f>datos!B33</f>
        <v>MURILLO VELASTEGUI RICARDO ARTURO</v>
      </c>
      <c r="B22" s="188">
        <v>8</v>
      </c>
      <c r="C22" s="188">
        <v>10</v>
      </c>
      <c r="D22" s="188">
        <v>10</v>
      </c>
      <c r="E22" s="188">
        <v>7</v>
      </c>
      <c r="F22" s="188"/>
      <c r="G22" s="188"/>
      <c r="H22" s="188"/>
      <c r="I22" s="188">
        <v>8</v>
      </c>
      <c r="J22" s="188">
        <v>10</v>
      </c>
      <c r="K22" s="188">
        <v>10</v>
      </c>
      <c r="L22" s="188">
        <v>7</v>
      </c>
      <c r="M22" s="188"/>
      <c r="N22" s="188"/>
      <c r="O22" s="188"/>
      <c r="P22" s="188">
        <v>9</v>
      </c>
      <c r="Q22" s="188">
        <v>8</v>
      </c>
      <c r="R22" s="188">
        <v>8</v>
      </c>
      <c r="S22" s="188"/>
      <c r="T22" s="188"/>
      <c r="U22" s="188"/>
      <c r="V22" s="188"/>
      <c r="W22" s="188">
        <v>9</v>
      </c>
      <c r="X22" s="188">
        <v>8</v>
      </c>
      <c r="Y22" s="188">
        <v>10</v>
      </c>
      <c r="Z22" s="188">
        <v>10</v>
      </c>
      <c r="AA22" s="188"/>
      <c r="AB22" s="188"/>
      <c r="AC22" s="188"/>
      <c r="AD22" s="188">
        <v>7</v>
      </c>
    </row>
    <row r="23" spans="1:30" s="189" customFormat="1" ht="15" customHeight="1" x14ac:dyDescent="0.25">
      <c r="A23" s="234" t="str">
        <f>datos!B34</f>
        <v>OTERO SANCHEZ JORGE ALEJANDRO</v>
      </c>
      <c r="B23" s="188">
        <v>7</v>
      </c>
      <c r="C23" s="188">
        <v>10</v>
      </c>
      <c r="D23" s="188">
        <v>7</v>
      </c>
      <c r="E23" s="188">
        <v>8</v>
      </c>
      <c r="F23" s="188"/>
      <c r="G23" s="188"/>
      <c r="H23" s="188"/>
      <c r="I23" s="188">
        <v>5</v>
      </c>
      <c r="J23" s="188">
        <v>8</v>
      </c>
      <c r="K23" s="188">
        <v>6</v>
      </c>
      <c r="L23" s="188">
        <v>7</v>
      </c>
      <c r="M23" s="188"/>
      <c r="N23" s="188"/>
      <c r="O23" s="188"/>
      <c r="P23" s="188">
        <v>8</v>
      </c>
      <c r="Q23" s="188">
        <v>8</v>
      </c>
      <c r="R23" s="188">
        <v>8</v>
      </c>
      <c r="S23" s="188"/>
      <c r="T23" s="188"/>
      <c r="U23" s="188"/>
      <c r="V23" s="188"/>
      <c r="W23" s="188">
        <v>8</v>
      </c>
      <c r="X23" s="188">
        <v>7</v>
      </c>
      <c r="Y23" s="188">
        <v>5</v>
      </c>
      <c r="Z23" s="188">
        <v>6</v>
      </c>
      <c r="AA23" s="188"/>
      <c r="AB23" s="188"/>
      <c r="AC23" s="188"/>
      <c r="AD23" s="188">
        <v>6</v>
      </c>
    </row>
    <row r="24" spans="1:30" s="189" customFormat="1" ht="15" customHeight="1" x14ac:dyDescent="0.25">
      <c r="A24" s="234" t="str">
        <f>datos!B35</f>
        <v>PASTOR SALGADO MARIELLA DOMENICA</v>
      </c>
      <c r="B24" s="188">
        <v>9</v>
      </c>
      <c r="C24" s="188">
        <v>10</v>
      </c>
      <c r="D24" s="188">
        <v>9</v>
      </c>
      <c r="E24" s="188">
        <v>10</v>
      </c>
      <c r="F24" s="188"/>
      <c r="G24" s="188"/>
      <c r="H24" s="188"/>
      <c r="I24" s="188">
        <v>9</v>
      </c>
      <c r="J24" s="188">
        <v>10</v>
      </c>
      <c r="K24" s="188">
        <v>10</v>
      </c>
      <c r="L24" s="188">
        <v>7</v>
      </c>
      <c r="M24" s="188"/>
      <c r="N24" s="188"/>
      <c r="O24" s="188"/>
      <c r="P24" s="188">
        <v>9</v>
      </c>
      <c r="Q24" s="188">
        <v>7</v>
      </c>
      <c r="R24" s="188">
        <v>9</v>
      </c>
      <c r="S24" s="188"/>
      <c r="T24" s="188"/>
      <c r="U24" s="188"/>
      <c r="V24" s="188"/>
      <c r="W24" s="188">
        <v>9</v>
      </c>
      <c r="X24" s="188">
        <v>9</v>
      </c>
      <c r="Y24" s="188">
        <v>10</v>
      </c>
      <c r="Z24" s="188">
        <v>7</v>
      </c>
      <c r="AA24" s="188"/>
      <c r="AB24" s="188"/>
      <c r="AC24" s="188"/>
      <c r="AD24" s="188">
        <v>10</v>
      </c>
    </row>
    <row r="25" spans="1:30" s="189" customFormat="1" ht="15" customHeight="1" x14ac:dyDescent="0.25">
      <c r="A25" s="234" t="str">
        <f>datos!B36</f>
        <v>PLAZA DELGADO JOSE LUIS</v>
      </c>
      <c r="B25" s="188">
        <v>6</v>
      </c>
      <c r="C25" s="188">
        <v>9</v>
      </c>
      <c r="D25" s="188">
        <v>7</v>
      </c>
      <c r="E25" s="188">
        <v>7</v>
      </c>
      <c r="F25" s="188"/>
      <c r="G25" s="188"/>
      <c r="H25" s="188"/>
      <c r="I25" s="188">
        <v>8</v>
      </c>
      <c r="J25" s="188">
        <v>10</v>
      </c>
      <c r="K25" s="188">
        <v>10</v>
      </c>
      <c r="L25" s="188">
        <v>7</v>
      </c>
      <c r="M25" s="188"/>
      <c r="N25" s="188"/>
      <c r="O25" s="188"/>
      <c r="P25" s="188">
        <v>7</v>
      </c>
      <c r="Q25" s="188">
        <v>8</v>
      </c>
      <c r="R25" s="188">
        <v>8</v>
      </c>
      <c r="S25" s="188"/>
      <c r="T25" s="188"/>
      <c r="U25" s="188"/>
      <c r="V25" s="188"/>
      <c r="W25" s="188">
        <v>9</v>
      </c>
      <c r="X25" s="188">
        <v>7</v>
      </c>
      <c r="Y25" s="188">
        <v>10</v>
      </c>
      <c r="Z25" s="188">
        <v>10</v>
      </c>
      <c r="AA25" s="188"/>
      <c r="AB25" s="188"/>
      <c r="AC25" s="188"/>
      <c r="AD25" s="188">
        <v>8</v>
      </c>
    </row>
    <row r="26" spans="1:30" s="189" customFormat="1" ht="15" customHeight="1" x14ac:dyDescent="0.25">
      <c r="A26" s="234" t="str">
        <f>datos!B37</f>
        <v>ROMAN FLORES DANIEL ERNESTO</v>
      </c>
      <c r="B26" s="188">
        <v>6</v>
      </c>
      <c r="C26" s="188">
        <v>8</v>
      </c>
      <c r="D26" s="188">
        <v>7</v>
      </c>
      <c r="E26" s="188">
        <v>8</v>
      </c>
      <c r="F26" s="188"/>
      <c r="G26" s="188"/>
      <c r="H26" s="188"/>
      <c r="I26" s="188">
        <v>8</v>
      </c>
      <c r="J26" s="188">
        <v>10</v>
      </c>
      <c r="K26" s="188">
        <v>10</v>
      </c>
      <c r="L26" s="188">
        <v>7</v>
      </c>
      <c r="M26" s="188"/>
      <c r="N26" s="188"/>
      <c r="O26" s="188"/>
      <c r="P26" s="188">
        <v>9</v>
      </c>
      <c r="Q26" s="188">
        <v>7</v>
      </c>
      <c r="R26" s="188">
        <v>9</v>
      </c>
      <c r="S26" s="188"/>
      <c r="T26" s="188"/>
      <c r="U26" s="188"/>
      <c r="V26" s="188"/>
      <c r="W26" s="188">
        <v>6</v>
      </c>
      <c r="X26" s="188">
        <v>6</v>
      </c>
      <c r="Y26" s="188">
        <v>10</v>
      </c>
      <c r="Z26" s="188">
        <v>9</v>
      </c>
      <c r="AA26" s="188"/>
      <c r="AB26" s="188"/>
      <c r="AC26" s="188"/>
      <c r="AD26" s="188">
        <v>5.5</v>
      </c>
    </row>
    <row r="27" spans="1:30" s="189" customFormat="1" ht="15" customHeight="1" x14ac:dyDescent="0.25">
      <c r="A27" s="234" t="str">
        <f>datos!B38</f>
        <v>TAIBOT AVEGNO BRYAN ANTENOR</v>
      </c>
      <c r="B27" s="188">
        <v>8</v>
      </c>
      <c r="C27" s="188">
        <v>10</v>
      </c>
      <c r="D27" s="188">
        <v>10</v>
      </c>
      <c r="E27" s="188">
        <v>6</v>
      </c>
      <c r="F27" s="188"/>
      <c r="G27" s="188"/>
      <c r="H27" s="188"/>
      <c r="I27" s="188">
        <v>7</v>
      </c>
      <c r="J27" s="188">
        <v>10</v>
      </c>
      <c r="K27" s="188">
        <v>8</v>
      </c>
      <c r="L27" s="188">
        <v>7</v>
      </c>
      <c r="M27" s="188"/>
      <c r="N27" s="188"/>
      <c r="O27" s="188"/>
      <c r="P27" s="188">
        <v>5</v>
      </c>
      <c r="Q27" s="188">
        <v>7</v>
      </c>
      <c r="R27" s="188">
        <v>7</v>
      </c>
      <c r="S27" s="188"/>
      <c r="T27" s="188"/>
      <c r="U27" s="188"/>
      <c r="V27" s="188"/>
      <c r="W27" s="188">
        <v>7</v>
      </c>
      <c r="X27" s="188">
        <v>6</v>
      </c>
      <c r="Y27" s="188">
        <v>10</v>
      </c>
      <c r="Z27" s="188">
        <v>5</v>
      </c>
      <c r="AA27" s="188"/>
      <c r="AB27" s="188"/>
      <c r="AC27" s="188"/>
      <c r="AD27" s="188">
        <v>8</v>
      </c>
    </row>
    <row r="28" spans="1:30" s="189" customFormat="1" ht="15" customHeight="1" x14ac:dyDescent="0.25">
      <c r="A28" s="234" t="str">
        <f>datos!B39</f>
        <v>TORO ALMEA JORDAN ANDRES</v>
      </c>
      <c r="B28" s="188">
        <v>6</v>
      </c>
      <c r="C28" s="188">
        <v>7</v>
      </c>
      <c r="D28" s="188">
        <v>7</v>
      </c>
      <c r="E28" s="188">
        <v>5</v>
      </c>
      <c r="F28" s="188"/>
      <c r="G28" s="188"/>
      <c r="H28" s="188"/>
      <c r="I28" s="188">
        <v>5</v>
      </c>
      <c r="J28" s="188">
        <v>7</v>
      </c>
      <c r="K28" s="188">
        <v>7</v>
      </c>
      <c r="L28" s="188">
        <v>6</v>
      </c>
      <c r="M28" s="188"/>
      <c r="N28" s="188"/>
      <c r="O28" s="188"/>
      <c r="P28" s="188">
        <v>6</v>
      </c>
      <c r="Q28" s="188">
        <v>7</v>
      </c>
      <c r="R28" s="188">
        <v>7</v>
      </c>
      <c r="S28" s="188"/>
      <c r="T28" s="188"/>
      <c r="U28" s="188"/>
      <c r="V28" s="188"/>
      <c r="W28" s="188">
        <v>5</v>
      </c>
      <c r="X28" s="188">
        <v>5</v>
      </c>
      <c r="Y28" s="188">
        <v>5</v>
      </c>
      <c r="Z28" s="188">
        <v>4</v>
      </c>
      <c r="AA28" s="188"/>
      <c r="AB28" s="188"/>
      <c r="AC28" s="188"/>
      <c r="AD28" s="188">
        <v>8</v>
      </c>
    </row>
    <row r="29" spans="1:30" s="189" customFormat="1" ht="15" customHeight="1" x14ac:dyDescent="0.25">
      <c r="A29" s="234" t="str">
        <f>datos!B40</f>
        <v>VALENCIA CAICEDO ANGIE ISABELLA</v>
      </c>
      <c r="B29" s="188">
        <v>9</v>
      </c>
      <c r="C29" s="188">
        <v>8</v>
      </c>
      <c r="D29" s="188">
        <v>10</v>
      </c>
      <c r="E29" s="188">
        <v>7</v>
      </c>
      <c r="F29" s="188"/>
      <c r="G29" s="188"/>
      <c r="H29" s="188"/>
      <c r="I29" s="188">
        <v>9</v>
      </c>
      <c r="J29" s="188">
        <v>7</v>
      </c>
      <c r="K29" s="188">
        <v>7</v>
      </c>
      <c r="L29" s="188">
        <v>10</v>
      </c>
      <c r="M29" s="188"/>
      <c r="N29" s="188"/>
      <c r="O29" s="188"/>
      <c r="P29" s="188">
        <v>7</v>
      </c>
      <c r="Q29" s="188">
        <v>7</v>
      </c>
      <c r="R29" s="188">
        <v>7</v>
      </c>
      <c r="S29" s="188"/>
      <c r="T29" s="188"/>
      <c r="U29" s="188"/>
      <c r="V29" s="188"/>
      <c r="W29" s="188">
        <v>8</v>
      </c>
      <c r="X29" s="188">
        <v>8</v>
      </c>
      <c r="Y29" s="188">
        <v>8</v>
      </c>
      <c r="Z29" s="188">
        <v>10</v>
      </c>
      <c r="AA29" s="188"/>
      <c r="AB29" s="188"/>
      <c r="AC29" s="188"/>
      <c r="AD29" s="188">
        <v>9</v>
      </c>
    </row>
    <row r="30" spans="1:30" s="189" customFormat="1" ht="15" customHeight="1" x14ac:dyDescent="0.25">
      <c r="A30" s="234" t="str">
        <f>datos!B41</f>
        <v>VALIENTE GUTIERREZ NAYIB EDUARDO</v>
      </c>
      <c r="B30" s="188">
        <v>10</v>
      </c>
      <c r="C30" s="188">
        <v>9</v>
      </c>
      <c r="D30" s="188">
        <v>10</v>
      </c>
      <c r="E30" s="188">
        <v>8</v>
      </c>
      <c r="F30" s="188"/>
      <c r="G30" s="188"/>
      <c r="H30" s="188"/>
      <c r="I30" s="188">
        <v>8</v>
      </c>
      <c r="J30" s="188">
        <v>6</v>
      </c>
      <c r="K30" s="188">
        <v>7</v>
      </c>
      <c r="L30" s="188">
        <v>10</v>
      </c>
      <c r="M30" s="188"/>
      <c r="N30" s="188"/>
      <c r="O30" s="188"/>
      <c r="P30" s="188">
        <v>7</v>
      </c>
      <c r="Q30" s="188">
        <v>7</v>
      </c>
      <c r="R30" s="188">
        <v>7</v>
      </c>
      <c r="S30" s="188"/>
      <c r="T30" s="188"/>
      <c r="U30" s="188"/>
      <c r="V30" s="188"/>
      <c r="W30" s="188">
        <v>8</v>
      </c>
      <c r="X30" s="188">
        <v>9</v>
      </c>
      <c r="Y30" s="188">
        <v>10</v>
      </c>
      <c r="Z30" s="188">
        <v>10</v>
      </c>
      <c r="AA30" s="188"/>
      <c r="AB30" s="188"/>
      <c r="AC30" s="188"/>
      <c r="AD30" s="188">
        <v>8</v>
      </c>
    </row>
    <row r="31" spans="1:30" s="189" customFormat="1" ht="15" customHeight="1" x14ac:dyDescent="0.25">
      <c r="A31" s="234" t="str">
        <f>datos!B42</f>
        <v>VEGA VERA ANGGIE VALERIA</v>
      </c>
      <c r="B31" s="188">
        <v>9</v>
      </c>
      <c r="C31" s="188">
        <v>9</v>
      </c>
      <c r="D31" s="188">
        <v>8</v>
      </c>
      <c r="E31" s="188">
        <v>10</v>
      </c>
      <c r="F31" s="188"/>
      <c r="G31" s="188"/>
      <c r="H31" s="188"/>
      <c r="I31" s="188">
        <v>8</v>
      </c>
      <c r="J31" s="188">
        <v>10</v>
      </c>
      <c r="K31" s="188">
        <v>8</v>
      </c>
      <c r="L31" s="188">
        <v>8</v>
      </c>
      <c r="M31" s="188"/>
      <c r="N31" s="188"/>
      <c r="O31" s="188"/>
      <c r="P31" s="188">
        <v>9</v>
      </c>
      <c r="Q31" s="188">
        <v>9</v>
      </c>
      <c r="R31" s="188">
        <v>9</v>
      </c>
      <c r="S31" s="188"/>
      <c r="T31" s="188"/>
      <c r="U31" s="188"/>
      <c r="V31" s="188"/>
      <c r="W31" s="188">
        <v>8</v>
      </c>
      <c r="X31" s="188">
        <v>10</v>
      </c>
      <c r="Y31" s="188">
        <v>10</v>
      </c>
      <c r="Z31" s="188">
        <v>10</v>
      </c>
      <c r="AA31" s="188"/>
      <c r="AB31" s="188"/>
      <c r="AC31" s="188"/>
      <c r="AD31" s="188">
        <v>9</v>
      </c>
    </row>
    <row r="32" spans="1:30" s="189" customFormat="1" ht="15" customHeight="1" x14ac:dyDescent="0.25">
      <c r="A32" s="234">
        <f>datos!B43</f>
        <v>0</v>
      </c>
      <c r="B32" s="188"/>
      <c r="C32" s="188"/>
      <c r="D32" s="188"/>
      <c r="E32" s="188"/>
      <c r="F32" s="188"/>
      <c r="G32" s="188"/>
      <c r="H32" s="188"/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88"/>
      <c r="T32" s="188"/>
      <c r="U32" s="188"/>
      <c r="V32" s="188"/>
      <c r="W32" s="188"/>
      <c r="X32" s="188"/>
      <c r="Y32" s="188"/>
      <c r="Z32" s="188"/>
      <c r="AA32" s="188"/>
      <c r="AB32" s="188"/>
      <c r="AC32" s="188"/>
      <c r="AD32" s="188"/>
    </row>
    <row r="33" spans="1:30" s="189" customFormat="1" ht="15" customHeight="1" x14ac:dyDescent="0.25">
      <c r="A33" s="234">
        <f>datos!B44</f>
        <v>0</v>
      </c>
      <c r="B33" s="188"/>
      <c r="C33" s="188"/>
      <c r="D33" s="188"/>
      <c r="E33" s="188"/>
      <c r="F33" s="188"/>
      <c r="G33" s="188"/>
      <c r="H33" s="188"/>
      <c r="I33" s="188"/>
      <c r="J33" s="188"/>
      <c r="K33" s="188"/>
      <c r="L33" s="188"/>
      <c r="M33" s="188"/>
      <c r="N33" s="188"/>
      <c r="O33" s="188"/>
      <c r="P33" s="188"/>
      <c r="Q33" s="188"/>
      <c r="R33" s="188"/>
      <c r="S33" s="188"/>
      <c r="T33" s="188"/>
      <c r="U33" s="188"/>
      <c r="V33" s="188"/>
      <c r="W33" s="188"/>
      <c r="X33" s="188"/>
      <c r="Y33" s="188"/>
      <c r="Z33" s="188"/>
      <c r="AA33" s="188"/>
      <c r="AB33" s="188"/>
      <c r="AC33" s="188"/>
      <c r="AD33" s="188"/>
    </row>
    <row r="34" spans="1:30" s="189" customFormat="1" ht="15" customHeight="1" x14ac:dyDescent="0.25">
      <c r="A34" s="234">
        <f>datos!B45</f>
        <v>0</v>
      </c>
      <c r="B34" s="188"/>
      <c r="C34" s="188"/>
      <c r="D34" s="188"/>
      <c r="E34" s="188"/>
      <c r="F34" s="188"/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88"/>
      <c r="T34" s="188"/>
      <c r="U34" s="188"/>
      <c r="V34" s="188"/>
      <c r="W34" s="188"/>
      <c r="X34" s="188"/>
      <c r="Y34" s="188"/>
      <c r="Z34" s="188"/>
      <c r="AA34" s="188"/>
      <c r="AB34" s="188"/>
      <c r="AC34" s="188"/>
      <c r="AD34" s="188"/>
    </row>
    <row r="35" spans="1:30" s="189" customFormat="1" ht="15" customHeight="1" x14ac:dyDescent="0.25">
      <c r="A35" s="234">
        <f>datos!B46</f>
        <v>0</v>
      </c>
      <c r="B35" s="188"/>
      <c r="C35" s="188"/>
      <c r="D35" s="188"/>
      <c r="E35" s="188"/>
      <c r="F35" s="188"/>
      <c r="G35" s="188"/>
      <c r="H35" s="188"/>
      <c r="I35" s="188"/>
      <c r="J35" s="188"/>
      <c r="K35" s="188"/>
      <c r="L35" s="188"/>
      <c r="M35" s="188"/>
      <c r="N35" s="188"/>
      <c r="O35" s="188"/>
      <c r="P35" s="188"/>
      <c r="Q35" s="188"/>
      <c r="R35" s="188"/>
      <c r="S35" s="188"/>
      <c r="T35" s="188"/>
      <c r="U35" s="188"/>
      <c r="V35" s="188"/>
      <c r="W35" s="188"/>
      <c r="X35" s="188"/>
      <c r="Y35" s="188"/>
      <c r="Z35" s="188"/>
      <c r="AA35" s="188"/>
      <c r="AB35" s="188"/>
      <c r="AC35" s="188"/>
      <c r="AD35" s="188"/>
    </row>
    <row r="36" spans="1:30" s="189" customFormat="1" ht="15" customHeight="1" x14ac:dyDescent="0.25">
      <c r="A36" s="234">
        <f>datos!B47</f>
        <v>0</v>
      </c>
      <c r="B36" s="188"/>
      <c r="C36" s="188"/>
      <c r="D36" s="188"/>
      <c r="E36" s="188"/>
      <c r="F36" s="188"/>
      <c r="G36" s="188"/>
      <c r="H36" s="188"/>
      <c r="I36" s="188"/>
      <c r="J36" s="188"/>
      <c r="K36" s="188"/>
      <c r="L36" s="188"/>
      <c r="M36" s="188"/>
      <c r="N36" s="188"/>
      <c r="O36" s="188"/>
      <c r="P36" s="188"/>
      <c r="Q36" s="188"/>
      <c r="R36" s="188"/>
      <c r="S36" s="188"/>
      <c r="T36" s="188"/>
      <c r="U36" s="188"/>
      <c r="V36" s="188"/>
      <c r="W36" s="188"/>
      <c r="X36" s="188"/>
      <c r="Y36" s="188"/>
      <c r="Z36" s="188"/>
      <c r="AA36" s="188"/>
      <c r="AB36" s="188"/>
      <c r="AC36" s="188"/>
      <c r="AD36" s="188"/>
    </row>
    <row r="37" spans="1:30" s="189" customFormat="1" ht="15" customHeight="1" x14ac:dyDescent="0.25">
      <c r="A37" s="234">
        <f>datos!B48</f>
        <v>0</v>
      </c>
      <c r="B37" s="188"/>
      <c r="C37" s="188"/>
      <c r="D37" s="188"/>
      <c r="E37" s="188"/>
      <c r="F37" s="188"/>
      <c r="G37" s="188"/>
      <c r="H37" s="188"/>
      <c r="I37" s="188"/>
      <c r="J37" s="188"/>
      <c r="K37" s="188"/>
      <c r="L37" s="188"/>
      <c r="M37" s="188"/>
      <c r="N37" s="188"/>
      <c r="O37" s="188"/>
      <c r="P37" s="188"/>
      <c r="Q37" s="188"/>
      <c r="R37" s="188"/>
      <c r="S37" s="188"/>
      <c r="T37" s="188"/>
      <c r="U37" s="188"/>
      <c r="V37" s="188"/>
      <c r="W37" s="188"/>
      <c r="X37" s="188"/>
      <c r="Y37" s="188"/>
      <c r="Z37" s="188"/>
      <c r="AA37" s="188"/>
      <c r="AB37" s="188"/>
      <c r="AC37" s="188"/>
      <c r="AD37" s="188"/>
    </row>
    <row r="38" spans="1:30" s="189" customFormat="1" ht="15" customHeight="1" x14ac:dyDescent="0.25">
      <c r="A38" s="234">
        <f>datos!B49</f>
        <v>0</v>
      </c>
      <c r="B38" s="188"/>
      <c r="C38" s="188"/>
      <c r="D38" s="188"/>
      <c r="E38" s="188"/>
      <c r="F38" s="188"/>
      <c r="G38" s="188"/>
      <c r="H38" s="188"/>
      <c r="I38" s="188"/>
      <c r="J38" s="188"/>
      <c r="K38" s="188"/>
      <c r="L38" s="188"/>
      <c r="M38" s="188"/>
      <c r="N38" s="188"/>
      <c r="O38" s="188"/>
      <c r="P38" s="188"/>
      <c r="Q38" s="188"/>
      <c r="R38" s="188"/>
      <c r="S38" s="188"/>
      <c r="T38" s="188"/>
      <c r="U38" s="188"/>
      <c r="V38" s="188"/>
      <c r="W38" s="188"/>
      <c r="X38" s="188"/>
      <c r="Y38" s="188"/>
      <c r="Z38" s="188"/>
      <c r="AA38" s="188"/>
      <c r="AB38" s="188"/>
      <c r="AC38" s="188"/>
      <c r="AD38" s="188"/>
    </row>
    <row r="39" spans="1:30" s="189" customFormat="1" ht="15" customHeight="1" x14ac:dyDescent="0.25">
      <c r="A39" s="234">
        <f>datos!B50</f>
        <v>0</v>
      </c>
      <c r="B39" s="188"/>
      <c r="C39" s="188"/>
      <c r="D39" s="188"/>
      <c r="E39" s="188"/>
      <c r="F39" s="188"/>
      <c r="G39" s="188"/>
      <c r="H39" s="188"/>
      <c r="I39" s="188"/>
      <c r="J39" s="188"/>
      <c r="K39" s="188"/>
      <c r="L39" s="188"/>
      <c r="M39" s="188"/>
      <c r="N39" s="188"/>
      <c r="O39" s="188"/>
      <c r="P39" s="188"/>
      <c r="Q39" s="188"/>
      <c r="R39" s="188"/>
      <c r="S39" s="188"/>
      <c r="T39" s="188"/>
      <c r="U39" s="188"/>
      <c r="V39" s="188"/>
      <c r="W39" s="188"/>
      <c r="X39" s="188"/>
      <c r="Y39" s="188"/>
      <c r="Z39" s="188"/>
      <c r="AA39" s="188"/>
      <c r="AB39" s="188"/>
      <c r="AC39" s="188"/>
      <c r="AD39" s="188"/>
    </row>
    <row r="40" spans="1:30" s="189" customFormat="1" ht="15" customHeight="1" x14ac:dyDescent="0.25">
      <c r="A40" s="234">
        <f>datos!B51</f>
        <v>0</v>
      </c>
      <c r="B40" s="188"/>
      <c r="C40" s="188"/>
      <c r="D40" s="188"/>
      <c r="E40" s="188"/>
      <c r="F40" s="188"/>
      <c r="G40" s="188"/>
      <c r="H40" s="188"/>
      <c r="I40" s="188"/>
      <c r="J40" s="188"/>
      <c r="K40" s="188"/>
      <c r="L40" s="188"/>
      <c r="M40" s="188"/>
      <c r="N40" s="188"/>
      <c r="O40" s="188"/>
      <c r="P40" s="188"/>
      <c r="Q40" s="188"/>
      <c r="R40" s="188"/>
      <c r="S40" s="188"/>
      <c r="T40" s="188"/>
      <c r="U40" s="188"/>
      <c r="V40" s="188"/>
      <c r="W40" s="188"/>
      <c r="X40" s="188"/>
      <c r="Y40" s="188"/>
      <c r="Z40" s="188"/>
      <c r="AA40" s="188"/>
      <c r="AB40" s="188"/>
      <c r="AC40" s="188"/>
      <c r="AD40" s="188"/>
    </row>
    <row r="41" spans="1:30" s="189" customFormat="1" ht="15" customHeight="1" x14ac:dyDescent="0.25">
      <c r="A41" s="234">
        <f>datos!B52</f>
        <v>0</v>
      </c>
      <c r="B41" s="188"/>
      <c r="C41" s="188"/>
      <c r="D41" s="188"/>
      <c r="E41" s="188"/>
      <c r="F41" s="188"/>
      <c r="G41" s="188"/>
      <c r="H41" s="188"/>
      <c r="I41" s="188"/>
      <c r="J41" s="188"/>
      <c r="K41" s="188"/>
      <c r="L41" s="188"/>
      <c r="M41" s="188"/>
      <c r="N41" s="188"/>
      <c r="O41" s="188"/>
      <c r="P41" s="188"/>
      <c r="Q41" s="188"/>
      <c r="R41" s="188"/>
      <c r="S41" s="188"/>
      <c r="T41" s="188"/>
      <c r="U41" s="188"/>
      <c r="V41" s="188"/>
      <c r="W41" s="188"/>
      <c r="X41" s="188"/>
      <c r="Y41" s="188"/>
      <c r="Z41" s="188"/>
      <c r="AA41" s="188"/>
      <c r="AB41" s="188"/>
      <c r="AC41" s="188"/>
      <c r="AD41" s="188"/>
    </row>
    <row r="42" spans="1:30" s="189" customFormat="1" ht="15" customHeight="1" x14ac:dyDescent="0.25">
      <c r="A42" s="234">
        <f>datos!B53</f>
        <v>0</v>
      </c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  <c r="R42" s="188"/>
      <c r="S42" s="188"/>
      <c r="T42" s="188"/>
      <c r="U42" s="188"/>
      <c r="V42" s="188"/>
      <c r="W42" s="188"/>
      <c r="X42" s="188"/>
      <c r="Y42" s="188"/>
      <c r="Z42" s="188"/>
      <c r="AA42" s="188"/>
      <c r="AB42" s="188"/>
      <c r="AC42" s="188"/>
      <c r="AD42" s="188"/>
    </row>
  </sheetData>
  <sheetProtection password="C60B" sheet="1" objects="1" scenarios="1" formatCells="0" formatColumns="0" formatRows="0"/>
  <mergeCells count="5">
    <mergeCell ref="B1:H1"/>
    <mergeCell ref="I1:O1"/>
    <mergeCell ref="P1:V1"/>
    <mergeCell ref="W1:AC1"/>
    <mergeCell ref="AD1:AD2"/>
  </mergeCells>
  <conditionalFormatting sqref="B3:AD42">
    <cfRule type="cellIs" dxfId="208" priority="1" operator="lessThan">
      <formula>1</formula>
    </cfRule>
    <cfRule type="cellIs" dxfId="207" priority="2" operator="greaterThan">
      <formula>10</formula>
    </cfRule>
    <cfRule type="cellIs" dxfId="206" priority="3" operator="greaterThan">
      <formula>10</formula>
    </cfRule>
    <cfRule type="cellIs" dxfId="205" priority="4" operator="lessThan">
      <formula>1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67" fitToHeight="0" orientation="landscape" horizontalDpi="4294967294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">
    <pageSetUpPr fitToPage="1"/>
  </sheetPr>
  <dimension ref="A1:N65"/>
  <sheetViews>
    <sheetView zoomScale="130" zoomScaleNormal="130" workbookViewId="0">
      <selection sqref="A1:M1"/>
    </sheetView>
  </sheetViews>
  <sheetFormatPr baseColWidth="10" defaultRowHeight="12" x14ac:dyDescent="0.25"/>
  <cols>
    <col min="1" max="1" width="30.5703125" style="6" customWidth="1"/>
    <col min="2" max="2" width="5.140625" style="6" customWidth="1"/>
    <col min="3" max="3" width="5.140625" style="19" customWidth="1"/>
    <col min="4" max="4" width="5.140625" style="6" customWidth="1"/>
    <col min="5" max="5" width="5.140625" style="19" customWidth="1"/>
    <col min="6" max="6" width="5.140625" style="6" customWidth="1"/>
    <col min="7" max="7" width="5.140625" style="19" customWidth="1"/>
    <col min="8" max="8" width="5.140625" style="6" customWidth="1"/>
    <col min="9" max="9" width="5.140625" style="19" customWidth="1"/>
    <col min="10" max="10" width="5.140625" style="6" customWidth="1"/>
    <col min="11" max="11" width="5.140625" style="19" customWidth="1"/>
    <col min="12" max="12" width="5.140625" style="6" customWidth="1"/>
    <col min="13" max="13" width="5.140625" style="19" customWidth="1"/>
    <col min="14" max="16384" width="11.42578125" style="6"/>
  </cols>
  <sheetData>
    <row r="1" spans="1:14" ht="18.75" x14ac:dyDescent="0.25">
      <c r="A1" s="396" t="s">
        <v>36</v>
      </c>
      <c r="B1" s="396"/>
      <c r="C1" s="396"/>
      <c r="D1" s="396"/>
      <c r="E1" s="396"/>
      <c r="F1" s="396"/>
      <c r="G1" s="396"/>
      <c r="H1" s="396"/>
      <c r="I1" s="396"/>
      <c r="J1" s="396"/>
      <c r="K1" s="396"/>
      <c r="L1" s="396"/>
      <c r="M1" s="396"/>
    </row>
    <row r="2" spans="1:14" ht="15.75" x14ac:dyDescent="0.25">
      <c r="A2" s="397" t="s">
        <v>123</v>
      </c>
      <c r="B2" s="397"/>
      <c r="C2" s="397"/>
      <c r="D2" s="397"/>
      <c r="E2" s="397"/>
      <c r="F2" s="397"/>
      <c r="G2" s="397"/>
      <c r="H2" s="397"/>
      <c r="I2" s="397"/>
      <c r="J2" s="397"/>
      <c r="K2" s="397"/>
      <c r="L2" s="397"/>
      <c r="M2" s="397"/>
    </row>
    <row r="3" spans="1:14" ht="15.75" x14ac:dyDescent="0.25">
      <c r="A3" s="398" t="str">
        <f>CONCATENATE("PROMEDIO DE ",'2.2'!A1)</f>
        <v>PROMEDIO DE SEGUNDO PARCIAL - SEGUNDO QUIMESTRE</v>
      </c>
      <c r="B3" s="398"/>
      <c r="C3" s="398"/>
      <c r="D3" s="398"/>
      <c r="E3" s="398"/>
      <c r="F3" s="398"/>
      <c r="G3" s="398"/>
      <c r="H3" s="398"/>
      <c r="I3" s="398"/>
      <c r="J3" s="398"/>
      <c r="K3" s="398"/>
      <c r="L3" s="398"/>
      <c r="M3" s="398"/>
    </row>
    <row r="5" spans="1:14" s="9" customFormat="1" ht="15" customHeight="1" x14ac:dyDescent="0.25">
      <c r="A5" s="110" t="s">
        <v>25</v>
      </c>
      <c r="B5" s="7" t="str">
        <f>CONCATENATE(datos!C3," ",datos!C4)</f>
        <v xml:space="preserve"> </v>
      </c>
      <c r="C5" s="8"/>
      <c r="E5" s="8"/>
      <c r="F5" s="399" t="s">
        <v>37</v>
      </c>
      <c r="G5" s="399"/>
      <c r="H5" s="399"/>
      <c r="I5" s="10">
        <f>+datos!C7</f>
        <v>0</v>
      </c>
      <c r="K5" s="8"/>
      <c r="M5" s="8"/>
    </row>
    <row r="6" spans="1:14" s="9" customFormat="1" ht="15" customHeight="1" x14ac:dyDescent="0.25">
      <c r="A6" s="110" t="s">
        <v>26</v>
      </c>
      <c r="B6" s="40">
        <f>datos!C5</f>
        <v>0</v>
      </c>
      <c r="C6" s="8"/>
      <c r="E6" s="8"/>
      <c r="F6" s="399" t="s">
        <v>38</v>
      </c>
      <c r="G6" s="399"/>
      <c r="H6" s="399"/>
      <c r="I6" s="10">
        <f>+datos!C6</f>
        <v>0</v>
      </c>
      <c r="K6" s="8"/>
      <c r="M6" s="8"/>
    </row>
    <row r="7" spans="1:14" s="9" customFormat="1" ht="15" customHeight="1" x14ac:dyDescent="0.25">
      <c r="A7" s="110"/>
      <c r="B7" s="12"/>
      <c r="C7" s="11"/>
      <c r="D7" s="12"/>
      <c r="E7" s="11"/>
      <c r="F7" s="13"/>
      <c r="G7" s="13"/>
      <c r="H7" s="13"/>
      <c r="I7" s="63"/>
      <c r="K7" s="8"/>
      <c r="M7" s="8"/>
    </row>
    <row r="8" spans="1:14" s="14" customFormat="1" ht="15" customHeight="1" x14ac:dyDescent="0.25">
      <c r="A8" s="388" t="s">
        <v>12</v>
      </c>
      <c r="B8" s="388" t="s">
        <v>39</v>
      </c>
      <c r="C8" s="388"/>
      <c r="D8" s="388"/>
      <c r="E8" s="388"/>
      <c r="F8" s="388"/>
      <c r="G8" s="388"/>
      <c r="H8" s="388"/>
      <c r="I8" s="389"/>
      <c r="J8" s="395" t="s">
        <v>40</v>
      </c>
      <c r="K8" s="391"/>
      <c r="L8" s="390" t="s">
        <v>41</v>
      </c>
      <c r="M8" s="391"/>
    </row>
    <row r="9" spans="1:14" s="14" customFormat="1" x14ac:dyDescent="0.25">
      <c r="A9" s="388"/>
      <c r="B9" s="388"/>
      <c r="C9" s="388"/>
      <c r="D9" s="388"/>
      <c r="E9" s="388"/>
      <c r="F9" s="388"/>
      <c r="G9" s="388"/>
      <c r="H9" s="388"/>
      <c r="I9" s="389"/>
      <c r="J9" s="402"/>
      <c r="K9" s="403"/>
      <c r="L9" s="392"/>
      <c r="M9" s="393"/>
    </row>
    <row r="10" spans="1:14" s="14" customFormat="1" ht="24.75" customHeight="1" x14ac:dyDescent="0.25">
      <c r="A10" s="388"/>
      <c r="B10" s="395" t="s">
        <v>42</v>
      </c>
      <c r="C10" s="391"/>
      <c r="D10" s="395" t="s">
        <v>43</v>
      </c>
      <c r="E10" s="391"/>
      <c r="F10" s="388" t="s">
        <v>44</v>
      </c>
      <c r="G10" s="388"/>
      <c r="H10" s="389" t="s">
        <v>45</v>
      </c>
      <c r="I10" s="400"/>
      <c r="J10" s="401" t="s">
        <v>46</v>
      </c>
      <c r="K10" s="401"/>
      <c r="L10" s="394"/>
      <c r="M10" s="393"/>
    </row>
    <row r="11" spans="1:14" s="14" customFormat="1" x14ac:dyDescent="0.25">
      <c r="A11" s="388"/>
      <c r="B11" s="109" t="s">
        <v>47</v>
      </c>
      <c r="C11" s="15" t="s">
        <v>48</v>
      </c>
      <c r="D11" s="109" t="s">
        <v>47</v>
      </c>
      <c r="E11" s="15" t="s">
        <v>48</v>
      </c>
      <c r="F11" s="109" t="s">
        <v>47</v>
      </c>
      <c r="G11" s="15" t="s">
        <v>48</v>
      </c>
      <c r="H11" s="109" t="s">
        <v>47</v>
      </c>
      <c r="I11" s="15" t="s">
        <v>48</v>
      </c>
      <c r="J11" s="109" t="s">
        <v>47</v>
      </c>
      <c r="K11" s="15" t="s">
        <v>48</v>
      </c>
      <c r="L11" s="109" t="s">
        <v>47</v>
      </c>
      <c r="M11" s="15" t="s">
        <v>48</v>
      </c>
    </row>
    <row r="12" spans="1:14" x14ac:dyDescent="0.25">
      <c r="A12" s="16" t="str">
        <f>datos!B14</f>
        <v>ALVAREZ MUÑIZ ANGIE GABRIELA</v>
      </c>
      <c r="B12" s="201" t="str">
        <f>IF(C12=0,"F.N.",IF(C12&gt;8.99,"DAR",IF(C12&gt;6.99,"AAR",IF(C12&gt;4,"PAAR","NAAR"))))</f>
        <v>DAR</v>
      </c>
      <c r="C12" s="201" t="str">
        <f>IFERROR(TRUNC(AVERAGE('2.2'!B3:H3),2)," ")</f>
        <v xml:space="preserve"> </v>
      </c>
      <c r="D12" s="201" t="str">
        <f>IF(E12=0,"F.N.",IF(E12&gt;8.99,"DAR",IF(E12&gt;6.99,"AAR",IF(E12&gt;4,"PAAR","NAAR"))))</f>
        <v>DAR</v>
      </c>
      <c r="E12" s="201" t="str">
        <f>IFERROR(TRUNC(AVERAGE('2.2'!I3:O3),2)," ")</f>
        <v xml:space="preserve"> </v>
      </c>
      <c r="F12" s="201" t="str">
        <f>IF(G12=0,"F.N.",IF(G12&gt;8.99,"DAR",IF(G12&gt;6.99,"AAR",IF(G12&gt;4,"PAAR","NAAR"))))</f>
        <v>DAR</v>
      </c>
      <c r="G12" s="201" t="str">
        <f>IFERROR(TRUNC(AVERAGE('2.2'!P3:V3),2)," ")</f>
        <v xml:space="preserve"> </v>
      </c>
      <c r="H12" s="201" t="str">
        <f>IF(I12=0,"F.N.",IF(I12&gt;8.99,"DAR",IF(I12&gt;6.99,"AAR",IF(I12&gt;4,"PAAR","NAAR"))))</f>
        <v>DAR</v>
      </c>
      <c r="I12" s="201" t="str">
        <f>IFERROR(TRUNC(AVERAGE('2.2'!W3:AC3),2)," ")</f>
        <v xml:space="preserve"> </v>
      </c>
      <c r="J12" s="201" t="str">
        <f>IF(K12="F.N","F.N.",IF(K12&gt;8.99,"DAR",IF(K12&gt;6.99,"AAR",IF(K12&gt;4,"PAAR","NAAR"))))</f>
        <v>F.N.</v>
      </c>
      <c r="K12" s="201" t="str">
        <f>IF('2.2'!AD3=0,"F.N",'2.2'!AD3)</f>
        <v>F.N</v>
      </c>
      <c r="L12" s="201" t="str">
        <f>IF(M12=" ","SNP",IF(M12&gt;8.99,"DAR",IF(M12&gt;6.99,"AAR",IF(M12&gt;4,"PAAR","NAAR"))))</f>
        <v>SNP</v>
      </c>
      <c r="M12" s="190" t="str">
        <f t="shared" ref="M12:M25" si="0">IF(K12="F.N"," ",TRUNC(AVERAGE(C12,E12,G12,I12,K12),2))</f>
        <v xml:space="preserve"> </v>
      </c>
      <c r="N12" s="226" t="str">
        <f>+IF(M12&lt;'PROM 1.2'!M12,"",IF(M12&gt;'PROM 1.2'!M12,""," "))</f>
        <v xml:space="preserve"> </v>
      </c>
    </row>
    <row r="13" spans="1:14" x14ac:dyDescent="0.25">
      <c r="A13" s="16" t="str">
        <f>datos!B15</f>
        <v>CABRERA NICOLA LEONARDO JAVIER</v>
      </c>
      <c r="B13" s="201" t="str">
        <f t="shared" ref="B13:B51" si="1">IF(C13=0,"F.N.",IF(C13&gt;8.99,"DAR",IF(C13&gt;6.99,"AAR",IF(C13&gt;4,"PAAR","NAAR"))))</f>
        <v>DAR</v>
      </c>
      <c r="C13" s="201" t="str">
        <f>IFERROR(TRUNC(AVERAGE('2.2'!B4:H4),2)," ")</f>
        <v xml:space="preserve"> </v>
      </c>
      <c r="D13" s="201" t="str">
        <f t="shared" ref="D13:D51" si="2">IF(E13=0,"F.N.",IF(E13&gt;8.99,"DAR",IF(E13&gt;6.99,"AAR",IF(E13&gt;4,"PAAR","NAAR"))))</f>
        <v>DAR</v>
      </c>
      <c r="E13" s="201" t="str">
        <f>IFERROR(TRUNC(AVERAGE('2.2'!I4:O4),2)," ")</f>
        <v xml:space="preserve"> </v>
      </c>
      <c r="F13" s="201" t="str">
        <f t="shared" ref="F13:F51" si="3">IF(G13=0,"F.N.",IF(G13&gt;8.99,"DAR",IF(G13&gt;6.99,"AAR",IF(G13&gt;4,"PAAR","NAAR"))))</f>
        <v>DAR</v>
      </c>
      <c r="G13" s="201" t="str">
        <f>IFERROR(TRUNC(AVERAGE('2.2'!P4:V4),2)," ")</f>
        <v xml:space="preserve"> </v>
      </c>
      <c r="H13" s="201" t="str">
        <f t="shared" ref="H13:H51" si="4">IF(I13=0,"F.N.",IF(I13&gt;8.99,"DAR",IF(I13&gt;6.99,"AAR",IF(I13&gt;4,"PAAR","NAAR"))))</f>
        <v>DAR</v>
      </c>
      <c r="I13" s="201" t="str">
        <f>IFERROR(TRUNC(AVERAGE('2.2'!W4:AC4),2)," ")</f>
        <v xml:space="preserve"> </v>
      </c>
      <c r="J13" s="201" t="str">
        <f t="shared" ref="J13:J51" si="5">IF(K13="F.N","F.N.",IF(K13&gt;8.99,"DAR",IF(K13&gt;6.99,"AAR",IF(K13&gt;4,"PAAR","NAAR"))))</f>
        <v>F.N.</v>
      </c>
      <c r="K13" s="201" t="str">
        <f>IF('2.2'!AD4=0,"F.N",'2.2'!AD4)</f>
        <v>F.N</v>
      </c>
      <c r="L13" s="201" t="str">
        <f t="shared" ref="L13:L51" si="6">IF(M13=" ","SNP",IF(M13&gt;8.99,"DAR",IF(M13&gt;6.99,"AAR",IF(M13&gt;4,"PAAR","NAAR"))))</f>
        <v>SNP</v>
      </c>
      <c r="M13" s="190" t="str">
        <f t="shared" si="0"/>
        <v xml:space="preserve"> </v>
      </c>
      <c r="N13" s="226" t="str">
        <f>+IF(M13&lt;'PROM 1.2'!M13,"",IF(M13&gt;'PROM 1.2'!M13,""," "))</f>
        <v xml:space="preserve"> </v>
      </c>
    </row>
    <row r="14" spans="1:14" x14ac:dyDescent="0.25">
      <c r="A14" s="16" t="str">
        <f>datos!B16</f>
        <v>CARDENAS HIDALGO KENNY JOEL</v>
      </c>
      <c r="B14" s="201" t="str">
        <f t="shared" si="1"/>
        <v>DAR</v>
      </c>
      <c r="C14" s="201" t="str">
        <f>IFERROR(TRUNC(AVERAGE('2.2'!B5:H5),2)," ")</f>
        <v xml:space="preserve"> </v>
      </c>
      <c r="D14" s="201" t="str">
        <f t="shared" si="2"/>
        <v>DAR</v>
      </c>
      <c r="E14" s="201" t="str">
        <f>IFERROR(TRUNC(AVERAGE('2.2'!I5:O5),2)," ")</f>
        <v xml:space="preserve"> </v>
      </c>
      <c r="F14" s="201" t="str">
        <f t="shared" si="3"/>
        <v>DAR</v>
      </c>
      <c r="G14" s="201" t="str">
        <f>IFERROR(TRUNC(AVERAGE('2.2'!P5:V5),2)," ")</f>
        <v xml:space="preserve"> </v>
      </c>
      <c r="H14" s="201" t="str">
        <f t="shared" si="4"/>
        <v>DAR</v>
      </c>
      <c r="I14" s="201" t="str">
        <f>IFERROR(TRUNC(AVERAGE('2.2'!W5:AC5),2)," ")</f>
        <v xml:space="preserve"> </v>
      </c>
      <c r="J14" s="201" t="str">
        <f t="shared" si="5"/>
        <v>F.N.</v>
      </c>
      <c r="K14" s="201" t="str">
        <f>IF('2.2'!AD5=0,"F.N",'2.2'!AD5)</f>
        <v>F.N</v>
      </c>
      <c r="L14" s="201" t="str">
        <f t="shared" si="6"/>
        <v>SNP</v>
      </c>
      <c r="M14" s="190" t="str">
        <f t="shared" si="0"/>
        <v xml:space="preserve"> </v>
      </c>
      <c r="N14" s="226" t="str">
        <f>+IF(M14&lt;'PROM 1.2'!M14,"",IF(M14&gt;'PROM 1.2'!M14,""," "))</f>
        <v xml:space="preserve"> </v>
      </c>
    </row>
    <row r="15" spans="1:14" x14ac:dyDescent="0.25">
      <c r="A15" s="16" t="str">
        <f>datos!B17</f>
        <v>CARRASCO GRAÑA SAMUEL JOSE</v>
      </c>
      <c r="B15" s="201" t="str">
        <f t="shared" si="1"/>
        <v>DAR</v>
      </c>
      <c r="C15" s="201" t="str">
        <f>IFERROR(TRUNC(AVERAGE('2.2'!B6:H6),2)," ")</f>
        <v xml:space="preserve"> </v>
      </c>
      <c r="D15" s="201" t="str">
        <f t="shared" si="2"/>
        <v>DAR</v>
      </c>
      <c r="E15" s="201" t="str">
        <f>IFERROR(TRUNC(AVERAGE('2.2'!I6:O6),2)," ")</f>
        <v xml:space="preserve"> </v>
      </c>
      <c r="F15" s="201" t="str">
        <f t="shared" si="3"/>
        <v>DAR</v>
      </c>
      <c r="G15" s="201" t="str">
        <f>IFERROR(TRUNC(AVERAGE('2.2'!P6:V6),2)," ")</f>
        <v xml:space="preserve"> </v>
      </c>
      <c r="H15" s="201" t="str">
        <f t="shared" si="4"/>
        <v>DAR</v>
      </c>
      <c r="I15" s="201" t="str">
        <f>IFERROR(TRUNC(AVERAGE('2.2'!W6:AC6),2)," ")</f>
        <v xml:space="preserve"> </v>
      </c>
      <c r="J15" s="201" t="str">
        <f t="shared" si="5"/>
        <v>F.N.</v>
      </c>
      <c r="K15" s="201" t="str">
        <f>IF('2.2'!AD6=0,"F.N",'2.2'!AD6)</f>
        <v>F.N</v>
      </c>
      <c r="L15" s="201" t="str">
        <f t="shared" si="6"/>
        <v>SNP</v>
      </c>
      <c r="M15" s="190" t="str">
        <f t="shared" si="0"/>
        <v xml:space="preserve"> </v>
      </c>
      <c r="N15" s="226" t="str">
        <f>+IF(M15&lt;'PROM 1.2'!M15,"",IF(M15&gt;'PROM 1.2'!M15,""," "))</f>
        <v xml:space="preserve"> </v>
      </c>
    </row>
    <row r="16" spans="1:14" x14ac:dyDescent="0.25">
      <c r="A16" s="16" t="str">
        <f>datos!B18</f>
        <v>CARRILLO GARCIA DANIEL ALEJANDRO</v>
      </c>
      <c r="B16" s="201" t="str">
        <f t="shared" si="1"/>
        <v>DAR</v>
      </c>
      <c r="C16" s="201" t="str">
        <f>IFERROR(TRUNC(AVERAGE('2.2'!B7:H7),2)," ")</f>
        <v xml:space="preserve"> </v>
      </c>
      <c r="D16" s="201" t="str">
        <f t="shared" si="2"/>
        <v>DAR</v>
      </c>
      <c r="E16" s="201" t="str">
        <f>IFERROR(TRUNC(AVERAGE('2.2'!I7:O7),2)," ")</f>
        <v xml:space="preserve"> </v>
      </c>
      <c r="F16" s="201" t="str">
        <f t="shared" si="3"/>
        <v>DAR</v>
      </c>
      <c r="G16" s="201" t="str">
        <f>IFERROR(TRUNC(AVERAGE('2.2'!P7:V7),2)," ")</f>
        <v xml:space="preserve"> </v>
      </c>
      <c r="H16" s="201" t="str">
        <f t="shared" si="4"/>
        <v>DAR</v>
      </c>
      <c r="I16" s="201" t="str">
        <f>IFERROR(TRUNC(AVERAGE('2.2'!W7:AC7),2)," ")</f>
        <v xml:space="preserve"> </v>
      </c>
      <c r="J16" s="201" t="str">
        <f t="shared" si="5"/>
        <v>F.N.</v>
      </c>
      <c r="K16" s="201" t="str">
        <f>IF('2.2'!AD7=0,"F.N",'2.2'!AD7)</f>
        <v>F.N</v>
      </c>
      <c r="L16" s="201" t="str">
        <f t="shared" si="6"/>
        <v>SNP</v>
      </c>
      <c r="M16" s="190" t="str">
        <f t="shared" si="0"/>
        <v xml:space="preserve"> </v>
      </c>
      <c r="N16" s="226" t="str">
        <f>+IF(M16&lt;'PROM 1.2'!M16,"",IF(M16&gt;'PROM 1.2'!M16,""," "))</f>
        <v xml:space="preserve"> </v>
      </c>
    </row>
    <row r="17" spans="1:14" x14ac:dyDescent="0.25">
      <c r="A17" s="16" t="str">
        <f>datos!B19</f>
        <v>CHOEZ MORAN DARIAN MARCELA</v>
      </c>
      <c r="B17" s="201" t="str">
        <f t="shared" si="1"/>
        <v>DAR</v>
      </c>
      <c r="C17" s="201" t="str">
        <f>IFERROR(TRUNC(AVERAGE('2.2'!B8:H8),2)," ")</f>
        <v xml:space="preserve"> </v>
      </c>
      <c r="D17" s="201" t="str">
        <f t="shared" si="2"/>
        <v>DAR</v>
      </c>
      <c r="E17" s="201" t="str">
        <f>IFERROR(TRUNC(AVERAGE('2.2'!I8:O8),2)," ")</f>
        <v xml:space="preserve"> </v>
      </c>
      <c r="F17" s="201" t="str">
        <f t="shared" si="3"/>
        <v>DAR</v>
      </c>
      <c r="G17" s="201" t="str">
        <f>IFERROR(TRUNC(AVERAGE('2.2'!P8:V8),2)," ")</f>
        <v xml:space="preserve"> </v>
      </c>
      <c r="H17" s="201" t="str">
        <f t="shared" si="4"/>
        <v>DAR</v>
      </c>
      <c r="I17" s="201" t="str">
        <f>IFERROR(TRUNC(AVERAGE('2.2'!W8:AC8),2)," ")</f>
        <v xml:space="preserve"> </v>
      </c>
      <c r="J17" s="201" t="str">
        <f t="shared" si="5"/>
        <v>F.N.</v>
      </c>
      <c r="K17" s="201" t="str">
        <f>IF('2.2'!AD8=0,"F.N",'2.2'!AD8)</f>
        <v>F.N</v>
      </c>
      <c r="L17" s="201" t="str">
        <f t="shared" si="6"/>
        <v>SNP</v>
      </c>
      <c r="M17" s="190" t="str">
        <f t="shared" si="0"/>
        <v xml:space="preserve"> </v>
      </c>
      <c r="N17" s="226" t="str">
        <f>+IF(M17&lt;'PROM 1.2'!M17,"",IF(M17&gt;'PROM 1.2'!M17,""," "))</f>
        <v xml:space="preserve"> </v>
      </c>
    </row>
    <row r="18" spans="1:14" ht="24" x14ac:dyDescent="0.25">
      <c r="A18" s="16" t="str">
        <f>datos!B20</f>
        <v>CONTRERAS VARGAS CECIBEL ALEJANDRA</v>
      </c>
      <c r="B18" s="201" t="str">
        <f t="shared" si="1"/>
        <v>DAR</v>
      </c>
      <c r="C18" s="201" t="str">
        <f>IFERROR(TRUNC(AVERAGE('2.2'!B9:H9),2)," ")</f>
        <v xml:space="preserve"> </v>
      </c>
      <c r="D18" s="201" t="str">
        <f t="shared" si="2"/>
        <v>DAR</v>
      </c>
      <c r="E18" s="201" t="str">
        <f>IFERROR(TRUNC(AVERAGE('2.2'!I9:O9),2)," ")</f>
        <v xml:space="preserve"> </v>
      </c>
      <c r="F18" s="201" t="str">
        <f t="shared" si="3"/>
        <v>DAR</v>
      </c>
      <c r="G18" s="201" t="str">
        <f>IFERROR(TRUNC(AVERAGE('2.2'!P9:V9),2)," ")</f>
        <v xml:space="preserve"> </v>
      </c>
      <c r="H18" s="201" t="str">
        <f t="shared" si="4"/>
        <v>DAR</v>
      </c>
      <c r="I18" s="201" t="str">
        <f>IFERROR(TRUNC(AVERAGE('2.2'!W9:AC9),2)," ")</f>
        <v xml:space="preserve"> </v>
      </c>
      <c r="J18" s="201" t="str">
        <f t="shared" si="5"/>
        <v>F.N.</v>
      </c>
      <c r="K18" s="201" t="str">
        <f>IF('2.2'!AD9=0,"F.N",'2.2'!AD9)</f>
        <v>F.N</v>
      </c>
      <c r="L18" s="201" t="str">
        <f t="shared" si="6"/>
        <v>SNP</v>
      </c>
      <c r="M18" s="190" t="str">
        <f t="shared" si="0"/>
        <v xml:space="preserve"> </v>
      </c>
      <c r="N18" s="226" t="str">
        <f>+IF(M18&lt;'PROM 1.2'!M18,"",IF(M18&gt;'PROM 1.2'!M18,""," "))</f>
        <v xml:space="preserve"> </v>
      </c>
    </row>
    <row r="19" spans="1:14" ht="24" x14ac:dyDescent="0.25">
      <c r="A19" s="16" t="str">
        <f>datos!B21</f>
        <v>CORDOVA MENDOZA GIOVANNY ALBERTO</v>
      </c>
      <c r="B19" s="201" t="str">
        <f t="shared" si="1"/>
        <v>DAR</v>
      </c>
      <c r="C19" s="201" t="str">
        <f>IFERROR(TRUNC(AVERAGE('2.2'!B10:H10),2)," ")</f>
        <v xml:space="preserve"> </v>
      </c>
      <c r="D19" s="201" t="str">
        <f t="shared" si="2"/>
        <v>DAR</v>
      </c>
      <c r="E19" s="201" t="str">
        <f>IFERROR(TRUNC(AVERAGE('2.2'!I10:O10),2)," ")</f>
        <v xml:space="preserve"> </v>
      </c>
      <c r="F19" s="201" t="str">
        <f t="shared" si="3"/>
        <v>DAR</v>
      </c>
      <c r="G19" s="201" t="str">
        <f>IFERROR(TRUNC(AVERAGE('2.2'!P10:V10),2)," ")</f>
        <v xml:space="preserve"> </v>
      </c>
      <c r="H19" s="201" t="str">
        <f t="shared" si="4"/>
        <v>DAR</v>
      </c>
      <c r="I19" s="201" t="str">
        <f>IFERROR(TRUNC(AVERAGE('2.2'!W10:AC10),2)," ")</f>
        <v xml:space="preserve"> </v>
      </c>
      <c r="J19" s="201" t="str">
        <f t="shared" si="5"/>
        <v>F.N.</v>
      </c>
      <c r="K19" s="201" t="str">
        <f>IF('2.2'!AD10=0,"F.N",'2.2'!AD10)</f>
        <v>F.N</v>
      </c>
      <c r="L19" s="201" t="str">
        <f t="shared" si="6"/>
        <v>SNP</v>
      </c>
      <c r="M19" s="190" t="str">
        <f t="shared" si="0"/>
        <v xml:space="preserve"> </v>
      </c>
      <c r="N19" s="226" t="str">
        <f>+IF(M19&lt;'PROM 1.2'!M19,"",IF(M19&gt;'PROM 1.2'!M19,""," "))</f>
        <v xml:space="preserve"> </v>
      </c>
    </row>
    <row r="20" spans="1:14" x14ac:dyDescent="0.25">
      <c r="A20" s="16" t="str">
        <f>datos!B22</f>
        <v>CORONEL LANDIVAR JUAN DIEGO</v>
      </c>
      <c r="B20" s="201" t="str">
        <f t="shared" si="1"/>
        <v>DAR</v>
      </c>
      <c r="C20" s="201" t="str">
        <f>IFERROR(TRUNC(AVERAGE('2.2'!B11:H11),2)," ")</f>
        <v xml:space="preserve"> </v>
      </c>
      <c r="D20" s="201" t="str">
        <f t="shared" si="2"/>
        <v>DAR</v>
      </c>
      <c r="E20" s="201" t="str">
        <f>IFERROR(TRUNC(AVERAGE('2.2'!I11:O11),2)," ")</f>
        <v xml:space="preserve"> </v>
      </c>
      <c r="F20" s="201" t="str">
        <f t="shared" si="3"/>
        <v>DAR</v>
      </c>
      <c r="G20" s="201" t="str">
        <f>IFERROR(TRUNC(AVERAGE('2.2'!P11:V11),2)," ")</f>
        <v xml:space="preserve"> </v>
      </c>
      <c r="H20" s="201" t="str">
        <f t="shared" si="4"/>
        <v>DAR</v>
      </c>
      <c r="I20" s="201" t="str">
        <f>IFERROR(TRUNC(AVERAGE('2.2'!W11:AC11),2)," ")</f>
        <v xml:space="preserve"> </v>
      </c>
      <c r="J20" s="201" t="str">
        <f t="shared" si="5"/>
        <v>F.N.</v>
      </c>
      <c r="K20" s="201" t="str">
        <f>IF('2.2'!AD11=0,"F.N",'2.2'!AD11)</f>
        <v>F.N</v>
      </c>
      <c r="L20" s="201" t="str">
        <f t="shared" si="6"/>
        <v>SNP</v>
      </c>
      <c r="M20" s="190" t="str">
        <f t="shared" si="0"/>
        <v xml:space="preserve"> </v>
      </c>
      <c r="N20" s="226" t="str">
        <f>+IF(M20&lt;'PROM 1.2'!M20,"",IF(M20&gt;'PROM 1.2'!M20,""," "))</f>
        <v xml:space="preserve"> </v>
      </c>
    </row>
    <row r="21" spans="1:14" x14ac:dyDescent="0.25">
      <c r="A21" s="16" t="str">
        <f>datos!B23</f>
        <v>CUBA VERA ABRAHAM</v>
      </c>
      <c r="B21" s="201" t="str">
        <f t="shared" si="1"/>
        <v>DAR</v>
      </c>
      <c r="C21" s="201" t="str">
        <f>IFERROR(TRUNC(AVERAGE('2.2'!B12:H12),2)," ")</f>
        <v xml:space="preserve"> </v>
      </c>
      <c r="D21" s="201" t="str">
        <f t="shared" si="2"/>
        <v>DAR</v>
      </c>
      <c r="E21" s="201" t="str">
        <f>IFERROR(TRUNC(AVERAGE('2.2'!I12:O12),2)," ")</f>
        <v xml:space="preserve"> </v>
      </c>
      <c r="F21" s="201" t="str">
        <f t="shared" si="3"/>
        <v>DAR</v>
      </c>
      <c r="G21" s="201" t="str">
        <f>IFERROR(TRUNC(AVERAGE('2.2'!P12:V12),2)," ")</f>
        <v xml:space="preserve"> </v>
      </c>
      <c r="H21" s="201" t="str">
        <f t="shared" si="4"/>
        <v>DAR</v>
      </c>
      <c r="I21" s="201" t="str">
        <f>IFERROR(TRUNC(AVERAGE('2.2'!W12:AC12),2)," ")</f>
        <v xml:space="preserve"> </v>
      </c>
      <c r="J21" s="201" t="str">
        <f t="shared" si="5"/>
        <v>F.N.</v>
      </c>
      <c r="K21" s="201" t="str">
        <f>IF('2.2'!AD12=0,"F.N",'2.2'!AD12)</f>
        <v>F.N</v>
      </c>
      <c r="L21" s="201" t="str">
        <f t="shared" si="6"/>
        <v>SNP</v>
      </c>
      <c r="M21" s="190" t="str">
        <f t="shared" si="0"/>
        <v xml:space="preserve"> </v>
      </c>
      <c r="N21" s="226" t="str">
        <f>+IF(M21&lt;'PROM 1.2'!M21,"",IF(M21&gt;'PROM 1.2'!M21,""," "))</f>
        <v xml:space="preserve"> </v>
      </c>
    </row>
    <row r="22" spans="1:14" x14ac:dyDescent="0.25">
      <c r="A22" s="16" t="str">
        <f>datos!B24</f>
        <v>CUENCA LOZA DANIELLA NICOLLE</v>
      </c>
      <c r="B22" s="201" t="str">
        <f t="shared" si="1"/>
        <v>DAR</v>
      </c>
      <c r="C22" s="201" t="str">
        <f>IFERROR(TRUNC(AVERAGE('2.2'!B13:H13),2)," ")</f>
        <v xml:space="preserve"> </v>
      </c>
      <c r="D22" s="201" t="str">
        <f t="shared" si="2"/>
        <v>DAR</v>
      </c>
      <c r="E22" s="201" t="str">
        <f>IFERROR(TRUNC(AVERAGE('2.2'!I13:O13),2)," ")</f>
        <v xml:space="preserve"> </v>
      </c>
      <c r="F22" s="201" t="str">
        <f t="shared" si="3"/>
        <v>DAR</v>
      </c>
      <c r="G22" s="201" t="str">
        <f>IFERROR(TRUNC(AVERAGE('2.2'!P13:V13),2)," ")</f>
        <v xml:space="preserve"> </v>
      </c>
      <c r="H22" s="201" t="str">
        <f t="shared" si="4"/>
        <v>DAR</v>
      </c>
      <c r="I22" s="201" t="str">
        <f>IFERROR(TRUNC(AVERAGE('2.2'!W13:AC13),2)," ")</f>
        <v xml:space="preserve"> </v>
      </c>
      <c r="J22" s="201" t="str">
        <f t="shared" si="5"/>
        <v>F.N.</v>
      </c>
      <c r="K22" s="201" t="str">
        <f>IF('2.2'!AD13=0,"F.N",'2.2'!AD13)</f>
        <v>F.N</v>
      </c>
      <c r="L22" s="201" t="str">
        <f t="shared" si="6"/>
        <v>SNP</v>
      </c>
      <c r="M22" s="190" t="str">
        <f t="shared" si="0"/>
        <v xml:space="preserve"> </v>
      </c>
      <c r="N22" s="226" t="str">
        <f>+IF(M22&lt;'PROM 1.2'!M22,"",IF(M22&gt;'PROM 1.2'!M22,""," "))</f>
        <v xml:space="preserve"> </v>
      </c>
    </row>
    <row r="23" spans="1:14" x14ac:dyDescent="0.25">
      <c r="A23" s="16" t="str">
        <f>datos!B25</f>
        <v>GARCIA ABRIL FELIX ALBERTO</v>
      </c>
      <c r="B23" s="201" t="str">
        <f t="shared" si="1"/>
        <v>DAR</v>
      </c>
      <c r="C23" s="201" t="str">
        <f>IFERROR(TRUNC(AVERAGE('2.2'!B14:H14),2)," ")</f>
        <v xml:space="preserve"> </v>
      </c>
      <c r="D23" s="201" t="str">
        <f t="shared" si="2"/>
        <v>DAR</v>
      </c>
      <c r="E23" s="201" t="str">
        <f>IFERROR(TRUNC(AVERAGE('2.2'!I14:O14),2)," ")</f>
        <v xml:space="preserve"> </v>
      </c>
      <c r="F23" s="201" t="str">
        <f t="shared" si="3"/>
        <v>DAR</v>
      </c>
      <c r="G23" s="201" t="str">
        <f>IFERROR(TRUNC(AVERAGE('2.2'!P14:V14),2)," ")</f>
        <v xml:space="preserve"> </v>
      </c>
      <c r="H23" s="201" t="str">
        <f t="shared" si="4"/>
        <v>DAR</v>
      </c>
      <c r="I23" s="201" t="str">
        <f>IFERROR(TRUNC(AVERAGE('2.2'!W14:AC14),2)," ")</f>
        <v xml:space="preserve"> </v>
      </c>
      <c r="J23" s="201" t="str">
        <f t="shared" si="5"/>
        <v>F.N.</v>
      </c>
      <c r="K23" s="201" t="str">
        <f>IF('2.2'!AD14=0,"F.N",'2.2'!AD14)</f>
        <v>F.N</v>
      </c>
      <c r="L23" s="201" t="str">
        <f t="shared" si="6"/>
        <v>SNP</v>
      </c>
      <c r="M23" s="190" t="str">
        <f t="shared" si="0"/>
        <v xml:space="preserve"> </v>
      </c>
      <c r="N23" s="226" t="str">
        <f>+IF(M23&lt;'PROM 1.2'!M23,"",IF(M23&gt;'PROM 1.2'!M23,""," "))</f>
        <v xml:space="preserve"> </v>
      </c>
    </row>
    <row r="24" spans="1:14" x14ac:dyDescent="0.25">
      <c r="A24" s="16" t="str">
        <f>datos!B26</f>
        <v>GOMEZ MESTANZA ALBERTO JOSHUA</v>
      </c>
      <c r="B24" s="201" t="str">
        <f t="shared" si="1"/>
        <v>DAR</v>
      </c>
      <c r="C24" s="201" t="str">
        <f>IFERROR(TRUNC(AVERAGE('2.2'!B15:H15),2)," ")</f>
        <v xml:space="preserve"> </v>
      </c>
      <c r="D24" s="201" t="str">
        <f t="shared" si="2"/>
        <v>DAR</v>
      </c>
      <c r="E24" s="201" t="str">
        <f>IFERROR(TRUNC(AVERAGE('2.2'!I15:O15),2)," ")</f>
        <v xml:space="preserve"> </v>
      </c>
      <c r="F24" s="201" t="str">
        <f t="shared" si="3"/>
        <v>DAR</v>
      </c>
      <c r="G24" s="201" t="str">
        <f>IFERROR(TRUNC(AVERAGE('2.2'!P15:V15),2)," ")</f>
        <v xml:space="preserve"> </v>
      </c>
      <c r="H24" s="201" t="str">
        <f t="shared" si="4"/>
        <v>DAR</v>
      </c>
      <c r="I24" s="201" t="str">
        <f>IFERROR(TRUNC(AVERAGE('2.2'!W15:AC15),2)," ")</f>
        <v xml:space="preserve"> </v>
      </c>
      <c r="J24" s="201" t="str">
        <f t="shared" si="5"/>
        <v>F.N.</v>
      </c>
      <c r="K24" s="201" t="str">
        <f>IF('2.2'!AD15=0,"F.N",'2.2'!AD15)</f>
        <v>F.N</v>
      </c>
      <c r="L24" s="201" t="str">
        <f t="shared" si="6"/>
        <v>SNP</v>
      </c>
      <c r="M24" s="190" t="str">
        <f t="shared" si="0"/>
        <v xml:space="preserve"> </v>
      </c>
      <c r="N24" s="226" t="str">
        <f>+IF(M24&lt;'PROM 1.2'!M24,"",IF(M24&gt;'PROM 1.2'!M24,""," "))</f>
        <v xml:space="preserve"> </v>
      </c>
    </row>
    <row r="25" spans="1:14" x14ac:dyDescent="0.25">
      <c r="A25" s="16" t="str">
        <f>datos!B27</f>
        <v>LANDIRES COLOMA ROMINA MARTJE</v>
      </c>
      <c r="B25" s="201" t="str">
        <f t="shared" si="1"/>
        <v>DAR</v>
      </c>
      <c r="C25" s="201" t="str">
        <f>IFERROR(TRUNC(AVERAGE('2.2'!B16:H16),2)," ")</f>
        <v xml:space="preserve"> </v>
      </c>
      <c r="D25" s="201" t="str">
        <f t="shared" si="2"/>
        <v>DAR</v>
      </c>
      <c r="E25" s="201" t="str">
        <f>IFERROR(TRUNC(AVERAGE('2.2'!I16:O16),2)," ")</f>
        <v xml:space="preserve"> </v>
      </c>
      <c r="F25" s="201" t="str">
        <f t="shared" si="3"/>
        <v>DAR</v>
      </c>
      <c r="G25" s="201" t="str">
        <f>IFERROR(TRUNC(AVERAGE('2.2'!P16:V16),2)," ")</f>
        <v xml:space="preserve"> </v>
      </c>
      <c r="H25" s="201" t="str">
        <f t="shared" si="4"/>
        <v>DAR</v>
      </c>
      <c r="I25" s="201" t="str">
        <f>IFERROR(TRUNC(AVERAGE('2.2'!W16:AC16),2)," ")</f>
        <v xml:space="preserve"> </v>
      </c>
      <c r="J25" s="201" t="str">
        <f t="shared" si="5"/>
        <v>F.N.</v>
      </c>
      <c r="K25" s="201" t="str">
        <f>IF('2.2'!AD16=0,"F.N",'2.2'!AD16)</f>
        <v>F.N</v>
      </c>
      <c r="L25" s="201" t="str">
        <f t="shared" si="6"/>
        <v>SNP</v>
      </c>
      <c r="M25" s="190" t="str">
        <f t="shared" si="0"/>
        <v xml:space="preserve"> </v>
      </c>
      <c r="N25" s="226" t="str">
        <f>+IF(M25&lt;'PROM 1.2'!M25,"",IF(M25&gt;'PROM 1.2'!M25,""," "))</f>
        <v xml:space="preserve"> </v>
      </c>
    </row>
    <row r="26" spans="1:14" x14ac:dyDescent="0.25">
      <c r="A26" s="16" t="str">
        <f>datos!B28</f>
        <v>LOOR ALVAREZ JHONNY FREDERICK</v>
      </c>
      <c r="B26" s="201" t="str">
        <f t="shared" si="1"/>
        <v>DAR</v>
      </c>
      <c r="C26" s="201" t="str">
        <f>IFERROR(TRUNC(AVERAGE('2.2'!B17:H17),2)," ")</f>
        <v xml:space="preserve"> </v>
      </c>
      <c r="D26" s="201" t="str">
        <f t="shared" si="2"/>
        <v>DAR</v>
      </c>
      <c r="E26" s="201" t="str">
        <f>IFERROR(TRUNC(AVERAGE('2.2'!I17:O17),2)," ")</f>
        <v xml:space="preserve"> </v>
      </c>
      <c r="F26" s="201" t="str">
        <f t="shared" si="3"/>
        <v>DAR</v>
      </c>
      <c r="G26" s="201" t="str">
        <f>IFERROR(TRUNC(AVERAGE('2.2'!P17:V17),2)," ")</f>
        <v xml:space="preserve"> </v>
      </c>
      <c r="H26" s="201" t="str">
        <f t="shared" si="4"/>
        <v>DAR</v>
      </c>
      <c r="I26" s="201" t="str">
        <f>IFERROR(TRUNC(AVERAGE('2.2'!W17:AC17),2)," ")</f>
        <v xml:space="preserve"> </v>
      </c>
      <c r="J26" s="201" t="str">
        <f t="shared" si="5"/>
        <v>F.N.</v>
      </c>
      <c r="K26" s="201" t="str">
        <f>IF('2.2'!AD17=0,"F.N",'2.2'!AD17)</f>
        <v>F.N</v>
      </c>
      <c r="L26" s="201" t="str">
        <f t="shared" si="6"/>
        <v>SNP</v>
      </c>
      <c r="M26" s="190" t="str">
        <f>IF(K26="F.N"," ",TRUNC(AVERAGE(C26,E26,G26,I26,K26),2))</f>
        <v xml:space="preserve"> </v>
      </c>
      <c r="N26" s="226" t="str">
        <f>+IF(M26&lt;'PROM 1.2'!M26,"",IF(M26&gt;'PROM 1.2'!M26,""," "))</f>
        <v xml:space="preserve"> </v>
      </c>
    </row>
    <row r="27" spans="1:14" x14ac:dyDescent="0.25">
      <c r="A27" s="16" t="str">
        <f>datos!B29</f>
        <v>LOPEZ LEON MIRNA JOSTYNE</v>
      </c>
      <c r="B27" s="201" t="str">
        <f t="shared" si="1"/>
        <v>DAR</v>
      </c>
      <c r="C27" s="201" t="str">
        <f>IFERROR(TRUNC(AVERAGE('2.2'!B18:H18),2)," ")</f>
        <v xml:space="preserve"> </v>
      </c>
      <c r="D27" s="201" t="str">
        <f t="shared" si="2"/>
        <v>DAR</v>
      </c>
      <c r="E27" s="201" t="str">
        <f>IFERROR(TRUNC(AVERAGE('2.2'!I18:O18),2)," ")</f>
        <v xml:space="preserve"> </v>
      </c>
      <c r="F27" s="201" t="str">
        <f t="shared" si="3"/>
        <v>DAR</v>
      </c>
      <c r="G27" s="201" t="str">
        <f>IFERROR(TRUNC(AVERAGE('2.2'!P18:V18),2)," ")</f>
        <v xml:space="preserve"> </v>
      </c>
      <c r="H27" s="201" t="str">
        <f t="shared" si="4"/>
        <v>DAR</v>
      </c>
      <c r="I27" s="201" t="str">
        <f>IFERROR(TRUNC(AVERAGE('2.2'!W18:AC18),2)," ")</f>
        <v xml:space="preserve"> </v>
      </c>
      <c r="J27" s="201" t="str">
        <f t="shared" si="5"/>
        <v>F.N.</v>
      </c>
      <c r="K27" s="201" t="str">
        <f>IF('2.2'!AD18=0,"F.N",'2.2'!AD18)</f>
        <v>F.N</v>
      </c>
      <c r="L27" s="201" t="str">
        <f t="shared" si="6"/>
        <v>SNP</v>
      </c>
      <c r="M27" s="190" t="str">
        <f t="shared" ref="M27:M51" si="7">IF(K27="F.N"," ",TRUNC(AVERAGE(C27,E27,G27,I27,K27),2))</f>
        <v xml:space="preserve"> </v>
      </c>
      <c r="N27" s="226" t="str">
        <f>+IF(M27&lt;'PROM 1.2'!M27,"",IF(M27&gt;'PROM 1.2'!M27,""," "))</f>
        <v xml:space="preserve"> </v>
      </c>
    </row>
    <row r="28" spans="1:14" ht="24" x14ac:dyDescent="0.25">
      <c r="A28" s="16" t="str">
        <f>datos!B30</f>
        <v>MALDONADO PALMA CHRISTOPHER XAVIER</v>
      </c>
      <c r="B28" s="201" t="str">
        <f t="shared" si="1"/>
        <v>DAR</v>
      </c>
      <c r="C28" s="201" t="str">
        <f>IFERROR(TRUNC(AVERAGE('2.2'!B19:H19),2)," ")</f>
        <v xml:space="preserve"> </v>
      </c>
      <c r="D28" s="201" t="str">
        <f t="shared" si="2"/>
        <v>DAR</v>
      </c>
      <c r="E28" s="201" t="str">
        <f>IFERROR(TRUNC(AVERAGE('2.2'!I19:O19),2)," ")</f>
        <v xml:space="preserve"> </v>
      </c>
      <c r="F28" s="201" t="str">
        <f t="shared" si="3"/>
        <v>DAR</v>
      </c>
      <c r="G28" s="201" t="str">
        <f>IFERROR(TRUNC(AVERAGE('2.2'!P19:V19),2)," ")</f>
        <v xml:space="preserve"> </v>
      </c>
      <c r="H28" s="201" t="str">
        <f t="shared" si="4"/>
        <v>DAR</v>
      </c>
      <c r="I28" s="201" t="str">
        <f>IFERROR(TRUNC(AVERAGE('2.2'!W19:AC19),2)," ")</f>
        <v xml:space="preserve"> </v>
      </c>
      <c r="J28" s="201" t="str">
        <f t="shared" si="5"/>
        <v>F.N.</v>
      </c>
      <c r="K28" s="201" t="str">
        <f>IF('2.2'!AD19=0,"F.N",'2.2'!AD19)</f>
        <v>F.N</v>
      </c>
      <c r="L28" s="201" t="str">
        <f t="shared" si="6"/>
        <v>SNP</v>
      </c>
      <c r="M28" s="190" t="str">
        <f t="shared" si="7"/>
        <v xml:space="preserve"> </v>
      </c>
      <c r="N28" s="226" t="str">
        <f>+IF(M28&lt;'PROM 1.2'!M28,"",IF(M28&gt;'PROM 1.2'!M28,""," "))</f>
        <v xml:space="preserve"> </v>
      </c>
    </row>
    <row r="29" spans="1:14" x14ac:dyDescent="0.25">
      <c r="A29" s="16" t="str">
        <f>datos!B31</f>
        <v>MORALES AVILA DAYANA PRISCILA</v>
      </c>
      <c r="B29" s="201" t="str">
        <f t="shared" si="1"/>
        <v>DAR</v>
      </c>
      <c r="C29" s="201" t="str">
        <f>IFERROR(TRUNC(AVERAGE('2.2'!B20:H20),2)," ")</f>
        <v xml:space="preserve"> </v>
      </c>
      <c r="D29" s="201" t="str">
        <f t="shared" si="2"/>
        <v>DAR</v>
      </c>
      <c r="E29" s="201" t="str">
        <f>IFERROR(TRUNC(AVERAGE('2.2'!I20:O20),2)," ")</f>
        <v xml:space="preserve"> </v>
      </c>
      <c r="F29" s="201" t="str">
        <f t="shared" si="3"/>
        <v>DAR</v>
      </c>
      <c r="G29" s="201" t="str">
        <f>IFERROR(TRUNC(AVERAGE('2.2'!P20:V20),2)," ")</f>
        <v xml:space="preserve"> </v>
      </c>
      <c r="H29" s="201" t="str">
        <f t="shared" si="4"/>
        <v>DAR</v>
      </c>
      <c r="I29" s="201" t="str">
        <f>IFERROR(TRUNC(AVERAGE('2.2'!W20:AC20),2)," ")</f>
        <v xml:space="preserve"> </v>
      </c>
      <c r="J29" s="201" t="str">
        <f t="shared" si="5"/>
        <v>F.N.</v>
      </c>
      <c r="K29" s="201" t="str">
        <f>IF('2.2'!AD20=0,"F.N",'2.2'!AD20)</f>
        <v>F.N</v>
      </c>
      <c r="L29" s="201" t="str">
        <f t="shared" si="6"/>
        <v>SNP</v>
      </c>
      <c r="M29" s="190" t="str">
        <f t="shared" si="7"/>
        <v xml:space="preserve"> </v>
      </c>
      <c r="N29" s="226" t="str">
        <f>+IF(M29&lt;'PROM 1.2'!M29,"",IF(M29&gt;'PROM 1.2'!M29,""," "))</f>
        <v xml:space="preserve"> </v>
      </c>
    </row>
    <row r="30" spans="1:14" x14ac:dyDescent="0.25">
      <c r="A30" s="16" t="str">
        <f>datos!B32</f>
        <v>MUÑOZ RIVERA NICOLE ALEXANDRA</v>
      </c>
      <c r="B30" s="201" t="str">
        <f t="shared" si="1"/>
        <v>DAR</v>
      </c>
      <c r="C30" s="201" t="str">
        <f>IFERROR(TRUNC(AVERAGE('2.2'!B21:H21),2)," ")</f>
        <v xml:space="preserve"> </v>
      </c>
      <c r="D30" s="201" t="str">
        <f t="shared" si="2"/>
        <v>DAR</v>
      </c>
      <c r="E30" s="201" t="str">
        <f>IFERROR(TRUNC(AVERAGE('2.2'!I21:O21),2)," ")</f>
        <v xml:space="preserve"> </v>
      </c>
      <c r="F30" s="201" t="str">
        <f t="shared" si="3"/>
        <v>DAR</v>
      </c>
      <c r="G30" s="201" t="str">
        <f>IFERROR(TRUNC(AVERAGE('2.2'!P21:V21),2)," ")</f>
        <v xml:space="preserve"> </v>
      </c>
      <c r="H30" s="201" t="str">
        <f t="shared" si="4"/>
        <v>DAR</v>
      </c>
      <c r="I30" s="201" t="str">
        <f>IFERROR(TRUNC(AVERAGE('2.2'!W21:AC21),2)," ")</f>
        <v xml:space="preserve"> </v>
      </c>
      <c r="J30" s="201" t="str">
        <f t="shared" si="5"/>
        <v>F.N.</v>
      </c>
      <c r="K30" s="201" t="str">
        <f>IF('2.2'!AD21=0,"F.N",'2.2'!AD21)</f>
        <v>F.N</v>
      </c>
      <c r="L30" s="201" t="str">
        <f t="shared" si="6"/>
        <v>SNP</v>
      </c>
      <c r="M30" s="190" t="str">
        <f t="shared" si="7"/>
        <v xml:space="preserve"> </v>
      </c>
      <c r="N30" s="226" t="str">
        <f>+IF(M30&lt;'PROM 1.2'!M30,"",IF(M30&gt;'PROM 1.2'!M30,""," "))</f>
        <v xml:space="preserve"> </v>
      </c>
    </row>
    <row r="31" spans="1:14" ht="24" x14ac:dyDescent="0.25">
      <c r="A31" s="16" t="str">
        <f>datos!B33</f>
        <v>MURILLO VELASTEGUI RICARDO ARTURO</v>
      </c>
      <c r="B31" s="201" t="str">
        <f t="shared" si="1"/>
        <v>DAR</v>
      </c>
      <c r="C31" s="201" t="str">
        <f>IFERROR(TRUNC(AVERAGE('2.2'!B22:H22),2)," ")</f>
        <v xml:space="preserve"> </v>
      </c>
      <c r="D31" s="201" t="str">
        <f t="shared" si="2"/>
        <v>DAR</v>
      </c>
      <c r="E31" s="201" t="str">
        <f>IFERROR(TRUNC(AVERAGE('2.2'!I22:O22),2)," ")</f>
        <v xml:space="preserve"> </v>
      </c>
      <c r="F31" s="201" t="str">
        <f t="shared" si="3"/>
        <v>DAR</v>
      </c>
      <c r="G31" s="201" t="str">
        <f>IFERROR(TRUNC(AVERAGE('2.2'!P22:V22),2)," ")</f>
        <v xml:space="preserve"> </v>
      </c>
      <c r="H31" s="201" t="str">
        <f t="shared" si="4"/>
        <v>DAR</v>
      </c>
      <c r="I31" s="201" t="str">
        <f>IFERROR(TRUNC(AVERAGE('2.2'!W22:AC22),2)," ")</f>
        <v xml:space="preserve"> </v>
      </c>
      <c r="J31" s="201" t="str">
        <f t="shared" si="5"/>
        <v>F.N.</v>
      </c>
      <c r="K31" s="201" t="str">
        <f>IF('2.2'!AD22=0,"F.N",'2.2'!AD22)</f>
        <v>F.N</v>
      </c>
      <c r="L31" s="201" t="str">
        <f t="shared" si="6"/>
        <v>SNP</v>
      </c>
      <c r="M31" s="190" t="str">
        <f t="shared" si="7"/>
        <v xml:space="preserve"> </v>
      </c>
      <c r="N31" s="226" t="str">
        <f>+IF(M31&lt;'PROM 1.2'!M31,"",IF(M31&gt;'PROM 1.2'!M31,""," "))</f>
        <v xml:space="preserve"> </v>
      </c>
    </row>
    <row r="32" spans="1:14" x14ac:dyDescent="0.25">
      <c r="A32" s="16" t="str">
        <f>datos!B34</f>
        <v>OTERO SANCHEZ JORGE ALEJANDRO</v>
      </c>
      <c r="B32" s="201" t="str">
        <f t="shared" si="1"/>
        <v>DAR</v>
      </c>
      <c r="C32" s="201" t="str">
        <f>IFERROR(TRUNC(AVERAGE('2.2'!B23:H23),2)," ")</f>
        <v xml:space="preserve"> </v>
      </c>
      <c r="D32" s="201" t="str">
        <f t="shared" si="2"/>
        <v>DAR</v>
      </c>
      <c r="E32" s="201" t="str">
        <f>IFERROR(TRUNC(AVERAGE('2.2'!I23:O23),2)," ")</f>
        <v xml:space="preserve"> </v>
      </c>
      <c r="F32" s="201" t="str">
        <f t="shared" si="3"/>
        <v>DAR</v>
      </c>
      <c r="G32" s="201" t="str">
        <f>IFERROR(TRUNC(AVERAGE('2.2'!P23:V23),2)," ")</f>
        <v xml:space="preserve"> </v>
      </c>
      <c r="H32" s="201" t="str">
        <f t="shared" si="4"/>
        <v>DAR</v>
      </c>
      <c r="I32" s="201" t="str">
        <f>IFERROR(TRUNC(AVERAGE('2.2'!W23:AC23),2)," ")</f>
        <v xml:space="preserve"> </v>
      </c>
      <c r="J32" s="201" t="str">
        <f t="shared" si="5"/>
        <v>F.N.</v>
      </c>
      <c r="K32" s="201" t="str">
        <f>IF('2.2'!AD23=0,"F.N",'2.2'!AD23)</f>
        <v>F.N</v>
      </c>
      <c r="L32" s="201" t="str">
        <f t="shared" si="6"/>
        <v>SNP</v>
      </c>
      <c r="M32" s="190" t="str">
        <f t="shared" si="7"/>
        <v xml:space="preserve"> </v>
      </c>
      <c r="N32" s="226" t="str">
        <f>+IF(M32&lt;'PROM 1.2'!M32,"",IF(M32&gt;'PROM 1.2'!M32,""," "))</f>
        <v xml:space="preserve"> </v>
      </c>
    </row>
    <row r="33" spans="1:14" ht="24" x14ac:dyDescent="0.25">
      <c r="A33" s="16" t="str">
        <f>datos!B35</f>
        <v>PASTOR SALGADO MARIELLA DOMENICA</v>
      </c>
      <c r="B33" s="201" t="str">
        <f t="shared" si="1"/>
        <v>DAR</v>
      </c>
      <c r="C33" s="201" t="str">
        <f>IFERROR(TRUNC(AVERAGE('2.2'!B24:H24),2)," ")</f>
        <v xml:space="preserve"> </v>
      </c>
      <c r="D33" s="201" t="str">
        <f t="shared" si="2"/>
        <v>DAR</v>
      </c>
      <c r="E33" s="201" t="str">
        <f>IFERROR(TRUNC(AVERAGE('2.2'!I24:O24),2)," ")</f>
        <v xml:space="preserve"> </v>
      </c>
      <c r="F33" s="201" t="str">
        <f t="shared" si="3"/>
        <v>DAR</v>
      </c>
      <c r="G33" s="201" t="str">
        <f>IFERROR(TRUNC(AVERAGE('2.2'!P24:V24),2)," ")</f>
        <v xml:space="preserve"> </v>
      </c>
      <c r="H33" s="201" t="str">
        <f t="shared" si="4"/>
        <v>DAR</v>
      </c>
      <c r="I33" s="201" t="str">
        <f>IFERROR(TRUNC(AVERAGE('2.2'!W24:AC24),2)," ")</f>
        <v xml:space="preserve"> </v>
      </c>
      <c r="J33" s="201" t="str">
        <f t="shared" si="5"/>
        <v>F.N.</v>
      </c>
      <c r="K33" s="201" t="str">
        <f>IF('2.2'!AD24=0,"F.N",'2.2'!AD24)</f>
        <v>F.N</v>
      </c>
      <c r="L33" s="201" t="str">
        <f t="shared" si="6"/>
        <v>SNP</v>
      </c>
      <c r="M33" s="190" t="str">
        <f t="shared" si="7"/>
        <v xml:space="preserve"> </v>
      </c>
      <c r="N33" s="226" t="str">
        <f>+IF(M33&lt;'PROM 1.2'!M33,"",IF(M33&gt;'PROM 1.2'!M33,""," "))</f>
        <v xml:space="preserve"> </v>
      </c>
    </row>
    <row r="34" spans="1:14" x14ac:dyDescent="0.25">
      <c r="A34" s="16" t="str">
        <f>datos!B36</f>
        <v>PLAZA DELGADO JOSE LUIS</v>
      </c>
      <c r="B34" s="201" t="str">
        <f t="shared" si="1"/>
        <v>DAR</v>
      </c>
      <c r="C34" s="201" t="str">
        <f>IFERROR(TRUNC(AVERAGE('2.2'!B25:H25),2)," ")</f>
        <v xml:space="preserve"> </v>
      </c>
      <c r="D34" s="201" t="str">
        <f t="shared" si="2"/>
        <v>DAR</v>
      </c>
      <c r="E34" s="201" t="str">
        <f>IFERROR(TRUNC(AVERAGE('2.2'!I25:O25),2)," ")</f>
        <v xml:space="preserve"> </v>
      </c>
      <c r="F34" s="201" t="str">
        <f t="shared" si="3"/>
        <v>DAR</v>
      </c>
      <c r="G34" s="201" t="str">
        <f>IFERROR(TRUNC(AVERAGE('2.2'!P25:V25),2)," ")</f>
        <v xml:space="preserve"> </v>
      </c>
      <c r="H34" s="201" t="str">
        <f t="shared" si="4"/>
        <v>DAR</v>
      </c>
      <c r="I34" s="201" t="str">
        <f>IFERROR(TRUNC(AVERAGE('2.2'!W25:AC25),2)," ")</f>
        <v xml:space="preserve"> </v>
      </c>
      <c r="J34" s="201" t="str">
        <f t="shared" si="5"/>
        <v>F.N.</v>
      </c>
      <c r="K34" s="201" t="str">
        <f>IF('2.2'!AD25=0,"F.N",'2.2'!AD25)</f>
        <v>F.N</v>
      </c>
      <c r="L34" s="201" t="str">
        <f t="shared" si="6"/>
        <v>SNP</v>
      </c>
      <c r="M34" s="190" t="str">
        <f t="shared" si="7"/>
        <v xml:space="preserve"> </v>
      </c>
      <c r="N34" s="226" t="str">
        <f>+IF(M34&lt;'PROM 1.2'!M34,"",IF(M34&gt;'PROM 1.2'!M34,""," "))</f>
        <v xml:space="preserve"> </v>
      </c>
    </row>
    <row r="35" spans="1:14" x14ac:dyDescent="0.25">
      <c r="A35" s="16" t="str">
        <f>datos!B37</f>
        <v>ROMAN FLORES DANIEL ERNESTO</v>
      </c>
      <c r="B35" s="201" t="str">
        <f t="shared" si="1"/>
        <v>DAR</v>
      </c>
      <c r="C35" s="201" t="str">
        <f>IFERROR(TRUNC(AVERAGE('2.2'!B26:H26),2)," ")</f>
        <v xml:space="preserve"> </v>
      </c>
      <c r="D35" s="201" t="str">
        <f t="shared" si="2"/>
        <v>DAR</v>
      </c>
      <c r="E35" s="201" t="str">
        <f>IFERROR(TRUNC(AVERAGE('2.2'!I26:O26),2)," ")</f>
        <v xml:space="preserve"> </v>
      </c>
      <c r="F35" s="201" t="str">
        <f t="shared" si="3"/>
        <v>DAR</v>
      </c>
      <c r="G35" s="201" t="str">
        <f>IFERROR(TRUNC(AVERAGE('2.2'!P26:V26),2)," ")</f>
        <v xml:space="preserve"> </v>
      </c>
      <c r="H35" s="201" t="str">
        <f t="shared" si="4"/>
        <v>DAR</v>
      </c>
      <c r="I35" s="201" t="str">
        <f>IFERROR(TRUNC(AVERAGE('2.2'!W26:AC26),2)," ")</f>
        <v xml:space="preserve"> </v>
      </c>
      <c r="J35" s="201" t="str">
        <f t="shared" si="5"/>
        <v>F.N.</v>
      </c>
      <c r="K35" s="201" t="str">
        <f>IF('2.2'!AD26=0,"F.N",'2.2'!AD26)</f>
        <v>F.N</v>
      </c>
      <c r="L35" s="201" t="str">
        <f t="shared" si="6"/>
        <v>SNP</v>
      </c>
      <c r="M35" s="190" t="str">
        <f t="shared" si="7"/>
        <v xml:space="preserve"> </v>
      </c>
      <c r="N35" s="226" t="str">
        <f>+IF(M35&lt;'PROM 1.2'!M35,"",IF(M35&gt;'PROM 1.2'!M35,""," "))</f>
        <v xml:space="preserve"> </v>
      </c>
    </row>
    <row r="36" spans="1:14" x14ac:dyDescent="0.25">
      <c r="A36" s="16" t="str">
        <f>datos!B38</f>
        <v>TAIBOT AVEGNO BRYAN ANTENOR</v>
      </c>
      <c r="B36" s="201" t="str">
        <f t="shared" si="1"/>
        <v>DAR</v>
      </c>
      <c r="C36" s="201" t="str">
        <f>IFERROR(TRUNC(AVERAGE('2.2'!B27:H27),2)," ")</f>
        <v xml:space="preserve"> </v>
      </c>
      <c r="D36" s="201" t="str">
        <f t="shared" si="2"/>
        <v>DAR</v>
      </c>
      <c r="E36" s="201" t="str">
        <f>IFERROR(TRUNC(AVERAGE('2.2'!I27:O27),2)," ")</f>
        <v xml:space="preserve"> </v>
      </c>
      <c r="F36" s="201" t="str">
        <f t="shared" si="3"/>
        <v>DAR</v>
      </c>
      <c r="G36" s="201" t="str">
        <f>IFERROR(TRUNC(AVERAGE('2.2'!P27:V27),2)," ")</f>
        <v xml:space="preserve"> </v>
      </c>
      <c r="H36" s="201" t="str">
        <f t="shared" si="4"/>
        <v>DAR</v>
      </c>
      <c r="I36" s="201" t="str">
        <f>IFERROR(TRUNC(AVERAGE('2.2'!W27:AC27),2)," ")</f>
        <v xml:space="preserve"> </v>
      </c>
      <c r="J36" s="201" t="str">
        <f t="shared" si="5"/>
        <v>F.N.</v>
      </c>
      <c r="K36" s="201" t="str">
        <f>IF('2.2'!AD27=0,"F.N",'2.2'!AD27)</f>
        <v>F.N</v>
      </c>
      <c r="L36" s="201" t="str">
        <f t="shared" si="6"/>
        <v>SNP</v>
      </c>
      <c r="M36" s="190" t="str">
        <f t="shared" si="7"/>
        <v xml:space="preserve"> </v>
      </c>
      <c r="N36" s="226" t="str">
        <f>+IF(M36&lt;'PROM 1.2'!M36,"",IF(M36&gt;'PROM 1.2'!M36,""," "))</f>
        <v xml:space="preserve"> </v>
      </c>
    </row>
    <row r="37" spans="1:14" x14ac:dyDescent="0.25">
      <c r="A37" s="16" t="str">
        <f>datos!B39</f>
        <v>TORO ALMEA JORDAN ANDRES</v>
      </c>
      <c r="B37" s="201" t="str">
        <f t="shared" si="1"/>
        <v>DAR</v>
      </c>
      <c r="C37" s="201" t="str">
        <f>IFERROR(TRUNC(AVERAGE('2.2'!B28:H28),2)," ")</f>
        <v xml:space="preserve"> </v>
      </c>
      <c r="D37" s="201" t="str">
        <f t="shared" si="2"/>
        <v>DAR</v>
      </c>
      <c r="E37" s="201" t="str">
        <f>IFERROR(TRUNC(AVERAGE('2.2'!I28:O28),2)," ")</f>
        <v xml:space="preserve"> </v>
      </c>
      <c r="F37" s="201" t="str">
        <f t="shared" si="3"/>
        <v>DAR</v>
      </c>
      <c r="G37" s="201" t="str">
        <f>IFERROR(TRUNC(AVERAGE('2.2'!P28:V28),2)," ")</f>
        <v xml:space="preserve"> </v>
      </c>
      <c r="H37" s="201" t="str">
        <f t="shared" si="4"/>
        <v>DAR</v>
      </c>
      <c r="I37" s="201" t="str">
        <f>IFERROR(TRUNC(AVERAGE('2.2'!W28:AC28),2)," ")</f>
        <v xml:space="preserve"> </v>
      </c>
      <c r="J37" s="201" t="str">
        <f t="shared" si="5"/>
        <v>F.N.</v>
      </c>
      <c r="K37" s="201" t="str">
        <f>IF('2.2'!AD28=0,"F.N",'2.2'!AD28)</f>
        <v>F.N</v>
      </c>
      <c r="L37" s="201" t="str">
        <f t="shared" si="6"/>
        <v>SNP</v>
      </c>
      <c r="M37" s="190" t="str">
        <f t="shared" si="7"/>
        <v xml:space="preserve"> </v>
      </c>
      <c r="N37" s="226" t="str">
        <f>+IF(M37&lt;'PROM 1.2'!M37,"",IF(M37&gt;'PROM 1.2'!M37,""," "))</f>
        <v xml:space="preserve"> </v>
      </c>
    </row>
    <row r="38" spans="1:14" x14ac:dyDescent="0.25">
      <c r="A38" s="16" t="str">
        <f>datos!B40</f>
        <v>VALENCIA CAICEDO ANGIE ISABELLA</v>
      </c>
      <c r="B38" s="201" t="str">
        <f t="shared" si="1"/>
        <v>DAR</v>
      </c>
      <c r="C38" s="201" t="str">
        <f>IFERROR(TRUNC(AVERAGE('2.2'!B29:H29),2)," ")</f>
        <v xml:space="preserve"> </v>
      </c>
      <c r="D38" s="201" t="str">
        <f t="shared" si="2"/>
        <v>DAR</v>
      </c>
      <c r="E38" s="201" t="str">
        <f>IFERROR(TRUNC(AVERAGE('2.2'!I29:O29),2)," ")</f>
        <v xml:space="preserve"> </v>
      </c>
      <c r="F38" s="201" t="str">
        <f t="shared" si="3"/>
        <v>DAR</v>
      </c>
      <c r="G38" s="201" t="str">
        <f>IFERROR(TRUNC(AVERAGE('2.2'!P29:V29),2)," ")</f>
        <v xml:space="preserve"> </v>
      </c>
      <c r="H38" s="201" t="str">
        <f t="shared" si="4"/>
        <v>DAR</v>
      </c>
      <c r="I38" s="201" t="str">
        <f>IFERROR(TRUNC(AVERAGE('2.2'!W29:AC29),2)," ")</f>
        <v xml:space="preserve"> </v>
      </c>
      <c r="J38" s="201" t="str">
        <f t="shared" si="5"/>
        <v>F.N.</v>
      </c>
      <c r="K38" s="201" t="str">
        <f>IF('2.2'!AD29=0,"F.N",'2.2'!AD29)</f>
        <v>F.N</v>
      </c>
      <c r="L38" s="201" t="str">
        <f t="shared" si="6"/>
        <v>SNP</v>
      </c>
      <c r="M38" s="190" t="str">
        <f t="shared" si="7"/>
        <v xml:space="preserve"> </v>
      </c>
      <c r="N38" s="226" t="str">
        <f>+IF(M38&lt;'PROM 1.2'!M38,"",IF(M38&gt;'PROM 1.2'!M38,""," "))</f>
        <v xml:space="preserve"> </v>
      </c>
    </row>
    <row r="39" spans="1:14" x14ac:dyDescent="0.25">
      <c r="A39" s="16" t="str">
        <f>datos!B41</f>
        <v>VALIENTE GUTIERREZ NAYIB EDUARDO</v>
      </c>
      <c r="B39" s="201" t="str">
        <f t="shared" si="1"/>
        <v>DAR</v>
      </c>
      <c r="C39" s="201" t="str">
        <f>IFERROR(TRUNC(AVERAGE('2.2'!B30:H30),2)," ")</f>
        <v xml:space="preserve"> </v>
      </c>
      <c r="D39" s="201" t="str">
        <f t="shared" si="2"/>
        <v>DAR</v>
      </c>
      <c r="E39" s="201" t="str">
        <f>IFERROR(TRUNC(AVERAGE('2.2'!I30:O30),2)," ")</f>
        <v xml:space="preserve"> </v>
      </c>
      <c r="F39" s="201" t="str">
        <f t="shared" si="3"/>
        <v>DAR</v>
      </c>
      <c r="G39" s="201" t="str">
        <f>IFERROR(TRUNC(AVERAGE('2.2'!P30:V30),2)," ")</f>
        <v xml:space="preserve"> </v>
      </c>
      <c r="H39" s="201" t="str">
        <f t="shared" si="4"/>
        <v>DAR</v>
      </c>
      <c r="I39" s="201" t="str">
        <f>IFERROR(TRUNC(AVERAGE('2.2'!W30:AC30),2)," ")</f>
        <v xml:space="preserve"> </v>
      </c>
      <c r="J39" s="201" t="str">
        <f t="shared" si="5"/>
        <v>F.N.</v>
      </c>
      <c r="K39" s="201" t="str">
        <f>IF('2.2'!AD30=0,"F.N",'2.2'!AD30)</f>
        <v>F.N</v>
      </c>
      <c r="L39" s="201" t="str">
        <f t="shared" si="6"/>
        <v>SNP</v>
      </c>
      <c r="M39" s="190" t="str">
        <f t="shared" si="7"/>
        <v xml:space="preserve"> </v>
      </c>
      <c r="N39" s="226" t="str">
        <f>+IF(M39&lt;'PROM 1.2'!M39,"",IF(M39&gt;'PROM 1.2'!M39,""," "))</f>
        <v xml:space="preserve"> </v>
      </c>
    </row>
    <row r="40" spans="1:14" x14ac:dyDescent="0.25">
      <c r="A40" s="16" t="str">
        <f>datos!B42</f>
        <v>VEGA VERA ANGGIE VALERIA</v>
      </c>
      <c r="B40" s="201" t="str">
        <f t="shared" si="1"/>
        <v>DAR</v>
      </c>
      <c r="C40" s="201" t="str">
        <f>IFERROR(TRUNC(AVERAGE('2.2'!B31:H31),2)," ")</f>
        <v xml:space="preserve"> </v>
      </c>
      <c r="D40" s="201" t="str">
        <f t="shared" si="2"/>
        <v>DAR</v>
      </c>
      <c r="E40" s="201" t="str">
        <f>IFERROR(TRUNC(AVERAGE('2.2'!I31:O31),2)," ")</f>
        <v xml:space="preserve"> </v>
      </c>
      <c r="F40" s="201" t="str">
        <f t="shared" si="3"/>
        <v>DAR</v>
      </c>
      <c r="G40" s="201" t="str">
        <f>IFERROR(TRUNC(AVERAGE('2.2'!P31:V31),2)," ")</f>
        <v xml:space="preserve"> </v>
      </c>
      <c r="H40" s="201" t="str">
        <f t="shared" si="4"/>
        <v>DAR</v>
      </c>
      <c r="I40" s="201" t="str">
        <f>IFERROR(TRUNC(AVERAGE('2.2'!W31:AC31),2)," ")</f>
        <v xml:space="preserve"> </v>
      </c>
      <c r="J40" s="201" t="str">
        <f t="shared" si="5"/>
        <v>F.N.</v>
      </c>
      <c r="K40" s="201" t="str">
        <f>IF('2.2'!AD31=0,"F.N",'2.2'!AD31)</f>
        <v>F.N</v>
      </c>
      <c r="L40" s="201" t="str">
        <f t="shared" si="6"/>
        <v>SNP</v>
      </c>
      <c r="M40" s="190" t="str">
        <f t="shared" si="7"/>
        <v xml:space="preserve"> </v>
      </c>
      <c r="N40" s="226" t="str">
        <f>+IF(M40&lt;'PROM 1.2'!M40,"",IF(M40&gt;'PROM 1.2'!M40,""," "))</f>
        <v xml:space="preserve"> </v>
      </c>
    </row>
    <row r="41" spans="1:14" x14ac:dyDescent="0.25">
      <c r="A41" s="16">
        <f>datos!B43</f>
        <v>0</v>
      </c>
      <c r="B41" s="201" t="str">
        <f t="shared" si="1"/>
        <v>DAR</v>
      </c>
      <c r="C41" s="201" t="str">
        <f>IFERROR(TRUNC(AVERAGE('2.2'!B32:H32),2)," ")</f>
        <v xml:space="preserve"> </v>
      </c>
      <c r="D41" s="201" t="str">
        <f t="shared" si="2"/>
        <v>DAR</v>
      </c>
      <c r="E41" s="201" t="str">
        <f>IFERROR(TRUNC(AVERAGE('2.2'!I32:O32),2)," ")</f>
        <v xml:space="preserve"> </v>
      </c>
      <c r="F41" s="201" t="str">
        <f t="shared" si="3"/>
        <v>DAR</v>
      </c>
      <c r="G41" s="201" t="str">
        <f>IFERROR(TRUNC(AVERAGE('2.2'!P32:V32),2)," ")</f>
        <v xml:space="preserve"> </v>
      </c>
      <c r="H41" s="201" t="str">
        <f t="shared" si="4"/>
        <v>DAR</v>
      </c>
      <c r="I41" s="201" t="str">
        <f>IFERROR(TRUNC(AVERAGE('2.2'!W32:AC32),2)," ")</f>
        <v xml:space="preserve"> </v>
      </c>
      <c r="J41" s="201" t="str">
        <f t="shared" si="5"/>
        <v>F.N.</v>
      </c>
      <c r="K41" s="201" t="str">
        <f>IF('2.2'!AD32=0,"F.N",'2.2'!AD32)</f>
        <v>F.N</v>
      </c>
      <c r="L41" s="201" t="str">
        <f t="shared" si="6"/>
        <v>SNP</v>
      </c>
      <c r="M41" s="190" t="str">
        <f t="shared" si="7"/>
        <v xml:space="preserve"> </v>
      </c>
      <c r="N41" s="226" t="str">
        <f>+IF(M41&lt;'PROM 1.2'!M41,"",IF(M41&gt;'PROM 1.2'!M41,""," "))</f>
        <v xml:space="preserve"> </v>
      </c>
    </row>
    <row r="42" spans="1:14" x14ac:dyDescent="0.25">
      <c r="A42" s="16">
        <f>datos!B44</f>
        <v>0</v>
      </c>
      <c r="B42" s="201" t="str">
        <f t="shared" si="1"/>
        <v>DAR</v>
      </c>
      <c r="C42" s="201" t="str">
        <f>IFERROR(TRUNC(AVERAGE('2.2'!B33:H33),2)," ")</f>
        <v xml:space="preserve"> </v>
      </c>
      <c r="D42" s="201" t="str">
        <f t="shared" si="2"/>
        <v>DAR</v>
      </c>
      <c r="E42" s="201" t="str">
        <f>IFERROR(TRUNC(AVERAGE('2.2'!I33:O33),2)," ")</f>
        <v xml:space="preserve"> </v>
      </c>
      <c r="F42" s="201" t="str">
        <f t="shared" si="3"/>
        <v>DAR</v>
      </c>
      <c r="G42" s="201" t="str">
        <f>IFERROR(TRUNC(AVERAGE('2.2'!P33:V33),2)," ")</f>
        <v xml:space="preserve"> </v>
      </c>
      <c r="H42" s="201" t="str">
        <f t="shared" si="4"/>
        <v>DAR</v>
      </c>
      <c r="I42" s="201" t="str">
        <f>IFERROR(TRUNC(AVERAGE('2.2'!W33:AC33),2)," ")</f>
        <v xml:space="preserve"> </v>
      </c>
      <c r="J42" s="201" t="str">
        <f t="shared" si="5"/>
        <v>F.N.</v>
      </c>
      <c r="K42" s="201" t="str">
        <f>IF('2.2'!AD33=0,"F.N",'2.2'!AD33)</f>
        <v>F.N</v>
      </c>
      <c r="L42" s="201" t="str">
        <f t="shared" si="6"/>
        <v>SNP</v>
      </c>
      <c r="M42" s="190" t="str">
        <f t="shared" si="7"/>
        <v xml:space="preserve"> </v>
      </c>
      <c r="N42" s="226" t="str">
        <f>+IF(M42&lt;'PROM 1.2'!M42,"",IF(M42&gt;'PROM 1.2'!M42,""," "))</f>
        <v xml:space="preserve"> </v>
      </c>
    </row>
    <row r="43" spans="1:14" x14ac:dyDescent="0.25">
      <c r="A43" s="16">
        <f>datos!B45</f>
        <v>0</v>
      </c>
      <c r="B43" s="201" t="str">
        <f t="shared" si="1"/>
        <v>DAR</v>
      </c>
      <c r="C43" s="201" t="str">
        <f>IFERROR(TRUNC(AVERAGE('2.2'!B34:H34),2)," ")</f>
        <v xml:space="preserve"> </v>
      </c>
      <c r="D43" s="201" t="str">
        <f t="shared" si="2"/>
        <v>DAR</v>
      </c>
      <c r="E43" s="201" t="str">
        <f>IFERROR(TRUNC(AVERAGE('2.2'!I34:O34),2)," ")</f>
        <v xml:space="preserve"> </v>
      </c>
      <c r="F43" s="201" t="str">
        <f t="shared" si="3"/>
        <v>DAR</v>
      </c>
      <c r="G43" s="201" t="str">
        <f>IFERROR(TRUNC(AVERAGE('2.2'!P34:V34),2)," ")</f>
        <v xml:space="preserve"> </v>
      </c>
      <c r="H43" s="201" t="str">
        <f t="shared" si="4"/>
        <v>DAR</v>
      </c>
      <c r="I43" s="201" t="str">
        <f>IFERROR(TRUNC(AVERAGE('2.2'!W34:AC34),2)," ")</f>
        <v xml:space="preserve"> </v>
      </c>
      <c r="J43" s="201" t="str">
        <f t="shared" si="5"/>
        <v>F.N.</v>
      </c>
      <c r="K43" s="201" t="str">
        <f>IF('2.2'!AD34=0,"F.N",'2.2'!AD34)</f>
        <v>F.N</v>
      </c>
      <c r="L43" s="201" t="str">
        <f t="shared" si="6"/>
        <v>SNP</v>
      </c>
      <c r="M43" s="190" t="str">
        <f t="shared" si="7"/>
        <v xml:space="preserve"> </v>
      </c>
      <c r="N43" s="226" t="str">
        <f>+IF(M43&lt;'PROM 1.2'!M43,"",IF(M43&gt;'PROM 1.2'!M43,""," "))</f>
        <v xml:space="preserve"> </v>
      </c>
    </row>
    <row r="44" spans="1:14" x14ac:dyDescent="0.25">
      <c r="A44" s="16">
        <f>datos!B46</f>
        <v>0</v>
      </c>
      <c r="B44" s="201" t="str">
        <f t="shared" si="1"/>
        <v>DAR</v>
      </c>
      <c r="C44" s="201" t="str">
        <f>IFERROR(TRUNC(AVERAGE('2.2'!B35:H35),2)," ")</f>
        <v xml:space="preserve"> </v>
      </c>
      <c r="D44" s="201" t="str">
        <f t="shared" si="2"/>
        <v>DAR</v>
      </c>
      <c r="E44" s="201" t="str">
        <f>IFERROR(TRUNC(AVERAGE('2.2'!I35:O35),2)," ")</f>
        <v xml:space="preserve"> </v>
      </c>
      <c r="F44" s="201" t="str">
        <f t="shared" si="3"/>
        <v>DAR</v>
      </c>
      <c r="G44" s="201" t="str">
        <f>IFERROR(TRUNC(AVERAGE('2.2'!P35:V35),2)," ")</f>
        <v xml:space="preserve"> </v>
      </c>
      <c r="H44" s="201" t="str">
        <f t="shared" si="4"/>
        <v>DAR</v>
      </c>
      <c r="I44" s="201" t="str">
        <f>IFERROR(TRUNC(AVERAGE('2.2'!W35:AC35),2)," ")</f>
        <v xml:space="preserve"> </v>
      </c>
      <c r="J44" s="201" t="str">
        <f t="shared" si="5"/>
        <v>F.N.</v>
      </c>
      <c r="K44" s="201" t="str">
        <f>IF('2.2'!AD35=0,"F.N",'2.2'!AD35)</f>
        <v>F.N</v>
      </c>
      <c r="L44" s="201" t="str">
        <f t="shared" si="6"/>
        <v>SNP</v>
      </c>
      <c r="M44" s="190" t="str">
        <f t="shared" si="7"/>
        <v xml:space="preserve"> </v>
      </c>
      <c r="N44" s="226" t="str">
        <f>+IF(M44&lt;'PROM 1.2'!M44,"",IF(M44&gt;'PROM 1.2'!M44,""," "))</f>
        <v xml:space="preserve"> </v>
      </c>
    </row>
    <row r="45" spans="1:14" x14ac:dyDescent="0.25">
      <c r="A45" s="16">
        <f>datos!B47</f>
        <v>0</v>
      </c>
      <c r="B45" s="201" t="str">
        <f t="shared" si="1"/>
        <v>DAR</v>
      </c>
      <c r="C45" s="201" t="str">
        <f>IFERROR(TRUNC(AVERAGE('2.2'!B36:H36),2)," ")</f>
        <v xml:space="preserve"> </v>
      </c>
      <c r="D45" s="201" t="str">
        <f t="shared" si="2"/>
        <v>DAR</v>
      </c>
      <c r="E45" s="201" t="str">
        <f>IFERROR(TRUNC(AVERAGE('2.2'!I36:O36),2)," ")</f>
        <v xml:space="preserve"> </v>
      </c>
      <c r="F45" s="201" t="str">
        <f t="shared" si="3"/>
        <v>DAR</v>
      </c>
      <c r="G45" s="201" t="str">
        <f>IFERROR(TRUNC(AVERAGE('2.2'!P36:V36),2)," ")</f>
        <v xml:space="preserve"> </v>
      </c>
      <c r="H45" s="201" t="str">
        <f t="shared" si="4"/>
        <v>DAR</v>
      </c>
      <c r="I45" s="201" t="str">
        <f>IFERROR(TRUNC(AVERAGE('2.2'!W36:AC36),2)," ")</f>
        <v xml:space="preserve"> </v>
      </c>
      <c r="J45" s="201" t="str">
        <f t="shared" si="5"/>
        <v>F.N.</v>
      </c>
      <c r="K45" s="201" t="str">
        <f>IF('2.2'!AD36=0,"F.N",'2.2'!AD36)</f>
        <v>F.N</v>
      </c>
      <c r="L45" s="201" t="str">
        <f t="shared" si="6"/>
        <v>SNP</v>
      </c>
      <c r="M45" s="190" t="str">
        <f t="shared" si="7"/>
        <v xml:space="preserve"> </v>
      </c>
      <c r="N45" s="226" t="str">
        <f>+IF(M45&lt;'PROM 1.2'!M45,"",IF(M45&gt;'PROM 1.2'!M45,""," "))</f>
        <v xml:space="preserve"> </v>
      </c>
    </row>
    <row r="46" spans="1:14" x14ac:dyDescent="0.25">
      <c r="A46" s="16">
        <f>datos!B48</f>
        <v>0</v>
      </c>
      <c r="B46" s="201" t="str">
        <f t="shared" si="1"/>
        <v>DAR</v>
      </c>
      <c r="C46" s="201" t="str">
        <f>IFERROR(TRUNC(AVERAGE('2.2'!B37:H37),2)," ")</f>
        <v xml:space="preserve"> </v>
      </c>
      <c r="D46" s="201" t="str">
        <f t="shared" si="2"/>
        <v>DAR</v>
      </c>
      <c r="E46" s="201" t="str">
        <f>IFERROR(TRUNC(AVERAGE('2.2'!I37:O37),2)," ")</f>
        <v xml:space="preserve"> </v>
      </c>
      <c r="F46" s="201" t="str">
        <f t="shared" si="3"/>
        <v>DAR</v>
      </c>
      <c r="G46" s="201" t="str">
        <f>IFERROR(TRUNC(AVERAGE('2.2'!P37:V37),2)," ")</f>
        <v xml:space="preserve"> </v>
      </c>
      <c r="H46" s="201" t="str">
        <f t="shared" si="4"/>
        <v>DAR</v>
      </c>
      <c r="I46" s="201" t="str">
        <f>IFERROR(TRUNC(AVERAGE('2.2'!W37:AC37),2)," ")</f>
        <v xml:space="preserve"> </v>
      </c>
      <c r="J46" s="201" t="str">
        <f t="shared" si="5"/>
        <v>F.N.</v>
      </c>
      <c r="K46" s="201" t="str">
        <f>IF('2.2'!AD37=0,"F.N",'2.2'!AD37)</f>
        <v>F.N</v>
      </c>
      <c r="L46" s="201" t="str">
        <f t="shared" si="6"/>
        <v>SNP</v>
      </c>
      <c r="M46" s="190" t="str">
        <f t="shared" si="7"/>
        <v xml:space="preserve"> </v>
      </c>
      <c r="N46" s="226" t="str">
        <f>+IF(M46&lt;'PROM 1.2'!M46,"",IF(M46&gt;'PROM 1.2'!M46,""," "))</f>
        <v xml:space="preserve"> </v>
      </c>
    </row>
    <row r="47" spans="1:14" x14ac:dyDescent="0.25">
      <c r="A47" s="16">
        <f>datos!B49</f>
        <v>0</v>
      </c>
      <c r="B47" s="201" t="str">
        <f t="shared" si="1"/>
        <v>DAR</v>
      </c>
      <c r="C47" s="201" t="str">
        <f>IFERROR(TRUNC(AVERAGE('2.2'!B38:H38),2)," ")</f>
        <v xml:space="preserve"> </v>
      </c>
      <c r="D47" s="201" t="str">
        <f t="shared" si="2"/>
        <v>DAR</v>
      </c>
      <c r="E47" s="201" t="str">
        <f>IFERROR(TRUNC(AVERAGE('2.2'!I38:O38),2)," ")</f>
        <v xml:space="preserve"> </v>
      </c>
      <c r="F47" s="201" t="str">
        <f t="shared" si="3"/>
        <v>DAR</v>
      </c>
      <c r="G47" s="201" t="str">
        <f>IFERROR(TRUNC(AVERAGE('2.2'!P38:V38),2)," ")</f>
        <v xml:space="preserve"> </v>
      </c>
      <c r="H47" s="201" t="str">
        <f t="shared" si="4"/>
        <v>DAR</v>
      </c>
      <c r="I47" s="201" t="str">
        <f>IFERROR(TRUNC(AVERAGE('2.2'!W38:AC38),2)," ")</f>
        <v xml:space="preserve"> </v>
      </c>
      <c r="J47" s="201" t="str">
        <f t="shared" si="5"/>
        <v>F.N.</v>
      </c>
      <c r="K47" s="201" t="str">
        <f>IF('2.2'!AD38=0,"F.N",'2.2'!AD38)</f>
        <v>F.N</v>
      </c>
      <c r="L47" s="201" t="str">
        <f t="shared" si="6"/>
        <v>SNP</v>
      </c>
      <c r="M47" s="190" t="str">
        <f t="shared" si="7"/>
        <v xml:space="preserve"> </v>
      </c>
      <c r="N47" s="226" t="str">
        <f>+IF(M47&lt;'PROM 1.2'!M47,"",IF(M47&gt;'PROM 1.2'!M47,""," "))</f>
        <v xml:space="preserve"> </v>
      </c>
    </row>
    <row r="48" spans="1:14" x14ac:dyDescent="0.25">
      <c r="A48" s="16">
        <f>datos!B50</f>
        <v>0</v>
      </c>
      <c r="B48" s="201" t="str">
        <f t="shared" si="1"/>
        <v>DAR</v>
      </c>
      <c r="C48" s="201" t="str">
        <f>IFERROR(TRUNC(AVERAGE('2.2'!B39:H39),2)," ")</f>
        <v xml:space="preserve"> </v>
      </c>
      <c r="D48" s="201" t="str">
        <f t="shared" si="2"/>
        <v>DAR</v>
      </c>
      <c r="E48" s="201" t="str">
        <f>IFERROR(TRUNC(AVERAGE('2.2'!I39:O39),2)," ")</f>
        <v xml:space="preserve"> </v>
      </c>
      <c r="F48" s="201" t="str">
        <f t="shared" si="3"/>
        <v>DAR</v>
      </c>
      <c r="G48" s="201" t="str">
        <f>IFERROR(TRUNC(AVERAGE('2.2'!P39:V39),2)," ")</f>
        <v xml:space="preserve"> </v>
      </c>
      <c r="H48" s="201" t="str">
        <f t="shared" si="4"/>
        <v>DAR</v>
      </c>
      <c r="I48" s="201" t="str">
        <f>IFERROR(TRUNC(AVERAGE('2.2'!W39:AC39),2)," ")</f>
        <v xml:space="preserve"> </v>
      </c>
      <c r="J48" s="201" t="str">
        <f t="shared" si="5"/>
        <v>F.N.</v>
      </c>
      <c r="K48" s="201" t="str">
        <f>IF('2.2'!AD39=0,"F.N",'2.2'!AD39)</f>
        <v>F.N</v>
      </c>
      <c r="L48" s="201" t="str">
        <f t="shared" si="6"/>
        <v>SNP</v>
      </c>
      <c r="M48" s="190" t="str">
        <f t="shared" si="7"/>
        <v xml:space="preserve"> </v>
      </c>
      <c r="N48" s="226" t="str">
        <f>+IF(M48&lt;'PROM 1.2'!M48,"",IF(M48&gt;'PROM 1.2'!M48,""," "))</f>
        <v xml:space="preserve"> </v>
      </c>
    </row>
    <row r="49" spans="1:14" x14ac:dyDescent="0.25">
      <c r="A49" s="16">
        <f>datos!B51</f>
        <v>0</v>
      </c>
      <c r="B49" s="201" t="str">
        <f t="shared" si="1"/>
        <v>DAR</v>
      </c>
      <c r="C49" s="201" t="str">
        <f>IFERROR(TRUNC(AVERAGE('2.2'!B40:H40),2)," ")</f>
        <v xml:space="preserve"> </v>
      </c>
      <c r="D49" s="201" t="str">
        <f t="shared" si="2"/>
        <v>DAR</v>
      </c>
      <c r="E49" s="201" t="str">
        <f>IFERROR(TRUNC(AVERAGE('2.2'!I40:O40),2)," ")</f>
        <v xml:space="preserve"> </v>
      </c>
      <c r="F49" s="201" t="str">
        <f t="shared" si="3"/>
        <v>DAR</v>
      </c>
      <c r="G49" s="201" t="str">
        <f>IFERROR(TRUNC(AVERAGE('2.2'!P40:V40),2)," ")</f>
        <v xml:space="preserve"> </v>
      </c>
      <c r="H49" s="201" t="str">
        <f t="shared" si="4"/>
        <v>DAR</v>
      </c>
      <c r="I49" s="201" t="str">
        <f>IFERROR(TRUNC(AVERAGE('2.2'!W40:AC40),2)," ")</f>
        <v xml:space="preserve"> </v>
      </c>
      <c r="J49" s="201" t="str">
        <f t="shared" si="5"/>
        <v>F.N.</v>
      </c>
      <c r="K49" s="201" t="str">
        <f>IF('2.2'!AD40=0,"F.N",'2.2'!AD40)</f>
        <v>F.N</v>
      </c>
      <c r="L49" s="201" t="str">
        <f t="shared" si="6"/>
        <v>SNP</v>
      </c>
      <c r="M49" s="190" t="str">
        <f t="shared" si="7"/>
        <v xml:space="preserve"> </v>
      </c>
      <c r="N49" s="226" t="str">
        <f>+IF(M49&lt;'PROM 1.2'!M49,"",IF(M49&gt;'PROM 1.2'!M49,""," "))</f>
        <v xml:space="preserve"> </v>
      </c>
    </row>
    <row r="50" spans="1:14" x14ac:dyDescent="0.25">
      <c r="A50" s="16">
        <f>datos!B52</f>
        <v>0</v>
      </c>
      <c r="B50" s="201" t="str">
        <f t="shared" si="1"/>
        <v>DAR</v>
      </c>
      <c r="C50" s="201" t="str">
        <f>IFERROR(TRUNC(AVERAGE('2.2'!B41:H41),2)," ")</f>
        <v xml:space="preserve"> </v>
      </c>
      <c r="D50" s="201" t="str">
        <f t="shared" si="2"/>
        <v>DAR</v>
      </c>
      <c r="E50" s="201" t="str">
        <f>IFERROR(TRUNC(AVERAGE('2.2'!I41:O41),2)," ")</f>
        <v xml:space="preserve"> </v>
      </c>
      <c r="F50" s="201" t="str">
        <f t="shared" si="3"/>
        <v>DAR</v>
      </c>
      <c r="G50" s="201" t="str">
        <f>IFERROR(TRUNC(AVERAGE('2.2'!P41:V41),2)," ")</f>
        <v xml:space="preserve"> </v>
      </c>
      <c r="H50" s="201" t="str">
        <f t="shared" si="4"/>
        <v>DAR</v>
      </c>
      <c r="I50" s="201" t="str">
        <f>IFERROR(TRUNC(AVERAGE('2.2'!W41:AC41),2)," ")</f>
        <v xml:space="preserve"> </v>
      </c>
      <c r="J50" s="201" t="str">
        <f t="shared" si="5"/>
        <v>F.N.</v>
      </c>
      <c r="K50" s="201" t="str">
        <f>IF('2.2'!AD41=0,"F.N",'2.2'!AD41)</f>
        <v>F.N</v>
      </c>
      <c r="L50" s="201" t="str">
        <f t="shared" si="6"/>
        <v>SNP</v>
      </c>
      <c r="M50" s="190" t="str">
        <f t="shared" si="7"/>
        <v xml:space="preserve"> </v>
      </c>
      <c r="N50" s="226" t="str">
        <f>+IF(M50&lt;'PROM 1.2'!M50,"",IF(M50&gt;'PROM 1.2'!M50,""," "))</f>
        <v xml:space="preserve"> </v>
      </c>
    </row>
    <row r="51" spans="1:14" x14ac:dyDescent="0.25">
      <c r="A51" s="16">
        <f>datos!B53</f>
        <v>0</v>
      </c>
      <c r="B51" s="201" t="str">
        <f t="shared" si="1"/>
        <v>DAR</v>
      </c>
      <c r="C51" s="201" t="str">
        <f>IFERROR(TRUNC(AVERAGE('2.2'!B42:H42),2)," ")</f>
        <v xml:space="preserve"> </v>
      </c>
      <c r="D51" s="201" t="str">
        <f t="shared" si="2"/>
        <v>DAR</v>
      </c>
      <c r="E51" s="201" t="str">
        <f>IFERROR(TRUNC(AVERAGE('2.2'!I42:O42),2)," ")</f>
        <v xml:space="preserve"> </v>
      </c>
      <c r="F51" s="201" t="str">
        <f t="shared" si="3"/>
        <v>DAR</v>
      </c>
      <c r="G51" s="201" t="str">
        <f>IFERROR(TRUNC(AVERAGE('2.2'!P42:V42),2)," ")</f>
        <v xml:space="preserve"> </v>
      </c>
      <c r="H51" s="201" t="str">
        <f t="shared" si="4"/>
        <v>DAR</v>
      </c>
      <c r="I51" s="201" t="str">
        <f>IFERROR(TRUNC(AVERAGE('2.2'!W42:AC42),2)," ")</f>
        <v xml:space="preserve"> </v>
      </c>
      <c r="J51" s="201" t="str">
        <f t="shared" si="5"/>
        <v>F.N.</v>
      </c>
      <c r="K51" s="201" t="str">
        <f>IF('2.2'!AD42=0,"F.N",'2.2'!AD42)</f>
        <v>F.N</v>
      </c>
      <c r="L51" s="201" t="str">
        <f t="shared" si="6"/>
        <v>SNP</v>
      </c>
      <c r="M51" s="190" t="str">
        <f t="shared" si="7"/>
        <v xml:space="preserve"> </v>
      </c>
      <c r="N51" s="226" t="str">
        <f>+IF(M51&lt;'PROM 1.2'!M51,"",IF(M51&gt;'PROM 1.2'!M51,""," "))</f>
        <v xml:space="preserve"> </v>
      </c>
    </row>
    <row r="52" spans="1:14" s="171" customFormat="1" x14ac:dyDescent="0.25">
      <c r="A52" s="236">
        <f>datos!B54</f>
        <v>0</v>
      </c>
      <c r="C52" s="172"/>
      <c r="D52" s="172"/>
      <c r="E52" s="172"/>
      <c r="F52" s="172"/>
      <c r="G52" s="172"/>
      <c r="H52" s="172"/>
      <c r="I52" s="172"/>
      <c r="J52" s="172"/>
      <c r="K52" s="172"/>
      <c r="L52" s="172"/>
      <c r="M52" s="172"/>
    </row>
    <row r="53" spans="1:14" s="236" customFormat="1" x14ac:dyDescent="0.25">
      <c r="A53" s="236" t="str">
        <f>datos!B55</f>
        <v>PROMEDIO DEL CURSO</v>
      </c>
      <c r="C53" s="237" t="e">
        <f>+AVERAGE(C12:C52)</f>
        <v>#DIV/0!</v>
      </c>
      <c r="D53" s="237"/>
      <c r="E53" s="237" t="e">
        <f t="shared" ref="E53:M53" si="8">+AVERAGE(E12:E52)</f>
        <v>#DIV/0!</v>
      </c>
      <c r="F53" s="237"/>
      <c r="G53" s="237" t="e">
        <f t="shared" si="8"/>
        <v>#DIV/0!</v>
      </c>
      <c r="H53" s="237"/>
      <c r="I53" s="237" t="e">
        <f t="shared" si="8"/>
        <v>#DIV/0!</v>
      </c>
      <c r="J53" s="237"/>
      <c r="K53" s="237" t="e">
        <f t="shared" si="8"/>
        <v>#DIV/0!</v>
      </c>
      <c r="L53" s="237"/>
      <c r="M53" s="237" t="e">
        <f t="shared" si="8"/>
        <v>#DIV/0!</v>
      </c>
    </row>
    <row r="54" spans="1:14" ht="20.25" customHeight="1" x14ac:dyDescent="0.25">
      <c r="A54" s="385" t="s">
        <v>49</v>
      </c>
      <c r="B54" s="386"/>
      <c r="C54" s="387" t="s">
        <v>50</v>
      </c>
      <c r="D54" s="387"/>
      <c r="E54" s="387" t="s">
        <v>51</v>
      </c>
      <c r="F54" s="387"/>
    </row>
    <row r="55" spans="1:14" ht="20.25" customHeight="1" x14ac:dyDescent="0.25">
      <c r="A55" s="22" t="s">
        <v>59</v>
      </c>
      <c r="B55" s="25" t="s">
        <v>60</v>
      </c>
      <c r="C55" s="383">
        <f>E55/SUM(E55:F59)</f>
        <v>1</v>
      </c>
      <c r="D55" s="383"/>
      <c r="E55" s="384">
        <f>COUNTIF(L12:L51,"SNP")-COUNTBLANK(datos!B14:B53)</f>
        <v>29</v>
      </c>
      <c r="F55" s="384"/>
      <c r="G55" s="23"/>
      <c r="H55" s="23"/>
      <c r="I55" s="6"/>
      <c r="K55" s="6"/>
      <c r="M55" s="6"/>
    </row>
    <row r="56" spans="1:14" ht="20.25" customHeight="1" x14ac:dyDescent="0.25">
      <c r="A56" s="22" t="s">
        <v>61</v>
      </c>
      <c r="B56" s="26" t="s">
        <v>52</v>
      </c>
      <c r="C56" s="383">
        <f>E56/SUM(E55:F59)</f>
        <v>0</v>
      </c>
      <c r="D56" s="383"/>
      <c r="E56" s="384">
        <f>COUNTIF(L12:L51,"DAR")</f>
        <v>0</v>
      </c>
      <c r="F56" s="384"/>
      <c r="G56" s="23"/>
      <c r="H56" s="23"/>
      <c r="I56" s="6"/>
      <c r="K56" s="6"/>
      <c r="M56" s="6"/>
    </row>
    <row r="57" spans="1:14" ht="20.25" customHeight="1" x14ac:dyDescent="0.25">
      <c r="A57" s="22" t="s">
        <v>62</v>
      </c>
      <c r="B57" s="26" t="s">
        <v>53</v>
      </c>
      <c r="C57" s="383">
        <f>E57/SUM(E55:F59)</f>
        <v>0</v>
      </c>
      <c r="D57" s="383"/>
      <c r="E57" s="384">
        <f>COUNTIF(L12:L51,"AAR")</f>
        <v>0</v>
      </c>
      <c r="F57" s="384"/>
      <c r="G57" s="24"/>
      <c r="H57" s="24"/>
      <c r="I57" s="6"/>
      <c r="K57" s="6"/>
      <c r="M57" s="6"/>
    </row>
    <row r="58" spans="1:14" ht="24" x14ac:dyDescent="0.25">
      <c r="A58" s="22" t="s">
        <v>63</v>
      </c>
      <c r="B58" s="27" t="s">
        <v>54</v>
      </c>
      <c r="C58" s="383">
        <f>E58/SUM(E55:F59)</f>
        <v>0</v>
      </c>
      <c r="D58" s="383"/>
      <c r="E58" s="384">
        <f>COUNTIF(L12:L51,"PAAR")</f>
        <v>0</v>
      </c>
      <c r="F58" s="384"/>
      <c r="G58" s="24"/>
      <c r="H58" s="24"/>
      <c r="I58" s="6"/>
      <c r="K58" s="6"/>
      <c r="M58" s="6"/>
    </row>
    <row r="59" spans="1:14" ht="20.25" customHeight="1" x14ac:dyDescent="0.25">
      <c r="A59" s="22" t="s">
        <v>64</v>
      </c>
      <c r="B59" s="26" t="s">
        <v>55</v>
      </c>
      <c r="C59" s="383">
        <f>E59/SUM(E55:F59)</f>
        <v>0</v>
      </c>
      <c r="D59" s="383"/>
      <c r="E59" s="384">
        <f>COUNTIF(L12:L51,"NAAR")</f>
        <v>0</v>
      </c>
      <c r="F59" s="384"/>
      <c r="G59" s="24"/>
      <c r="H59" s="24"/>
      <c r="I59" s="6"/>
      <c r="K59" s="6"/>
      <c r="M59" s="6"/>
    </row>
    <row r="60" spans="1:14" ht="12" customHeight="1" x14ac:dyDescent="0.25">
      <c r="C60" s="24"/>
      <c r="D60" s="24"/>
      <c r="E60" s="24"/>
      <c r="F60" s="24"/>
      <c r="G60" s="24"/>
      <c r="H60" s="24"/>
      <c r="I60" s="6"/>
      <c r="K60" s="6"/>
      <c r="M60" s="6"/>
    </row>
    <row r="64" spans="1:14" s="68" customFormat="1" ht="12.75" x14ac:dyDescent="0.25">
      <c r="A64" s="64">
        <f>I6</f>
        <v>0</v>
      </c>
      <c r="B64" s="65"/>
      <c r="C64" s="66"/>
      <c r="D64" s="67"/>
      <c r="E64" s="20">
        <f>'PROM 1.2'!E64</f>
        <v>0</v>
      </c>
      <c r="F64" s="65"/>
      <c r="G64" s="66"/>
      <c r="H64" s="65"/>
      <c r="I64" s="66"/>
      <c r="J64" s="65"/>
      <c r="K64" s="20">
        <f>'PROM 1.2'!K64</f>
        <v>0</v>
      </c>
      <c r="L64" s="65"/>
      <c r="M64" s="66"/>
    </row>
    <row r="65" spans="1:13" s="68" customFormat="1" ht="12.75" x14ac:dyDescent="0.25">
      <c r="A65" s="64" t="s">
        <v>56</v>
      </c>
      <c r="B65" s="65"/>
      <c r="C65" s="66"/>
      <c r="D65" s="69"/>
      <c r="E65" s="20" t="s">
        <v>57</v>
      </c>
      <c r="F65" s="65"/>
      <c r="G65" s="66"/>
      <c r="H65" s="65"/>
      <c r="I65" s="66"/>
      <c r="J65" s="65"/>
      <c r="K65" s="20" t="s">
        <v>58</v>
      </c>
      <c r="L65" s="65"/>
      <c r="M65" s="66"/>
    </row>
  </sheetData>
  <sheetProtection password="C60B" sheet="1" objects="1" scenarios="1" formatRows="0"/>
  <mergeCells count="27">
    <mergeCell ref="C58:D58"/>
    <mergeCell ref="E58:F58"/>
    <mergeCell ref="C59:D59"/>
    <mergeCell ref="E59:F59"/>
    <mergeCell ref="C55:D55"/>
    <mergeCell ref="E55:F55"/>
    <mergeCell ref="C56:D56"/>
    <mergeCell ref="E56:F56"/>
    <mergeCell ref="C57:D57"/>
    <mergeCell ref="E57:F57"/>
    <mergeCell ref="A54:B54"/>
    <mergeCell ref="C54:D54"/>
    <mergeCell ref="E54:F54"/>
    <mergeCell ref="A8:A11"/>
    <mergeCell ref="B8:I9"/>
    <mergeCell ref="L8:M10"/>
    <mergeCell ref="B10:C10"/>
    <mergeCell ref="A1:M1"/>
    <mergeCell ref="A2:M2"/>
    <mergeCell ref="A3:M3"/>
    <mergeCell ref="F5:H5"/>
    <mergeCell ref="F6:H6"/>
    <mergeCell ref="D10:E10"/>
    <mergeCell ref="F10:G10"/>
    <mergeCell ref="H10:I10"/>
    <mergeCell ref="J10:K10"/>
    <mergeCell ref="J8:K9"/>
  </mergeCells>
  <conditionalFormatting sqref="M12:M51">
    <cfRule type="cellIs" dxfId="72" priority="11" operator="lessThan">
      <formula>7</formula>
    </cfRule>
  </conditionalFormatting>
  <conditionalFormatting sqref="M12:M51">
    <cfRule type="cellIs" dxfId="71" priority="10" operator="lessThan">
      <formula>7</formula>
    </cfRule>
  </conditionalFormatting>
  <conditionalFormatting sqref="M12:M51">
    <cfRule type="cellIs" dxfId="70" priority="9" operator="lessThan">
      <formula>7</formula>
    </cfRule>
  </conditionalFormatting>
  <conditionalFormatting sqref="M12:M51">
    <cfRule type="cellIs" dxfId="69" priority="8" operator="lessThan">
      <formula>7</formula>
    </cfRule>
  </conditionalFormatting>
  <conditionalFormatting sqref="M12:M51">
    <cfRule type="cellIs" dxfId="68" priority="7" operator="lessThan">
      <formula>7</formula>
    </cfRule>
  </conditionalFormatting>
  <conditionalFormatting sqref="M12:M51">
    <cfRule type="cellIs" dxfId="67" priority="6" operator="lessThan">
      <formula>7</formula>
    </cfRule>
  </conditionalFormatting>
  <conditionalFormatting sqref="M12:M51">
    <cfRule type="cellIs" dxfId="66" priority="5" operator="lessThan">
      <formula>7</formula>
    </cfRule>
  </conditionalFormatting>
  <conditionalFormatting sqref="M12:M51">
    <cfRule type="cellIs" dxfId="65" priority="4" operator="lessThan">
      <formula>7</formula>
    </cfRule>
  </conditionalFormatting>
  <conditionalFormatting sqref="M12:M51">
    <cfRule type="cellIs" dxfId="64" priority="3" operator="lessThan">
      <formula>7</formula>
    </cfRule>
  </conditionalFormatting>
  <conditionalFormatting sqref="N12:N51">
    <cfRule type="containsText" dxfId="63" priority="1" operator="containsText" text="">
      <formula>NOT(ISERROR(SEARCH("",N12)))</formula>
    </cfRule>
    <cfRule type="containsText" dxfId="62" priority="2" operator="containsText" text="">
      <formula>NOT(ISERROR(SEARCH("",N12)))</formula>
    </cfRule>
  </conditionalFormatting>
  <pageMargins left="0.70866141732283472" right="0.70866141732283472" top="0.74803149606299213" bottom="0.74803149606299213" header="0.31496062992125984" footer="0.31496062992125984"/>
  <pageSetup paperSize="9" scale="95" fitToHeight="0" orientation="portrait" horizontalDpi="4294967294" r:id="rId1"/>
  <drawing r:id="rId2"/>
  <legacyDrawingHF r:id="rId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opLeftCell="B1" workbookViewId="0">
      <selection activeCell="G11" sqref="G11"/>
    </sheetView>
  </sheetViews>
  <sheetFormatPr baseColWidth="10" defaultRowHeight="15" x14ac:dyDescent="0.25"/>
  <cols>
    <col min="1" max="1" width="15" style="270" customWidth="1"/>
    <col min="2" max="2" width="55" style="79" customWidth="1"/>
    <col min="3" max="7" width="12" style="107" customWidth="1"/>
  </cols>
  <sheetData>
    <row r="1" spans="1:8" x14ac:dyDescent="0.25">
      <c r="A1" s="287" t="s">
        <v>152</v>
      </c>
      <c r="B1" s="285" t="s">
        <v>153</v>
      </c>
      <c r="C1" s="289" t="s">
        <v>154</v>
      </c>
      <c r="D1" s="289" t="s">
        <v>157</v>
      </c>
      <c r="E1" s="289" t="s">
        <v>156</v>
      </c>
      <c r="F1" s="289" t="s">
        <v>155</v>
      </c>
      <c r="G1" s="289" t="s">
        <v>158</v>
      </c>
      <c r="H1" s="79"/>
    </row>
    <row r="2" spans="1:8" x14ac:dyDescent="0.25">
      <c r="A2" s="288">
        <f>datos!A14</f>
        <v>2016000140</v>
      </c>
      <c r="B2" s="286" t="str">
        <f>datos!B14</f>
        <v>ALVAREZ MUÑIZ ANGIE GABRIELA</v>
      </c>
      <c r="C2" s="137" t="str">
        <f>'PROM 2.2'!C12</f>
        <v xml:space="preserve"> </v>
      </c>
      <c r="D2" s="137" t="str">
        <f>'PROM 2.2'!E12</f>
        <v xml:space="preserve"> </v>
      </c>
      <c r="E2" s="137" t="str">
        <f>'PROM 2.2'!G12</f>
        <v xml:space="preserve"> </v>
      </c>
      <c r="F2" s="137" t="str">
        <f>'PROM 2.2'!I12</f>
        <v xml:space="preserve"> </v>
      </c>
      <c r="G2" s="137" t="str">
        <f>'PROM 2.2'!K12</f>
        <v>F.N</v>
      </c>
      <c r="H2" s="283">
        <f t="shared" ref="H2:H41" si="0">TRUNC(SUM(C2:G2)/5,2)</f>
        <v>0</v>
      </c>
    </row>
    <row r="3" spans="1:8" x14ac:dyDescent="0.25">
      <c r="A3" s="288">
        <f>datos!A15</f>
        <v>2004010055</v>
      </c>
      <c r="B3" s="286" t="str">
        <f>datos!B15</f>
        <v>CABRERA NICOLA LEONARDO JAVIER</v>
      </c>
      <c r="C3" s="137" t="str">
        <f>'PROM 2.2'!C13</f>
        <v xml:space="preserve"> </v>
      </c>
      <c r="D3" s="137" t="str">
        <f>'PROM 2.2'!E13</f>
        <v xml:space="preserve"> </v>
      </c>
      <c r="E3" s="137" t="str">
        <f>'PROM 2.2'!G13</f>
        <v xml:space="preserve"> </v>
      </c>
      <c r="F3" s="137" t="str">
        <f>'PROM 2.2'!I13</f>
        <v xml:space="preserve"> </v>
      </c>
      <c r="G3" s="137" t="str">
        <f>'PROM 2.2'!K13</f>
        <v>F.N</v>
      </c>
      <c r="H3" s="283">
        <f t="shared" si="0"/>
        <v>0</v>
      </c>
    </row>
    <row r="4" spans="1:8" x14ac:dyDescent="0.25">
      <c r="A4" s="288">
        <f>datos!A16</f>
        <v>2016000146</v>
      </c>
      <c r="B4" s="286" t="str">
        <f>datos!B16</f>
        <v>CARDENAS HIDALGO KENNY JOEL</v>
      </c>
      <c r="C4" s="137" t="str">
        <f>'PROM 2.2'!C14</f>
        <v xml:space="preserve"> </v>
      </c>
      <c r="D4" s="137" t="str">
        <f>'PROM 2.2'!E14</f>
        <v xml:space="preserve"> </v>
      </c>
      <c r="E4" s="137" t="str">
        <f>'PROM 2.2'!G14</f>
        <v xml:space="preserve"> </v>
      </c>
      <c r="F4" s="137" t="str">
        <f>'PROM 2.2'!I14</f>
        <v xml:space="preserve"> </v>
      </c>
      <c r="G4" s="137" t="str">
        <f>'PROM 2.2'!K14</f>
        <v>F.N</v>
      </c>
      <c r="H4" s="283">
        <f t="shared" si="0"/>
        <v>0</v>
      </c>
    </row>
    <row r="5" spans="1:8" x14ac:dyDescent="0.25">
      <c r="A5" s="288">
        <f>datos!A17</f>
        <v>2015110014</v>
      </c>
      <c r="B5" s="286" t="str">
        <f>datos!B17</f>
        <v>CARRASCO GRAÑA SAMUEL JOSE</v>
      </c>
      <c r="C5" s="137" t="str">
        <f>'PROM 2.2'!C15</f>
        <v xml:space="preserve"> </v>
      </c>
      <c r="D5" s="137" t="str">
        <f>'PROM 2.2'!E15</f>
        <v xml:space="preserve"> </v>
      </c>
      <c r="E5" s="137" t="str">
        <f>'PROM 2.2'!G15</f>
        <v xml:space="preserve"> </v>
      </c>
      <c r="F5" s="137" t="str">
        <f>'PROM 2.2'!I15</f>
        <v xml:space="preserve"> </v>
      </c>
      <c r="G5" s="137" t="str">
        <f>'PROM 2.2'!K15</f>
        <v>F.N</v>
      </c>
      <c r="H5" s="283">
        <f t="shared" si="0"/>
        <v>0</v>
      </c>
    </row>
    <row r="6" spans="1:8" x14ac:dyDescent="0.25">
      <c r="A6" s="288">
        <f>datos!A18</f>
        <v>2006020019</v>
      </c>
      <c r="B6" s="286" t="str">
        <f>datos!B18</f>
        <v>CARRILLO GARCIA DANIEL ALEJANDRO</v>
      </c>
      <c r="C6" s="137" t="str">
        <f>'PROM 2.2'!C16</f>
        <v xml:space="preserve"> </v>
      </c>
      <c r="D6" s="137" t="str">
        <f>'PROM 2.2'!E16</f>
        <v xml:space="preserve"> </v>
      </c>
      <c r="E6" s="137" t="str">
        <f>'PROM 2.2'!G16</f>
        <v xml:space="preserve"> </v>
      </c>
      <c r="F6" s="137" t="str">
        <f>'PROM 2.2'!I16</f>
        <v xml:space="preserve"> </v>
      </c>
      <c r="G6" s="137" t="str">
        <f>'PROM 2.2'!K16</f>
        <v>F.N</v>
      </c>
      <c r="H6" s="283">
        <f t="shared" si="0"/>
        <v>0</v>
      </c>
    </row>
    <row r="7" spans="1:8" x14ac:dyDescent="0.25">
      <c r="A7" s="288">
        <f>datos!A19</f>
        <v>2015140018</v>
      </c>
      <c r="B7" s="286" t="str">
        <f>datos!B19</f>
        <v>CHOEZ MORAN DARIAN MARCELA</v>
      </c>
      <c r="C7" s="137" t="str">
        <f>'PROM 2.2'!C17</f>
        <v xml:space="preserve"> </v>
      </c>
      <c r="D7" s="137" t="str">
        <f>'PROM 2.2'!E17</f>
        <v xml:space="preserve"> </v>
      </c>
      <c r="E7" s="137" t="str">
        <f>'PROM 2.2'!G17</f>
        <v xml:space="preserve"> </v>
      </c>
      <c r="F7" s="137" t="str">
        <f>'PROM 2.2'!I17</f>
        <v xml:space="preserve"> </v>
      </c>
      <c r="G7" s="137" t="str">
        <f>'PROM 2.2'!K17</f>
        <v>F.N</v>
      </c>
      <c r="H7" s="283">
        <f t="shared" si="0"/>
        <v>0</v>
      </c>
    </row>
    <row r="8" spans="1:8" x14ac:dyDescent="0.25">
      <c r="A8" s="288">
        <f>datos!A20</f>
        <v>2012030052</v>
      </c>
      <c r="B8" s="286" t="str">
        <f>datos!B20</f>
        <v>CONTRERAS VARGAS CECIBEL ALEJANDRA</v>
      </c>
      <c r="C8" s="137" t="str">
        <f>'PROM 2.2'!C18</f>
        <v xml:space="preserve"> </v>
      </c>
      <c r="D8" s="137" t="str">
        <f>'PROM 2.2'!E18</f>
        <v xml:space="preserve"> </v>
      </c>
      <c r="E8" s="137" t="str">
        <f>'PROM 2.2'!G18</f>
        <v xml:space="preserve"> </v>
      </c>
      <c r="F8" s="137" t="str">
        <f>'PROM 2.2'!I18</f>
        <v xml:space="preserve"> </v>
      </c>
      <c r="G8" s="137" t="str">
        <f>'PROM 2.2'!K18</f>
        <v>F.N</v>
      </c>
      <c r="H8" s="283">
        <f t="shared" si="0"/>
        <v>0</v>
      </c>
    </row>
    <row r="9" spans="1:8" x14ac:dyDescent="0.25">
      <c r="A9" s="288">
        <f>datos!A21</f>
        <v>2015110067</v>
      </c>
      <c r="B9" s="286" t="str">
        <f>datos!B21</f>
        <v>CORDOVA MENDOZA GIOVANNY ALBERTO</v>
      </c>
      <c r="C9" s="137" t="str">
        <f>'PROM 2.2'!C19</f>
        <v xml:space="preserve"> </v>
      </c>
      <c r="D9" s="137" t="str">
        <f>'PROM 2.2'!E19</f>
        <v xml:space="preserve"> </v>
      </c>
      <c r="E9" s="137" t="str">
        <f>'PROM 2.2'!G19</f>
        <v xml:space="preserve"> </v>
      </c>
      <c r="F9" s="137" t="str">
        <f>'PROM 2.2'!I19</f>
        <v xml:space="preserve"> </v>
      </c>
      <c r="G9" s="137" t="str">
        <f>'PROM 2.2'!K19</f>
        <v>F.N</v>
      </c>
      <c r="H9" s="283">
        <f t="shared" si="0"/>
        <v>0</v>
      </c>
    </row>
    <row r="10" spans="1:8" x14ac:dyDescent="0.25">
      <c r="A10" s="288">
        <f>datos!A22</f>
        <v>2016000182</v>
      </c>
      <c r="B10" s="286" t="str">
        <f>datos!B22</f>
        <v>CORONEL LANDIVAR JUAN DIEGO</v>
      </c>
      <c r="C10" s="137" t="str">
        <f>'PROM 2.2'!C20</f>
        <v xml:space="preserve"> </v>
      </c>
      <c r="D10" s="137" t="str">
        <f>'PROM 2.2'!E20</f>
        <v xml:space="preserve"> </v>
      </c>
      <c r="E10" s="137" t="str">
        <f>'PROM 2.2'!G20</f>
        <v xml:space="preserve"> </v>
      </c>
      <c r="F10" s="137" t="str">
        <f>'PROM 2.2'!I20</f>
        <v xml:space="preserve"> </v>
      </c>
      <c r="G10" s="137" t="str">
        <f>'PROM 2.2'!K20</f>
        <v>F.N</v>
      </c>
      <c r="H10" s="283">
        <f t="shared" si="0"/>
        <v>0</v>
      </c>
    </row>
    <row r="11" spans="1:8" x14ac:dyDescent="0.25">
      <c r="A11" s="288">
        <f>datos!A23</f>
        <v>2014050001</v>
      </c>
      <c r="B11" s="286" t="str">
        <f>datos!B23</f>
        <v>CUBA VERA ABRAHAM</v>
      </c>
      <c r="C11" s="137" t="str">
        <f>'PROM 2.2'!C21</f>
        <v xml:space="preserve"> </v>
      </c>
      <c r="D11" s="137" t="str">
        <f>'PROM 2.2'!E21</f>
        <v xml:space="preserve"> </v>
      </c>
      <c r="E11" s="137" t="str">
        <f>'PROM 2.2'!G21</f>
        <v xml:space="preserve"> </v>
      </c>
      <c r="F11" s="137" t="str">
        <f>'PROM 2.2'!I21</f>
        <v xml:space="preserve"> </v>
      </c>
      <c r="G11" s="137" t="str">
        <f>'PROM 2.2'!K21</f>
        <v>F.N</v>
      </c>
      <c r="H11" s="283">
        <f t="shared" si="0"/>
        <v>0</v>
      </c>
    </row>
    <row r="12" spans="1:8" x14ac:dyDescent="0.25">
      <c r="A12" s="288">
        <f>datos!A24</f>
        <v>2016000135</v>
      </c>
      <c r="B12" s="286" t="str">
        <f>datos!B24</f>
        <v>CUENCA LOZA DANIELLA NICOLLE</v>
      </c>
      <c r="C12" s="137" t="str">
        <f>'PROM 2.2'!C22</f>
        <v xml:space="preserve"> </v>
      </c>
      <c r="D12" s="137" t="str">
        <f>'PROM 2.2'!E22</f>
        <v xml:space="preserve"> </v>
      </c>
      <c r="E12" s="137" t="str">
        <f>'PROM 2.2'!G22</f>
        <v xml:space="preserve"> </v>
      </c>
      <c r="F12" s="137" t="str">
        <f>'PROM 2.2'!I22</f>
        <v xml:space="preserve"> </v>
      </c>
      <c r="G12" s="137" t="str">
        <f>'PROM 2.2'!K22</f>
        <v>F.N</v>
      </c>
      <c r="H12" s="283">
        <f t="shared" si="0"/>
        <v>0</v>
      </c>
    </row>
    <row r="13" spans="1:8" x14ac:dyDescent="0.25">
      <c r="A13" s="288">
        <f>datos!A25</f>
        <v>2015110053</v>
      </c>
      <c r="B13" s="286" t="str">
        <f>datos!B25</f>
        <v>GARCIA ABRIL FELIX ALBERTO</v>
      </c>
      <c r="C13" s="137" t="str">
        <f>'PROM 2.2'!C23</f>
        <v xml:space="preserve"> </v>
      </c>
      <c r="D13" s="137" t="str">
        <f>'PROM 2.2'!E23</f>
        <v xml:space="preserve"> </v>
      </c>
      <c r="E13" s="137" t="str">
        <f>'PROM 2.2'!G23</f>
        <v xml:space="preserve"> </v>
      </c>
      <c r="F13" s="137" t="str">
        <f>'PROM 2.2'!I23</f>
        <v xml:space="preserve"> </v>
      </c>
      <c r="G13" s="137" t="str">
        <f>'PROM 2.2'!K23</f>
        <v>F.N</v>
      </c>
      <c r="H13" s="283">
        <f t="shared" si="0"/>
        <v>0</v>
      </c>
    </row>
    <row r="14" spans="1:8" x14ac:dyDescent="0.25">
      <c r="A14" s="288">
        <f>datos!A26</f>
        <v>2010020020</v>
      </c>
      <c r="B14" s="286" t="str">
        <f>datos!B26</f>
        <v>GOMEZ MESTANZA ALBERTO JOSHUA</v>
      </c>
      <c r="C14" s="137" t="str">
        <f>'PROM 2.2'!C24</f>
        <v xml:space="preserve"> </v>
      </c>
      <c r="D14" s="137" t="str">
        <f>'PROM 2.2'!E24</f>
        <v xml:space="preserve"> </v>
      </c>
      <c r="E14" s="137" t="str">
        <f>'PROM 2.2'!G24</f>
        <v xml:space="preserve"> </v>
      </c>
      <c r="F14" s="137" t="str">
        <f>'PROM 2.2'!I24</f>
        <v xml:space="preserve"> </v>
      </c>
      <c r="G14" s="137" t="str">
        <f>'PROM 2.2'!K24</f>
        <v>F.N</v>
      </c>
      <c r="H14" s="283">
        <f t="shared" si="0"/>
        <v>0</v>
      </c>
    </row>
    <row r="15" spans="1:8" x14ac:dyDescent="0.25">
      <c r="A15" s="288">
        <f>datos!A27</f>
        <v>2016000270</v>
      </c>
      <c r="B15" s="286" t="str">
        <f>datos!B27</f>
        <v>LANDIRES COLOMA ROMINA MARTJE</v>
      </c>
      <c r="C15" s="137" t="str">
        <f>'PROM 2.2'!C25</f>
        <v xml:space="preserve"> </v>
      </c>
      <c r="D15" s="137" t="str">
        <f>'PROM 2.2'!E25</f>
        <v xml:space="preserve"> </v>
      </c>
      <c r="E15" s="137" t="str">
        <f>'PROM 2.2'!G25</f>
        <v xml:space="preserve"> </v>
      </c>
      <c r="F15" s="137" t="str">
        <f>'PROM 2.2'!I25</f>
        <v xml:space="preserve"> </v>
      </c>
      <c r="G15" s="137" t="str">
        <f>'PROM 2.2'!K25</f>
        <v>F.N</v>
      </c>
      <c r="H15" s="283">
        <f t="shared" si="0"/>
        <v>0</v>
      </c>
    </row>
    <row r="16" spans="1:8" x14ac:dyDescent="0.25">
      <c r="A16" s="288">
        <f>datos!A28</f>
        <v>2013110024</v>
      </c>
      <c r="B16" s="286" t="str">
        <f>datos!B28</f>
        <v>LOOR ALVAREZ JHONNY FREDERICK</v>
      </c>
      <c r="C16" s="137" t="str">
        <f>'PROM 2.2'!C26</f>
        <v xml:space="preserve"> </v>
      </c>
      <c r="D16" s="137" t="str">
        <f>'PROM 2.2'!E26</f>
        <v xml:space="preserve"> </v>
      </c>
      <c r="E16" s="137" t="str">
        <f>'PROM 2.2'!G26</f>
        <v xml:space="preserve"> </v>
      </c>
      <c r="F16" s="137" t="str">
        <f>'PROM 2.2'!I26</f>
        <v xml:space="preserve"> </v>
      </c>
      <c r="G16" s="137" t="str">
        <f>'PROM 2.2'!K26</f>
        <v>F.N</v>
      </c>
      <c r="H16" s="283">
        <f t="shared" si="0"/>
        <v>0</v>
      </c>
    </row>
    <row r="17" spans="1:8" x14ac:dyDescent="0.25">
      <c r="A17" s="288">
        <f>datos!A29</f>
        <v>2015110047</v>
      </c>
      <c r="B17" s="286" t="str">
        <f>datos!B29</f>
        <v>LOPEZ LEON MIRNA JOSTYNE</v>
      </c>
      <c r="C17" s="137" t="str">
        <f>'PROM 2.2'!C27</f>
        <v xml:space="preserve"> </v>
      </c>
      <c r="D17" s="137" t="str">
        <f>'PROM 2.2'!E27</f>
        <v xml:space="preserve"> </v>
      </c>
      <c r="E17" s="137" t="str">
        <f>'PROM 2.2'!G27</f>
        <v xml:space="preserve"> </v>
      </c>
      <c r="F17" s="137" t="str">
        <f>'PROM 2.2'!I27</f>
        <v xml:space="preserve"> </v>
      </c>
      <c r="G17" s="137" t="str">
        <f>'PROM 2.2'!K27</f>
        <v>F.N</v>
      </c>
      <c r="H17" s="283">
        <f t="shared" si="0"/>
        <v>0</v>
      </c>
    </row>
    <row r="18" spans="1:8" x14ac:dyDescent="0.25">
      <c r="A18" s="288">
        <f>datos!A30</f>
        <v>2015090087</v>
      </c>
      <c r="B18" s="286" t="str">
        <f>datos!B30</f>
        <v>MALDONADO PALMA CHRISTOPHER XAVIER</v>
      </c>
      <c r="C18" s="137" t="str">
        <f>'PROM 2.2'!C28</f>
        <v xml:space="preserve"> </v>
      </c>
      <c r="D18" s="137" t="str">
        <f>'PROM 2.2'!E28</f>
        <v xml:space="preserve"> </v>
      </c>
      <c r="E18" s="137" t="str">
        <f>'PROM 2.2'!G28</f>
        <v xml:space="preserve"> </v>
      </c>
      <c r="F18" s="137" t="str">
        <f>'PROM 2.2'!I28</f>
        <v xml:space="preserve"> </v>
      </c>
      <c r="G18" s="137" t="str">
        <f>'PROM 2.2'!K28</f>
        <v>F.N</v>
      </c>
      <c r="H18" s="283">
        <f t="shared" si="0"/>
        <v>0</v>
      </c>
    </row>
    <row r="19" spans="1:8" x14ac:dyDescent="0.25">
      <c r="A19" s="288">
        <f>datos!A31</f>
        <v>2015110040</v>
      </c>
      <c r="B19" s="286" t="str">
        <f>datos!B31</f>
        <v>MORALES AVILA DAYANA PRISCILA</v>
      </c>
      <c r="C19" s="137" t="str">
        <f>'PROM 2.2'!C29</f>
        <v xml:space="preserve"> </v>
      </c>
      <c r="D19" s="137" t="str">
        <f>'PROM 2.2'!E29</f>
        <v xml:space="preserve"> </v>
      </c>
      <c r="E19" s="137" t="str">
        <f>'PROM 2.2'!G29</f>
        <v xml:space="preserve"> </v>
      </c>
      <c r="F19" s="137" t="str">
        <f>'PROM 2.2'!I29</f>
        <v xml:space="preserve"> </v>
      </c>
      <c r="G19" s="137" t="str">
        <f>'PROM 2.2'!K29</f>
        <v>F.N</v>
      </c>
      <c r="H19" s="283">
        <f t="shared" si="0"/>
        <v>0</v>
      </c>
    </row>
    <row r="20" spans="1:8" x14ac:dyDescent="0.25">
      <c r="A20" s="288">
        <f>datos!A32</f>
        <v>2016000060</v>
      </c>
      <c r="B20" s="286" t="str">
        <f>datos!B32</f>
        <v>MUÑOZ RIVERA NICOLE ALEXANDRA</v>
      </c>
      <c r="C20" s="137" t="str">
        <f>'PROM 2.2'!C30</f>
        <v xml:space="preserve"> </v>
      </c>
      <c r="D20" s="137" t="str">
        <f>'PROM 2.2'!E30</f>
        <v xml:space="preserve"> </v>
      </c>
      <c r="E20" s="137" t="str">
        <f>'PROM 2.2'!G30</f>
        <v xml:space="preserve"> </v>
      </c>
      <c r="F20" s="137" t="str">
        <f>'PROM 2.2'!I30</f>
        <v xml:space="preserve"> </v>
      </c>
      <c r="G20" s="137" t="str">
        <f>'PROM 2.2'!K30</f>
        <v>F.N</v>
      </c>
      <c r="H20" s="283">
        <f t="shared" si="0"/>
        <v>0</v>
      </c>
    </row>
    <row r="21" spans="1:8" x14ac:dyDescent="0.25">
      <c r="A21" s="288">
        <f>datos!A33</f>
        <v>2016000221</v>
      </c>
      <c r="B21" s="286" t="str">
        <f>datos!B33</f>
        <v>MURILLO VELASTEGUI RICARDO ARTURO</v>
      </c>
      <c r="C21" s="137" t="str">
        <f>'PROM 2.2'!C31</f>
        <v xml:space="preserve"> </v>
      </c>
      <c r="D21" s="137" t="str">
        <f>'PROM 2.2'!E31</f>
        <v xml:space="preserve"> </v>
      </c>
      <c r="E21" s="137" t="str">
        <f>'PROM 2.2'!G31</f>
        <v xml:space="preserve"> </v>
      </c>
      <c r="F21" s="137" t="str">
        <f>'PROM 2.2'!I31</f>
        <v xml:space="preserve"> </v>
      </c>
      <c r="G21" s="137" t="str">
        <f>'PROM 2.2'!K31</f>
        <v>F.N</v>
      </c>
      <c r="H21" s="283">
        <f t="shared" si="0"/>
        <v>0</v>
      </c>
    </row>
    <row r="22" spans="1:8" x14ac:dyDescent="0.25">
      <c r="A22" s="288">
        <f>datos!A34</f>
        <v>2016000067</v>
      </c>
      <c r="B22" s="286" t="str">
        <f>datos!B34</f>
        <v>OTERO SANCHEZ JORGE ALEJANDRO</v>
      </c>
      <c r="C22" s="137" t="str">
        <f>'PROM 2.2'!C32</f>
        <v xml:space="preserve"> </v>
      </c>
      <c r="D22" s="137" t="str">
        <f>'PROM 2.2'!E32</f>
        <v xml:space="preserve"> </v>
      </c>
      <c r="E22" s="137" t="str">
        <f>'PROM 2.2'!G32</f>
        <v xml:space="preserve"> </v>
      </c>
      <c r="F22" s="137" t="str">
        <f>'PROM 2.2'!I32</f>
        <v xml:space="preserve"> </v>
      </c>
      <c r="G22" s="137" t="str">
        <f>'PROM 2.2'!K32</f>
        <v>F.N</v>
      </c>
      <c r="H22" s="283">
        <f t="shared" si="0"/>
        <v>0</v>
      </c>
    </row>
    <row r="23" spans="1:8" x14ac:dyDescent="0.25">
      <c r="A23" s="288">
        <f>datos!A35</f>
        <v>2016000132</v>
      </c>
      <c r="B23" s="286" t="str">
        <f>datos!B35</f>
        <v>PASTOR SALGADO MARIELLA DOMENICA</v>
      </c>
      <c r="C23" s="137" t="str">
        <f>'PROM 2.2'!C33</f>
        <v xml:space="preserve"> </v>
      </c>
      <c r="D23" s="137" t="str">
        <f>'PROM 2.2'!E33</f>
        <v xml:space="preserve"> </v>
      </c>
      <c r="E23" s="137" t="str">
        <f>'PROM 2.2'!G33</f>
        <v xml:space="preserve"> </v>
      </c>
      <c r="F23" s="137" t="str">
        <f>'PROM 2.2'!I33</f>
        <v xml:space="preserve"> </v>
      </c>
      <c r="G23" s="137" t="str">
        <f>'PROM 2.2'!K33</f>
        <v>F.N</v>
      </c>
      <c r="H23" s="283">
        <f t="shared" si="0"/>
        <v>0</v>
      </c>
    </row>
    <row r="24" spans="1:8" x14ac:dyDescent="0.25">
      <c r="A24" s="288">
        <f>datos!A36</f>
        <v>2010020005</v>
      </c>
      <c r="B24" s="286" t="str">
        <f>datos!B36</f>
        <v>PLAZA DELGADO JOSE LUIS</v>
      </c>
      <c r="C24" s="137" t="str">
        <f>'PROM 2.2'!C34</f>
        <v xml:space="preserve"> </v>
      </c>
      <c r="D24" s="137" t="str">
        <f>'PROM 2.2'!E34</f>
        <v xml:space="preserve"> </v>
      </c>
      <c r="E24" s="137" t="str">
        <f>'PROM 2.2'!G34</f>
        <v xml:space="preserve"> </v>
      </c>
      <c r="F24" s="137" t="str">
        <f>'PROM 2.2'!I34</f>
        <v xml:space="preserve"> </v>
      </c>
      <c r="G24" s="137" t="str">
        <f>'PROM 2.2'!K34</f>
        <v>F.N</v>
      </c>
      <c r="H24" s="283">
        <f t="shared" si="0"/>
        <v>0</v>
      </c>
    </row>
    <row r="25" spans="1:8" x14ac:dyDescent="0.25">
      <c r="A25" s="288">
        <f>datos!A37</f>
        <v>2015110006</v>
      </c>
      <c r="B25" s="286" t="str">
        <f>datos!B37</f>
        <v>ROMAN FLORES DANIEL ERNESTO</v>
      </c>
      <c r="C25" s="137" t="str">
        <f>'PROM 2.2'!C35</f>
        <v xml:space="preserve"> </v>
      </c>
      <c r="D25" s="137" t="str">
        <f>'PROM 2.2'!E35</f>
        <v xml:space="preserve"> </v>
      </c>
      <c r="E25" s="137" t="str">
        <f>'PROM 2.2'!G35</f>
        <v xml:space="preserve"> </v>
      </c>
      <c r="F25" s="137" t="str">
        <f>'PROM 2.2'!I35</f>
        <v xml:space="preserve"> </v>
      </c>
      <c r="G25" s="137" t="str">
        <f>'PROM 2.2'!K35</f>
        <v>F.N</v>
      </c>
      <c r="H25" s="283">
        <f t="shared" si="0"/>
        <v>0</v>
      </c>
    </row>
    <row r="26" spans="1:8" x14ac:dyDescent="0.25">
      <c r="A26" s="288">
        <f>datos!A38</f>
        <v>2015110020</v>
      </c>
      <c r="B26" s="286" t="str">
        <f>datos!B38</f>
        <v>TAIBOT AVEGNO BRYAN ANTENOR</v>
      </c>
      <c r="C26" s="137" t="str">
        <f>'PROM 2.2'!C36</f>
        <v xml:space="preserve"> </v>
      </c>
      <c r="D26" s="137" t="str">
        <f>'PROM 2.2'!E36</f>
        <v xml:space="preserve"> </v>
      </c>
      <c r="E26" s="137" t="str">
        <f>'PROM 2.2'!G36</f>
        <v xml:space="preserve"> </v>
      </c>
      <c r="F26" s="137" t="str">
        <f>'PROM 2.2'!I36</f>
        <v xml:space="preserve"> </v>
      </c>
      <c r="G26" s="137" t="str">
        <f>'PROM 2.2'!K36</f>
        <v>F.N</v>
      </c>
      <c r="H26" s="283">
        <f t="shared" si="0"/>
        <v>0</v>
      </c>
    </row>
    <row r="27" spans="1:8" x14ac:dyDescent="0.25">
      <c r="A27" s="288">
        <f>datos!A39</f>
        <v>2016000183</v>
      </c>
      <c r="B27" s="286" t="str">
        <f>datos!B39</f>
        <v>TORO ALMEA JORDAN ANDRES</v>
      </c>
      <c r="C27" s="137" t="str">
        <f>'PROM 2.2'!C37</f>
        <v xml:space="preserve"> </v>
      </c>
      <c r="D27" s="137" t="str">
        <f>'PROM 2.2'!E37</f>
        <v xml:space="preserve"> </v>
      </c>
      <c r="E27" s="137" t="str">
        <f>'PROM 2.2'!G37</f>
        <v xml:space="preserve"> </v>
      </c>
      <c r="F27" s="137" t="str">
        <f>'PROM 2.2'!I37</f>
        <v xml:space="preserve"> </v>
      </c>
      <c r="G27" s="137" t="str">
        <f>'PROM 2.2'!K37</f>
        <v>F.N</v>
      </c>
      <c r="H27" s="283">
        <f t="shared" si="0"/>
        <v>0</v>
      </c>
    </row>
    <row r="28" spans="1:8" x14ac:dyDescent="0.25">
      <c r="A28" s="288">
        <f>datos!A40</f>
        <v>2016000137</v>
      </c>
      <c r="B28" s="286" t="str">
        <f>datos!B40</f>
        <v>VALENCIA CAICEDO ANGIE ISABELLA</v>
      </c>
      <c r="C28" s="137" t="str">
        <f>'PROM 2.2'!C38</f>
        <v xml:space="preserve"> </v>
      </c>
      <c r="D28" s="137" t="str">
        <f>'PROM 2.2'!E38</f>
        <v xml:space="preserve"> </v>
      </c>
      <c r="E28" s="137" t="str">
        <f>'PROM 2.2'!G38</f>
        <v xml:space="preserve"> </v>
      </c>
      <c r="F28" s="137" t="str">
        <f>'PROM 2.2'!I38</f>
        <v xml:space="preserve"> </v>
      </c>
      <c r="G28" s="137" t="str">
        <f>'PROM 2.2'!K38</f>
        <v>F.N</v>
      </c>
      <c r="H28" s="283">
        <f t="shared" si="0"/>
        <v>0</v>
      </c>
    </row>
    <row r="29" spans="1:8" x14ac:dyDescent="0.25">
      <c r="A29" s="288">
        <f>datos!A41</f>
        <v>2016000181</v>
      </c>
      <c r="B29" s="286" t="str">
        <f>datos!B41</f>
        <v>VALIENTE GUTIERREZ NAYIB EDUARDO</v>
      </c>
      <c r="C29" s="137" t="str">
        <f>'PROM 2.2'!C39</f>
        <v xml:space="preserve"> </v>
      </c>
      <c r="D29" s="137" t="str">
        <f>'PROM 2.2'!E39</f>
        <v xml:space="preserve"> </v>
      </c>
      <c r="E29" s="137" t="str">
        <f>'PROM 2.2'!G39</f>
        <v xml:space="preserve"> </v>
      </c>
      <c r="F29" s="137" t="str">
        <f>'PROM 2.2'!I39</f>
        <v xml:space="preserve"> </v>
      </c>
      <c r="G29" s="137" t="str">
        <f>'PROM 2.2'!K39</f>
        <v>F.N</v>
      </c>
      <c r="H29" s="283">
        <f t="shared" si="0"/>
        <v>0</v>
      </c>
    </row>
    <row r="30" spans="1:8" x14ac:dyDescent="0.25">
      <c r="A30" s="288">
        <f>datos!A42</f>
        <v>2016000251</v>
      </c>
      <c r="B30" s="286" t="str">
        <f>datos!B42</f>
        <v>VEGA VERA ANGGIE VALERIA</v>
      </c>
      <c r="C30" s="137" t="str">
        <f>'PROM 2.2'!C40</f>
        <v xml:space="preserve"> </v>
      </c>
      <c r="D30" s="137" t="str">
        <f>'PROM 2.2'!E40</f>
        <v xml:space="preserve"> </v>
      </c>
      <c r="E30" s="137" t="str">
        <f>'PROM 2.2'!G40</f>
        <v xml:space="preserve"> </v>
      </c>
      <c r="F30" s="137" t="str">
        <f>'PROM 2.2'!I40</f>
        <v xml:space="preserve"> </v>
      </c>
      <c r="G30" s="137" t="str">
        <f>'PROM 2.2'!K40</f>
        <v>F.N</v>
      </c>
      <c r="H30" s="283">
        <f t="shared" si="0"/>
        <v>0</v>
      </c>
    </row>
    <row r="31" spans="1:8" x14ac:dyDescent="0.25">
      <c r="A31" s="288">
        <f>datos!A43</f>
        <v>0</v>
      </c>
      <c r="B31" s="286">
        <f>datos!B43</f>
        <v>0</v>
      </c>
      <c r="C31" s="137" t="str">
        <f>'PROM 2.2'!C41</f>
        <v xml:space="preserve"> </v>
      </c>
      <c r="D31" s="137" t="str">
        <f>'PROM 2.2'!E41</f>
        <v xml:space="preserve"> </v>
      </c>
      <c r="E31" s="137" t="str">
        <f>'PROM 2.2'!G41</f>
        <v xml:space="preserve"> </v>
      </c>
      <c r="F31" s="137" t="str">
        <f>'PROM 2.2'!I41</f>
        <v xml:space="preserve"> </v>
      </c>
      <c r="G31" s="137" t="str">
        <f>'PROM 2.2'!K41</f>
        <v>F.N</v>
      </c>
      <c r="H31" s="283">
        <f t="shared" si="0"/>
        <v>0</v>
      </c>
    </row>
    <row r="32" spans="1:8" x14ac:dyDescent="0.25">
      <c r="A32" s="288">
        <f>datos!A44</f>
        <v>0</v>
      </c>
      <c r="B32" s="286">
        <f>datos!B44</f>
        <v>0</v>
      </c>
      <c r="C32" s="137" t="str">
        <f>'PROM 2.2'!C42</f>
        <v xml:space="preserve"> </v>
      </c>
      <c r="D32" s="137" t="str">
        <f>'PROM 2.2'!E42</f>
        <v xml:space="preserve"> </v>
      </c>
      <c r="E32" s="137" t="str">
        <f>'PROM 2.2'!G42</f>
        <v xml:space="preserve"> </v>
      </c>
      <c r="F32" s="137" t="str">
        <f>'PROM 2.2'!I42</f>
        <v xml:space="preserve"> </v>
      </c>
      <c r="G32" s="137" t="str">
        <f>'PROM 2.2'!K42</f>
        <v>F.N</v>
      </c>
      <c r="H32" s="283">
        <f t="shared" si="0"/>
        <v>0</v>
      </c>
    </row>
    <row r="33" spans="1:8" x14ac:dyDescent="0.25">
      <c r="A33" s="288">
        <f>datos!A45</f>
        <v>0</v>
      </c>
      <c r="B33" s="286">
        <f>datos!B45</f>
        <v>0</v>
      </c>
      <c r="C33" s="137" t="str">
        <f>'PROM 2.2'!C43</f>
        <v xml:space="preserve"> </v>
      </c>
      <c r="D33" s="137" t="str">
        <f>'PROM 2.2'!E43</f>
        <v xml:space="preserve"> </v>
      </c>
      <c r="E33" s="137" t="str">
        <f>'PROM 2.2'!G43</f>
        <v xml:space="preserve"> </v>
      </c>
      <c r="F33" s="137" t="str">
        <f>'PROM 2.2'!I43</f>
        <v xml:space="preserve"> </v>
      </c>
      <c r="G33" s="137" t="str">
        <f>'PROM 2.2'!K43</f>
        <v>F.N</v>
      </c>
      <c r="H33" s="283">
        <f t="shared" si="0"/>
        <v>0</v>
      </c>
    </row>
    <row r="34" spans="1:8" x14ac:dyDescent="0.25">
      <c r="A34" s="288">
        <f>datos!A46</f>
        <v>0</v>
      </c>
      <c r="B34" s="286">
        <f>datos!B46</f>
        <v>0</v>
      </c>
      <c r="C34" s="137" t="str">
        <f>'PROM 2.2'!C44</f>
        <v xml:space="preserve"> </v>
      </c>
      <c r="D34" s="137" t="str">
        <f>'PROM 2.2'!E44</f>
        <v xml:space="preserve"> </v>
      </c>
      <c r="E34" s="137" t="str">
        <f>'PROM 2.2'!G44</f>
        <v xml:space="preserve"> </v>
      </c>
      <c r="F34" s="137" t="str">
        <f>'PROM 2.2'!I44</f>
        <v xml:space="preserve"> </v>
      </c>
      <c r="G34" s="137" t="str">
        <f>'PROM 2.2'!K44</f>
        <v>F.N</v>
      </c>
      <c r="H34" s="283">
        <f t="shared" si="0"/>
        <v>0</v>
      </c>
    </row>
    <row r="35" spans="1:8" x14ac:dyDescent="0.25">
      <c r="A35" s="288">
        <f>datos!A47</f>
        <v>0</v>
      </c>
      <c r="B35" s="286">
        <f>datos!B47</f>
        <v>0</v>
      </c>
      <c r="C35" s="137" t="str">
        <f>'PROM 2.2'!C45</f>
        <v xml:space="preserve"> </v>
      </c>
      <c r="D35" s="137" t="str">
        <f>'PROM 2.2'!E45</f>
        <v xml:space="preserve"> </v>
      </c>
      <c r="E35" s="137" t="str">
        <f>'PROM 2.2'!G45</f>
        <v xml:space="preserve"> </v>
      </c>
      <c r="F35" s="137" t="str">
        <f>'PROM 2.2'!I45</f>
        <v xml:space="preserve"> </v>
      </c>
      <c r="G35" s="137" t="str">
        <f>'PROM 2.2'!K45</f>
        <v>F.N</v>
      </c>
      <c r="H35" s="283">
        <f t="shared" si="0"/>
        <v>0</v>
      </c>
    </row>
    <row r="36" spans="1:8" x14ac:dyDescent="0.25">
      <c r="A36" s="288">
        <f>datos!A48</f>
        <v>0</v>
      </c>
      <c r="B36" s="286">
        <f>datos!B48</f>
        <v>0</v>
      </c>
      <c r="C36" s="137" t="str">
        <f>'PROM 2.2'!C46</f>
        <v xml:space="preserve"> </v>
      </c>
      <c r="D36" s="137" t="str">
        <f>'PROM 2.2'!E46</f>
        <v xml:space="preserve"> </v>
      </c>
      <c r="E36" s="137" t="str">
        <f>'PROM 2.2'!G46</f>
        <v xml:space="preserve"> </v>
      </c>
      <c r="F36" s="137" t="str">
        <f>'PROM 2.2'!I46</f>
        <v xml:space="preserve"> </v>
      </c>
      <c r="G36" s="137" t="str">
        <f>'PROM 2.2'!K46</f>
        <v>F.N</v>
      </c>
      <c r="H36" s="283">
        <f t="shared" si="0"/>
        <v>0</v>
      </c>
    </row>
    <row r="37" spans="1:8" x14ac:dyDescent="0.25">
      <c r="A37" s="288">
        <f>datos!A49</f>
        <v>0</v>
      </c>
      <c r="B37" s="286">
        <f>datos!B49</f>
        <v>0</v>
      </c>
      <c r="C37" s="137" t="str">
        <f>'PROM 2.2'!C47</f>
        <v xml:space="preserve"> </v>
      </c>
      <c r="D37" s="137" t="str">
        <f>'PROM 2.2'!E47</f>
        <v xml:space="preserve"> </v>
      </c>
      <c r="E37" s="137" t="str">
        <f>'PROM 2.2'!G47</f>
        <v xml:space="preserve"> </v>
      </c>
      <c r="F37" s="137" t="str">
        <f>'PROM 2.2'!I47</f>
        <v xml:space="preserve"> </v>
      </c>
      <c r="G37" s="137" t="str">
        <f>'PROM 2.2'!K47</f>
        <v>F.N</v>
      </c>
      <c r="H37" s="283">
        <f t="shared" si="0"/>
        <v>0</v>
      </c>
    </row>
    <row r="38" spans="1:8" x14ac:dyDescent="0.25">
      <c r="A38" s="288">
        <f>datos!A50</f>
        <v>0</v>
      </c>
      <c r="B38" s="286">
        <f>datos!B50</f>
        <v>0</v>
      </c>
      <c r="C38" s="137" t="str">
        <f>'PROM 2.2'!C48</f>
        <v xml:space="preserve"> </v>
      </c>
      <c r="D38" s="137" t="str">
        <f>'PROM 2.2'!E48</f>
        <v xml:space="preserve"> </v>
      </c>
      <c r="E38" s="137" t="str">
        <f>'PROM 2.2'!G48</f>
        <v xml:space="preserve"> </v>
      </c>
      <c r="F38" s="137" t="str">
        <f>'PROM 2.2'!I48</f>
        <v xml:space="preserve"> </v>
      </c>
      <c r="G38" s="137" t="str">
        <f>'PROM 2.2'!K48</f>
        <v>F.N</v>
      </c>
      <c r="H38" s="283">
        <f t="shared" si="0"/>
        <v>0</v>
      </c>
    </row>
    <row r="39" spans="1:8" x14ac:dyDescent="0.25">
      <c r="A39" s="288">
        <f>datos!A51</f>
        <v>0</v>
      </c>
      <c r="B39" s="286">
        <f>datos!B51</f>
        <v>0</v>
      </c>
      <c r="C39" s="137" t="str">
        <f>'PROM 2.2'!C49</f>
        <v xml:space="preserve"> </v>
      </c>
      <c r="D39" s="137" t="str">
        <f>'PROM 2.2'!E49</f>
        <v xml:space="preserve"> </v>
      </c>
      <c r="E39" s="137" t="str">
        <f>'PROM 2.2'!G49</f>
        <v xml:space="preserve"> </v>
      </c>
      <c r="F39" s="137" t="str">
        <f>'PROM 2.2'!I49</f>
        <v xml:space="preserve"> </v>
      </c>
      <c r="G39" s="137" t="str">
        <f>'PROM 2.2'!K49</f>
        <v>F.N</v>
      </c>
      <c r="H39" s="283">
        <f t="shared" si="0"/>
        <v>0</v>
      </c>
    </row>
    <row r="40" spans="1:8" x14ac:dyDescent="0.25">
      <c r="A40" s="288">
        <f>datos!A52</f>
        <v>0</v>
      </c>
      <c r="B40" s="286">
        <f>datos!B52</f>
        <v>0</v>
      </c>
      <c r="C40" s="137" t="str">
        <f>'PROM 2.2'!C50</f>
        <v xml:space="preserve"> </v>
      </c>
      <c r="D40" s="137" t="str">
        <f>'PROM 2.2'!E50</f>
        <v xml:space="preserve"> </v>
      </c>
      <c r="E40" s="137" t="str">
        <f>'PROM 2.2'!G50</f>
        <v xml:space="preserve"> </v>
      </c>
      <c r="F40" s="137" t="str">
        <f>'PROM 2.2'!I50</f>
        <v xml:space="preserve"> </v>
      </c>
      <c r="G40" s="137" t="str">
        <f>'PROM 2.2'!K50</f>
        <v>F.N</v>
      </c>
      <c r="H40" s="283">
        <f t="shared" si="0"/>
        <v>0</v>
      </c>
    </row>
    <row r="41" spans="1:8" x14ac:dyDescent="0.25">
      <c r="A41" s="288">
        <f>datos!A53</f>
        <v>0</v>
      </c>
      <c r="B41" s="286">
        <f>datos!B53</f>
        <v>0</v>
      </c>
      <c r="C41" s="137" t="str">
        <f>'PROM 2.2'!C51</f>
        <v xml:space="preserve"> </v>
      </c>
      <c r="D41" s="137" t="str">
        <f>'PROM 2.2'!E51</f>
        <v xml:space="preserve"> </v>
      </c>
      <c r="E41" s="137" t="str">
        <f>'PROM 2.2'!G51</f>
        <v xml:space="preserve"> </v>
      </c>
      <c r="F41" s="137" t="str">
        <f>'PROM 2.2'!I51</f>
        <v xml:space="preserve"> </v>
      </c>
      <c r="G41" s="137" t="str">
        <f>'PROM 2.2'!K51</f>
        <v>F.N</v>
      </c>
      <c r="H41" s="283">
        <f t="shared" si="0"/>
        <v>0</v>
      </c>
    </row>
    <row r="42" spans="1:8" x14ac:dyDescent="0.25">
      <c r="C42" s="105"/>
      <c r="D42" s="105"/>
      <c r="E42" s="105"/>
      <c r="F42" s="105"/>
      <c r="G42" s="105"/>
    </row>
    <row r="43" spans="1:8" x14ac:dyDescent="0.25">
      <c r="C43" s="105"/>
      <c r="D43" s="105"/>
      <c r="E43" s="105"/>
      <c r="F43" s="105"/>
      <c r="G43" s="105"/>
    </row>
    <row r="44" spans="1:8" x14ac:dyDescent="0.25">
      <c r="C44" s="105"/>
      <c r="D44" s="105"/>
      <c r="E44" s="105"/>
      <c r="F44" s="105"/>
      <c r="G44" s="105"/>
    </row>
    <row r="45" spans="1:8" x14ac:dyDescent="0.25">
      <c r="C45" s="105"/>
      <c r="D45" s="105"/>
      <c r="E45" s="105"/>
      <c r="F45" s="105"/>
      <c r="G45" s="105"/>
    </row>
    <row r="46" spans="1:8" x14ac:dyDescent="0.25">
      <c r="C46" s="105"/>
      <c r="D46" s="105"/>
      <c r="E46" s="105"/>
      <c r="F46" s="105"/>
      <c r="G46" s="105"/>
    </row>
    <row r="47" spans="1:8" x14ac:dyDescent="0.25">
      <c r="C47" s="105"/>
      <c r="D47" s="105"/>
      <c r="E47" s="105"/>
      <c r="F47" s="105"/>
      <c r="G47" s="105"/>
    </row>
    <row r="48" spans="1:8" x14ac:dyDescent="0.25">
      <c r="C48" s="105"/>
      <c r="D48" s="105"/>
      <c r="E48" s="105"/>
      <c r="F48" s="105"/>
      <c r="G48" s="105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9">
    <pageSetUpPr fitToPage="1"/>
  </sheetPr>
  <dimension ref="A1:H46"/>
  <sheetViews>
    <sheetView zoomScale="85" zoomScaleNormal="85" workbookViewId="0">
      <selection activeCell="A3" sqref="A3"/>
    </sheetView>
  </sheetViews>
  <sheetFormatPr baseColWidth="10" defaultRowHeight="15" x14ac:dyDescent="0.25"/>
  <cols>
    <col min="1" max="1" width="30.5703125" customWidth="1"/>
    <col min="2" max="6" width="12" customWidth="1"/>
    <col min="7" max="7" width="11.28515625" bestFit="1" customWidth="1"/>
    <col min="8" max="8" width="33.28515625" hidden="1" customWidth="1"/>
    <col min="9" max="13" width="5.85546875" customWidth="1"/>
  </cols>
  <sheetData>
    <row r="1" spans="1:8" ht="15.75" customHeight="1" x14ac:dyDescent="0.25">
      <c r="A1" s="398" t="str">
        <f>CONCATENATE("PROMEDIO DE ",datos!C7," DEL ",'2.2'!A1)</f>
        <v>PROMEDIO DE  DEL SEGUNDO PARCIAL - SEGUNDO QUIMESTRE</v>
      </c>
      <c r="B1" s="398"/>
      <c r="C1" s="398"/>
      <c r="D1" s="398"/>
      <c r="E1" s="398"/>
      <c r="F1" s="398"/>
      <c r="G1" s="398"/>
      <c r="H1" s="104" t="str">
        <f>datos!B14</f>
        <v>ALVAREZ MUÑIZ ANGIE GABRIELA</v>
      </c>
    </row>
    <row r="2" spans="1:8" x14ac:dyDescent="0.25">
      <c r="B2" s="134"/>
      <c r="C2" s="134"/>
      <c r="D2" s="134"/>
      <c r="E2" s="134"/>
      <c r="H2" s="104" t="str">
        <f>datos!B15</f>
        <v>CABRERA NICOLA LEONARDO JAVIER</v>
      </c>
    </row>
    <row r="3" spans="1:8" ht="15" customHeight="1" x14ac:dyDescent="0.25">
      <c r="A3" s="168" t="s">
        <v>141</v>
      </c>
      <c r="B3" s="141" t="s">
        <v>31</v>
      </c>
      <c r="C3" s="141" t="s">
        <v>126</v>
      </c>
      <c r="D3" s="141" t="s">
        <v>127</v>
      </c>
      <c r="E3" s="141" t="s">
        <v>34</v>
      </c>
      <c r="F3" s="141" t="s">
        <v>128</v>
      </c>
      <c r="G3" s="141" t="s">
        <v>101</v>
      </c>
      <c r="H3" s="104" t="str">
        <f>datos!B16</f>
        <v>CARDENAS HIDALGO KENNY JOEL</v>
      </c>
    </row>
    <row r="4" spans="1:8" x14ac:dyDescent="0.25">
      <c r="A4" s="149" t="s">
        <v>134</v>
      </c>
      <c r="B4" s="157" t="e">
        <f>+VLOOKUP($A$3,'PROM 1Q'!$A$7:$O$48,15,)</f>
        <v>#DIV/0!</v>
      </c>
      <c r="C4" s="157" t="e">
        <f>+VLOOKUP($A$3,'PROM 1Q'!$A$7:$O$48,15,)</f>
        <v>#DIV/0!</v>
      </c>
      <c r="D4" s="157" t="e">
        <f>+VLOOKUP($A$3,'PROM 1Q'!$A$7:$O$48,15,)</f>
        <v>#DIV/0!</v>
      </c>
      <c r="E4" s="157" t="e">
        <f>+VLOOKUP($A$3,'PROM 1Q'!$A$7:$O$48,15,)</f>
        <v>#DIV/0!</v>
      </c>
      <c r="F4" s="157" t="e">
        <f>+VLOOKUP($A$3,'PROM 1Q'!$A$7:$O$48,15,)</f>
        <v>#DIV/0!</v>
      </c>
      <c r="G4" s="157" t="e">
        <f>+VLOOKUP($A$3,'PROM 1Q'!$A$7:$O$48,15,)</f>
        <v>#DIV/0!</v>
      </c>
      <c r="H4" s="104" t="str">
        <f>datos!B17</f>
        <v>CARRASCO GRAÑA SAMUEL JOSE</v>
      </c>
    </row>
    <row r="5" spans="1:8" s="150" customFormat="1" x14ac:dyDescent="0.25">
      <c r="A5" s="149" t="s">
        <v>135</v>
      </c>
      <c r="B5" s="157" t="e">
        <f>+VLOOKUP($A$3,'PROM 1.2'!$A$12:M53,3,)</f>
        <v>#DIV/0!</v>
      </c>
      <c r="C5" s="157" t="e">
        <f>+VLOOKUP($A$3,'PROM 1.2'!$A$12:O53,5,)</f>
        <v>#DIV/0!</v>
      </c>
      <c r="D5" s="157" t="e">
        <f>+VLOOKUP($A$3,'PROM 1.2'!$A$12:Q53,7,)</f>
        <v>#DIV/0!</v>
      </c>
      <c r="E5" s="157" t="e">
        <f>+VLOOKUP($A$3,'PROM 1.2'!$A$12:S53,9,)</f>
        <v>#DIV/0!</v>
      </c>
      <c r="F5" s="157" t="e">
        <f>+VLOOKUP($A$3,'PROM 1.2'!$A$12:U53,11,)</f>
        <v>#DIV/0!</v>
      </c>
      <c r="G5" s="157" t="e">
        <f>+VLOOKUP($A$3,'PROM 1.2'!$A$12:W53,13,)</f>
        <v>#DIV/0!</v>
      </c>
      <c r="H5" s="104" t="str">
        <f>datos!B18</f>
        <v>CARRILLO GARCIA DANIEL ALEJANDRO</v>
      </c>
    </row>
    <row r="6" spans="1:8" ht="18.75" x14ac:dyDescent="0.25">
      <c r="A6" s="151" t="s">
        <v>136</v>
      </c>
      <c r="B6" s="163" t="e">
        <f>+VLOOKUP($A$3,'PROM 2.2'!$A$12:M53,3,)</f>
        <v>#DIV/0!</v>
      </c>
      <c r="C6" s="163" t="e">
        <f>+VLOOKUP($A$3,'PROM 2.2'!$A$12:O53,5,)</f>
        <v>#DIV/0!</v>
      </c>
      <c r="D6" s="163" t="e">
        <f>+VLOOKUP($A$3,'PROM 2.2'!$A$12:Q53,7,)</f>
        <v>#DIV/0!</v>
      </c>
      <c r="E6" s="163" t="e">
        <f>+VLOOKUP($A$3,'PROM 2.2'!$A$12:S53,9,)</f>
        <v>#DIV/0!</v>
      </c>
      <c r="F6" s="163" t="e">
        <f>+VLOOKUP($A$3,'PROM 2.2'!$A$12:U53,11,)</f>
        <v>#DIV/0!</v>
      </c>
      <c r="G6" s="164" t="e">
        <f>+VLOOKUP($A$3,'PROM 2.2'!$A$12:W53,13,)</f>
        <v>#DIV/0!</v>
      </c>
      <c r="H6" s="104" t="str">
        <f>datos!B19</f>
        <v>CHOEZ MORAN DARIAN MARCELA</v>
      </c>
    </row>
    <row r="7" spans="1:8" x14ac:dyDescent="0.25">
      <c r="H7" s="104" t="str">
        <f>datos!B20</f>
        <v>CONTRERAS VARGAS CECIBEL ALEJANDRA</v>
      </c>
    </row>
    <row r="8" spans="1:8" x14ac:dyDescent="0.25">
      <c r="H8" s="104" t="str">
        <f>datos!B21</f>
        <v>CORDOVA MENDOZA GIOVANNY ALBERTO</v>
      </c>
    </row>
    <row r="9" spans="1:8" x14ac:dyDescent="0.25">
      <c r="H9" s="104" t="str">
        <f>datos!B22</f>
        <v>CORONEL LANDIVAR JUAN DIEGO</v>
      </c>
    </row>
    <row r="10" spans="1:8" x14ac:dyDescent="0.25">
      <c r="H10" s="104" t="str">
        <f>datos!B23</f>
        <v>CUBA VERA ABRAHAM</v>
      </c>
    </row>
    <row r="11" spans="1:8" x14ac:dyDescent="0.25">
      <c r="H11" s="104" t="str">
        <f>datos!B24</f>
        <v>CUENCA LOZA DANIELLA NICOLLE</v>
      </c>
    </row>
    <row r="12" spans="1:8" x14ac:dyDescent="0.25">
      <c r="H12" s="104" t="str">
        <f>datos!B25</f>
        <v>GARCIA ABRIL FELIX ALBERTO</v>
      </c>
    </row>
    <row r="13" spans="1:8" x14ac:dyDescent="0.25">
      <c r="H13" s="104" t="str">
        <f>datos!B26</f>
        <v>GOMEZ MESTANZA ALBERTO JOSHUA</v>
      </c>
    </row>
    <row r="14" spans="1:8" x14ac:dyDescent="0.25">
      <c r="H14" s="104" t="str">
        <f>datos!B27</f>
        <v>LANDIRES COLOMA ROMINA MARTJE</v>
      </c>
    </row>
    <row r="15" spans="1:8" x14ac:dyDescent="0.25">
      <c r="H15" s="104" t="str">
        <f>datos!B28</f>
        <v>LOOR ALVAREZ JHONNY FREDERICK</v>
      </c>
    </row>
    <row r="16" spans="1:8" x14ac:dyDescent="0.25">
      <c r="H16" s="104" t="str">
        <f>datos!B29</f>
        <v>LOPEZ LEON MIRNA JOSTYNE</v>
      </c>
    </row>
    <row r="17" spans="8:8" x14ac:dyDescent="0.25">
      <c r="H17" s="104" t="str">
        <f>datos!B30</f>
        <v>MALDONADO PALMA CHRISTOPHER XAVIER</v>
      </c>
    </row>
    <row r="18" spans="8:8" x14ac:dyDescent="0.25">
      <c r="H18" s="104" t="str">
        <f>datos!B31</f>
        <v>MORALES AVILA DAYANA PRISCILA</v>
      </c>
    </row>
    <row r="19" spans="8:8" x14ac:dyDescent="0.25">
      <c r="H19" s="104" t="str">
        <f>datos!B32</f>
        <v>MUÑOZ RIVERA NICOLE ALEXANDRA</v>
      </c>
    </row>
    <row r="20" spans="8:8" x14ac:dyDescent="0.25">
      <c r="H20" s="104" t="str">
        <f>datos!B33</f>
        <v>MURILLO VELASTEGUI RICARDO ARTURO</v>
      </c>
    </row>
    <row r="21" spans="8:8" x14ac:dyDescent="0.25">
      <c r="H21" s="104" t="str">
        <f>datos!B34</f>
        <v>OTERO SANCHEZ JORGE ALEJANDRO</v>
      </c>
    </row>
    <row r="22" spans="8:8" x14ac:dyDescent="0.25">
      <c r="H22" s="104" t="str">
        <f>datos!B35</f>
        <v>PASTOR SALGADO MARIELLA DOMENICA</v>
      </c>
    </row>
    <row r="23" spans="8:8" x14ac:dyDescent="0.25">
      <c r="H23" s="104" t="str">
        <f>datos!B36</f>
        <v>PLAZA DELGADO JOSE LUIS</v>
      </c>
    </row>
    <row r="24" spans="8:8" x14ac:dyDescent="0.25">
      <c r="H24" s="104" t="str">
        <f>datos!B37</f>
        <v>ROMAN FLORES DANIEL ERNESTO</v>
      </c>
    </row>
    <row r="25" spans="8:8" x14ac:dyDescent="0.25">
      <c r="H25" s="104" t="str">
        <f>datos!B38</f>
        <v>TAIBOT AVEGNO BRYAN ANTENOR</v>
      </c>
    </row>
    <row r="26" spans="8:8" x14ac:dyDescent="0.25">
      <c r="H26" s="104" t="str">
        <f>datos!B39</f>
        <v>TORO ALMEA JORDAN ANDRES</v>
      </c>
    </row>
    <row r="27" spans="8:8" x14ac:dyDescent="0.25">
      <c r="H27" s="104" t="str">
        <f>datos!B40</f>
        <v>VALENCIA CAICEDO ANGIE ISABELLA</v>
      </c>
    </row>
    <row r="28" spans="8:8" x14ac:dyDescent="0.25">
      <c r="H28" s="104" t="str">
        <f>datos!B41</f>
        <v>VALIENTE GUTIERREZ NAYIB EDUARDO</v>
      </c>
    </row>
    <row r="29" spans="8:8" x14ac:dyDescent="0.25">
      <c r="H29" s="104" t="str">
        <f>datos!B42</f>
        <v>VEGA VERA ANGGIE VALERIA</v>
      </c>
    </row>
    <row r="30" spans="8:8" x14ac:dyDescent="0.25">
      <c r="H30" s="104">
        <f>datos!B43</f>
        <v>0</v>
      </c>
    </row>
    <row r="31" spans="8:8" x14ac:dyDescent="0.25">
      <c r="H31" s="104">
        <f>datos!B44</f>
        <v>0</v>
      </c>
    </row>
    <row r="32" spans="8:8" x14ac:dyDescent="0.25">
      <c r="H32" s="104">
        <f>datos!B45</f>
        <v>0</v>
      </c>
    </row>
    <row r="33" spans="8:8" x14ac:dyDescent="0.25">
      <c r="H33" s="104">
        <f>datos!B46</f>
        <v>0</v>
      </c>
    </row>
    <row r="34" spans="8:8" x14ac:dyDescent="0.25">
      <c r="H34" s="104">
        <f>datos!B47</f>
        <v>0</v>
      </c>
    </row>
    <row r="35" spans="8:8" x14ac:dyDescent="0.25">
      <c r="H35" s="104">
        <f>datos!B48</f>
        <v>0</v>
      </c>
    </row>
    <row r="36" spans="8:8" x14ac:dyDescent="0.25">
      <c r="H36" s="104">
        <f>datos!B49</f>
        <v>0</v>
      </c>
    </row>
    <row r="37" spans="8:8" x14ac:dyDescent="0.25">
      <c r="H37" s="104">
        <f>datos!B50</f>
        <v>0</v>
      </c>
    </row>
    <row r="38" spans="8:8" x14ac:dyDescent="0.25">
      <c r="H38" s="104">
        <f>datos!B51</f>
        <v>0</v>
      </c>
    </row>
    <row r="39" spans="8:8" x14ac:dyDescent="0.25">
      <c r="H39" s="104">
        <f>datos!B52</f>
        <v>0</v>
      </c>
    </row>
    <row r="40" spans="8:8" x14ac:dyDescent="0.25">
      <c r="H40" s="104">
        <f>datos!B53</f>
        <v>0</v>
      </c>
    </row>
    <row r="41" spans="8:8" x14ac:dyDescent="0.25">
      <c r="H41" s="104">
        <f>datos!B54</f>
        <v>0</v>
      </c>
    </row>
    <row r="42" spans="8:8" x14ac:dyDescent="0.25">
      <c r="H42" s="104" t="str">
        <f>datos!B55</f>
        <v>PROMEDIO DEL CURSO</v>
      </c>
    </row>
    <row r="43" spans="8:8" x14ac:dyDescent="0.25">
      <c r="H43" s="104">
        <f>datos!B56</f>
        <v>0</v>
      </c>
    </row>
    <row r="44" spans="8:8" x14ac:dyDescent="0.25">
      <c r="H44" s="104">
        <f>datos!B57</f>
        <v>0</v>
      </c>
    </row>
    <row r="45" spans="8:8" x14ac:dyDescent="0.25">
      <c r="H45" s="104">
        <f>datos!B58</f>
        <v>0</v>
      </c>
    </row>
    <row r="46" spans="8:8" x14ac:dyDescent="0.25">
      <c r="H46" s="104">
        <f>datos!B59</f>
        <v>0</v>
      </c>
    </row>
  </sheetData>
  <sheetProtection password="C60B" sheet="1" objects="1" scenarios="1" selectLockedCells="1"/>
  <mergeCells count="1">
    <mergeCell ref="A1:G1"/>
  </mergeCells>
  <dataValidations count="1">
    <dataValidation type="list" allowBlank="1" showErrorMessage="1" promptTitle="SELECCIONE ESTUDIANTE" sqref="A3">
      <formula1>$H$1:$H$42</formula1>
    </dataValidation>
  </dataValidations>
  <pageMargins left="0.70866141732283472" right="0.70866141732283472" top="0.74803149606299213" bottom="0.74803149606299213" header="0.31496062992125984" footer="0.31496062992125984"/>
  <pageSetup paperSize="9" scale="77" fitToHeight="0" orientation="portrait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0" filterMode="1">
    <pageSetUpPr fitToPage="1"/>
  </sheetPr>
  <dimension ref="A1:F63"/>
  <sheetViews>
    <sheetView workbookViewId="0">
      <selection activeCell="A3" sqref="A3:F3"/>
    </sheetView>
  </sheetViews>
  <sheetFormatPr baseColWidth="10" defaultRowHeight="15" x14ac:dyDescent="0.25"/>
  <cols>
    <col min="1" max="1" width="20.85546875" style="38" customWidth="1"/>
    <col min="2" max="2" width="21.5703125" style="38" customWidth="1"/>
    <col min="3" max="6" width="20.85546875" style="38" customWidth="1"/>
    <col min="7" max="16384" width="11.42578125" style="38"/>
  </cols>
  <sheetData>
    <row r="1" spans="1:6" ht="58.5" customHeight="1" x14ac:dyDescent="0.25">
      <c r="A1" s="33"/>
      <c r="B1" s="366" t="s">
        <v>36</v>
      </c>
      <c r="C1" s="366"/>
      <c r="D1" s="366"/>
      <c r="E1" s="366"/>
      <c r="F1" s="28" t="s">
        <v>124</v>
      </c>
    </row>
    <row r="2" spans="1:6" ht="18" customHeight="1" x14ac:dyDescent="0.25">
      <c r="A2" s="422" t="str">
        <f>+CONCATENATE("INFORME DEL ",'1.2'!A1,"  ",'PROM 2.2'!B6)</f>
        <v>INFORME DEL PRIMER PARCIAL - SEGUNDO QUIMESTRE  0</v>
      </c>
      <c r="B2" s="422"/>
      <c r="C2" s="422"/>
      <c r="D2" s="422"/>
      <c r="E2" s="422"/>
      <c r="F2" s="422"/>
    </row>
    <row r="3" spans="1:6" ht="15.75" x14ac:dyDescent="0.25">
      <c r="A3" s="419" t="s">
        <v>0</v>
      </c>
      <c r="B3" s="419"/>
      <c r="C3" s="419"/>
      <c r="D3" s="419"/>
      <c r="E3" s="419"/>
      <c r="F3" s="419"/>
    </row>
    <row r="4" spans="1:6" ht="28.5" x14ac:dyDescent="0.25">
      <c r="A4" s="115" t="s">
        <v>1</v>
      </c>
      <c r="B4" s="115" t="s">
        <v>2</v>
      </c>
      <c r="C4" s="115" t="s">
        <v>3</v>
      </c>
      <c r="D4" s="115" t="s">
        <v>4</v>
      </c>
      <c r="E4" s="115" t="s">
        <v>5</v>
      </c>
      <c r="F4" s="115" t="s">
        <v>6</v>
      </c>
    </row>
    <row r="5" spans="1:6" x14ac:dyDescent="0.25">
      <c r="A5" s="32">
        <f>datos!C6</f>
        <v>0</v>
      </c>
      <c r="B5" s="32">
        <f>datos!C7</f>
        <v>0</v>
      </c>
      <c r="C5" s="32"/>
      <c r="D5" s="32">
        <f>datos!C3</f>
        <v>0</v>
      </c>
      <c r="E5" s="32">
        <f>datos!C4</f>
        <v>0</v>
      </c>
      <c r="F5" s="32">
        <f>+COUNTA(datos!B14:B67)</f>
        <v>30</v>
      </c>
    </row>
    <row r="6" spans="1:6" ht="28.5" x14ac:dyDescent="0.25">
      <c r="A6" s="419" t="s">
        <v>7</v>
      </c>
      <c r="B6" s="419"/>
      <c r="C6" s="419"/>
      <c r="D6" s="419"/>
      <c r="E6" s="115" t="s">
        <v>8</v>
      </c>
      <c r="F6" s="41" t="e">
        <f>TRUNC(AVERAGE(C12:C51),2)</f>
        <v>#DIV/0!</v>
      </c>
    </row>
    <row r="7" spans="1:6" ht="57" x14ac:dyDescent="0.25">
      <c r="A7" s="115" t="s">
        <v>9</v>
      </c>
      <c r="B7" s="115" t="s">
        <v>65</v>
      </c>
      <c r="C7" s="115" t="s">
        <v>10</v>
      </c>
      <c r="D7" s="423" t="s">
        <v>11</v>
      </c>
      <c r="E7" s="423"/>
      <c r="F7" s="423"/>
    </row>
    <row r="8" spans="1:6" ht="34.5" customHeight="1" x14ac:dyDescent="0.25">
      <c r="A8" s="29"/>
      <c r="B8" s="29"/>
      <c r="C8" s="30" t="e">
        <f>+B8/A8</f>
        <v>#DIV/0!</v>
      </c>
      <c r="D8" s="420"/>
      <c r="E8" s="420"/>
      <c r="F8" s="420"/>
    </row>
    <row r="10" spans="1:6" ht="15.75" x14ac:dyDescent="0.25">
      <c r="A10" s="419" t="s">
        <v>7</v>
      </c>
      <c r="B10" s="419"/>
      <c r="C10" s="419"/>
      <c r="D10" s="419"/>
      <c r="E10" s="419"/>
      <c r="F10" s="419"/>
    </row>
    <row r="11" spans="1:6" ht="24" x14ac:dyDescent="0.25">
      <c r="A11" s="424" t="s">
        <v>12</v>
      </c>
      <c r="B11" s="425"/>
      <c r="C11" s="53" t="s">
        <v>82</v>
      </c>
      <c r="D11" s="31" t="s">
        <v>13</v>
      </c>
      <c r="E11" s="31" t="s">
        <v>14</v>
      </c>
      <c r="F11" s="31" t="s">
        <v>15</v>
      </c>
    </row>
    <row r="12" spans="1:6" hidden="1" x14ac:dyDescent="0.25">
      <c r="A12" s="338" t="str">
        <f>'PROM 2.2'!A12</f>
        <v>ALVAREZ MUÑIZ ANGIE GABRIELA</v>
      </c>
      <c r="B12" s="339"/>
      <c r="C12" s="39" t="str">
        <f>'PROM 2.2'!M12</f>
        <v xml:space="preserve"> </v>
      </c>
      <c r="D12" s="114"/>
      <c r="E12" s="114"/>
      <c r="F12" s="114"/>
    </row>
    <row r="13" spans="1:6" hidden="1" x14ac:dyDescent="0.25">
      <c r="A13" s="338" t="str">
        <f>'PROM 2.2'!A13</f>
        <v>CABRERA NICOLA LEONARDO JAVIER</v>
      </c>
      <c r="B13" s="339"/>
      <c r="C13" s="39" t="str">
        <f>'PROM 2.2'!M13</f>
        <v xml:space="preserve"> </v>
      </c>
      <c r="D13" s="114"/>
      <c r="E13" s="114"/>
      <c r="F13" s="114"/>
    </row>
    <row r="14" spans="1:6" hidden="1" x14ac:dyDescent="0.25">
      <c r="A14" s="338" t="str">
        <f>'PROM 2.2'!A14</f>
        <v>CARDENAS HIDALGO KENNY JOEL</v>
      </c>
      <c r="B14" s="339"/>
      <c r="C14" s="39" t="str">
        <f>'PROM 2.2'!M14</f>
        <v xml:space="preserve"> </v>
      </c>
      <c r="D14" s="114"/>
      <c r="E14" s="114"/>
      <c r="F14" s="114"/>
    </row>
    <row r="15" spans="1:6" hidden="1" x14ac:dyDescent="0.25">
      <c r="A15" s="338" t="str">
        <f>'PROM 2.2'!A15</f>
        <v>CARRASCO GRAÑA SAMUEL JOSE</v>
      </c>
      <c r="B15" s="339"/>
      <c r="C15" s="39" t="str">
        <f>'PROM 2.2'!M15</f>
        <v xml:space="preserve"> </v>
      </c>
      <c r="D15" s="114"/>
      <c r="E15" s="114"/>
      <c r="F15" s="114"/>
    </row>
    <row r="16" spans="1:6" x14ac:dyDescent="0.25">
      <c r="A16" s="338" t="str">
        <f>'PROM 2.2'!A16</f>
        <v>CARRILLO GARCIA DANIEL ALEJANDRO</v>
      </c>
      <c r="B16" s="339"/>
      <c r="C16" s="39" t="str">
        <f>'PROM 2.2'!M16</f>
        <v xml:space="preserve"> </v>
      </c>
      <c r="D16" s="114"/>
      <c r="E16" s="114"/>
      <c r="F16" s="114"/>
    </row>
    <row r="17" spans="1:6" hidden="1" x14ac:dyDescent="0.25">
      <c r="A17" s="338" t="str">
        <f>'PROM 2.2'!A17</f>
        <v>CHOEZ MORAN DARIAN MARCELA</v>
      </c>
      <c r="B17" s="339"/>
      <c r="C17" s="39" t="str">
        <f>'PROM 2.2'!M17</f>
        <v xml:space="preserve"> </v>
      </c>
      <c r="D17" s="114"/>
      <c r="E17" s="114"/>
      <c r="F17" s="114"/>
    </row>
    <row r="18" spans="1:6" hidden="1" x14ac:dyDescent="0.25">
      <c r="A18" s="338" t="str">
        <f>'PROM 2.2'!A18</f>
        <v>CONTRERAS VARGAS CECIBEL ALEJANDRA</v>
      </c>
      <c r="B18" s="339"/>
      <c r="C18" s="39" t="str">
        <f>'PROM 2.2'!M18</f>
        <v xml:space="preserve"> </v>
      </c>
      <c r="D18" s="114"/>
      <c r="E18" s="114"/>
      <c r="F18" s="114"/>
    </row>
    <row r="19" spans="1:6" x14ac:dyDescent="0.25">
      <c r="A19" s="338" t="str">
        <f>'PROM 2.2'!A19</f>
        <v>CORDOVA MENDOZA GIOVANNY ALBERTO</v>
      </c>
      <c r="B19" s="339"/>
      <c r="C19" s="39" t="str">
        <f>'PROM 2.2'!M19</f>
        <v xml:space="preserve"> </v>
      </c>
      <c r="D19" s="114"/>
      <c r="E19" s="114"/>
      <c r="F19" s="114"/>
    </row>
    <row r="20" spans="1:6" hidden="1" x14ac:dyDescent="0.25">
      <c r="A20" s="338" t="str">
        <f>'PROM 2.2'!A20</f>
        <v>CORONEL LANDIVAR JUAN DIEGO</v>
      </c>
      <c r="B20" s="339"/>
      <c r="C20" s="39" t="str">
        <f>'PROM 2.2'!M20</f>
        <v xml:space="preserve"> </v>
      </c>
      <c r="D20" s="114"/>
      <c r="E20" s="114"/>
      <c r="F20" s="114"/>
    </row>
    <row r="21" spans="1:6" x14ac:dyDescent="0.25">
      <c r="A21" s="338" t="str">
        <f>'PROM 2.2'!A21</f>
        <v>CUBA VERA ABRAHAM</v>
      </c>
      <c r="B21" s="339"/>
      <c r="C21" s="39" t="str">
        <f>'PROM 2.2'!M21</f>
        <v xml:space="preserve"> </v>
      </c>
      <c r="D21" s="114"/>
      <c r="E21" s="114"/>
      <c r="F21" s="114"/>
    </row>
    <row r="22" spans="1:6" hidden="1" x14ac:dyDescent="0.25">
      <c r="A22" s="338" t="str">
        <f>'PROM 2.2'!A22</f>
        <v>CUENCA LOZA DANIELLA NICOLLE</v>
      </c>
      <c r="B22" s="339"/>
      <c r="C22" s="39" t="str">
        <f>'PROM 2.2'!M22</f>
        <v xml:space="preserve"> </v>
      </c>
      <c r="D22" s="114"/>
      <c r="E22" s="114"/>
      <c r="F22" s="114"/>
    </row>
    <row r="23" spans="1:6" x14ac:dyDescent="0.25">
      <c r="A23" s="338" t="str">
        <f>'PROM 2.2'!A23</f>
        <v>GARCIA ABRIL FELIX ALBERTO</v>
      </c>
      <c r="B23" s="339"/>
      <c r="C23" s="39" t="str">
        <f>'PROM 2.2'!M23</f>
        <v xml:space="preserve"> </v>
      </c>
      <c r="D23" s="114"/>
      <c r="E23" s="114"/>
      <c r="F23" s="114"/>
    </row>
    <row r="24" spans="1:6" x14ac:dyDescent="0.25">
      <c r="A24" s="338" t="str">
        <f>'PROM 2.2'!A24</f>
        <v>GOMEZ MESTANZA ALBERTO JOSHUA</v>
      </c>
      <c r="B24" s="339"/>
      <c r="C24" s="39" t="str">
        <f>'PROM 2.2'!M24</f>
        <v xml:space="preserve"> </v>
      </c>
      <c r="D24" s="114"/>
      <c r="E24" s="114"/>
      <c r="F24" s="114"/>
    </row>
    <row r="25" spans="1:6" hidden="1" x14ac:dyDescent="0.25">
      <c r="A25" s="338" t="str">
        <f>'PROM 2.2'!A25</f>
        <v>LANDIRES COLOMA ROMINA MARTJE</v>
      </c>
      <c r="B25" s="339"/>
      <c r="C25" s="39" t="str">
        <f>'PROM 2.2'!M25</f>
        <v xml:space="preserve"> </v>
      </c>
      <c r="D25" s="114"/>
      <c r="E25" s="114"/>
      <c r="F25" s="114"/>
    </row>
    <row r="26" spans="1:6" hidden="1" x14ac:dyDescent="0.25">
      <c r="A26" s="338" t="str">
        <f>'PROM 2.2'!A26</f>
        <v>LOOR ALVAREZ JHONNY FREDERICK</v>
      </c>
      <c r="B26" s="339"/>
      <c r="C26" s="39" t="str">
        <f>'PROM 2.2'!M26</f>
        <v xml:space="preserve"> </v>
      </c>
      <c r="D26" s="114"/>
      <c r="E26" s="114"/>
      <c r="F26" s="114"/>
    </row>
    <row r="27" spans="1:6" hidden="1" x14ac:dyDescent="0.25">
      <c r="A27" s="338" t="str">
        <f>'PROM 2.2'!A27</f>
        <v>LOPEZ LEON MIRNA JOSTYNE</v>
      </c>
      <c r="B27" s="339"/>
      <c r="C27" s="39" t="str">
        <f>'PROM 2.2'!M27</f>
        <v xml:space="preserve"> </v>
      </c>
      <c r="D27" s="114"/>
      <c r="E27" s="114"/>
      <c r="F27" s="114"/>
    </row>
    <row r="28" spans="1:6" hidden="1" x14ac:dyDescent="0.25">
      <c r="A28" s="338" t="str">
        <f>'PROM 2.2'!A28</f>
        <v>MALDONADO PALMA CHRISTOPHER XAVIER</v>
      </c>
      <c r="B28" s="339"/>
      <c r="C28" s="39" t="str">
        <f>'PROM 2.2'!M28</f>
        <v xml:space="preserve"> </v>
      </c>
      <c r="D28" s="114"/>
      <c r="E28" s="114"/>
      <c r="F28" s="114"/>
    </row>
    <row r="29" spans="1:6" hidden="1" x14ac:dyDescent="0.25">
      <c r="A29" s="338" t="str">
        <f>'PROM 2.2'!A29</f>
        <v>MORALES AVILA DAYANA PRISCILA</v>
      </c>
      <c r="B29" s="339"/>
      <c r="C29" s="39" t="str">
        <f>'PROM 2.2'!M29</f>
        <v xml:space="preserve"> </v>
      </c>
      <c r="D29" s="114"/>
      <c r="E29" s="114"/>
      <c r="F29" s="114"/>
    </row>
    <row r="30" spans="1:6" hidden="1" x14ac:dyDescent="0.25">
      <c r="A30" s="338" t="str">
        <f>'PROM 2.2'!A30</f>
        <v>MUÑOZ RIVERA NICOLE ALEXANDRA</v>
      </c>
      <c r="B30" s="339"/>
      <c r="C30" s="39" t="str">
        <f>'PROM 2.2'!M30</f>
        <v xml:space="preserve"> </v>
      </c>
      <c r="D30" s="114"/>
      <c r="E30" s="114"/>
      <c r="F30" s="114"/>
    </row>
    <row r="31" spans="1:6" hidden="1" x14ac:dyDescent="0.25">
      <c r="A31" s="338" t="str">
        <f>'PROM 2.2'!A31</f>
        <v>MURILLO VELASTEGUI RICARDO ARTURO</v>
      </c>
      <c r="B31" s="339"/>
      <c r="C31" s="39" t="str">
        <f>'PROM 2.2'!M31</f>
        <v xml:space="preserve"> </v>
      </c>
      <c r="D31" s="114"/>
      <c r="E31" s="114"/>
      <c r="F31" s="114"/>
    </row>
    <row r="32" spans="1:6" hidden="1" x14ac:dyDescent="0.25">
      <c r="A32" s="338" t="str">
        <f>'PROM 2.2'!A32</f>
        <v>OTERO SANCHEZ JORGE ALEJANDRO</v>
      </c>
      <c r="B32" s="339"/>
      <c r="C32" s="39" t="str">
        <f>'PROM 2.2'!M32</f>
        <v xml:space="preserve"> </v>
      </c>
      <c r="D32" s="114"/>
      <c r="E32" s="114"/>
      <c r="F32" s="114"/>
    </row>
    <row r="33" spans="1:6" hidden="1" x14ac:dyDescent="0.25">
      <c r="A33" s="338" t="str">
        <f>'PROM 2.2'!A33</f>
        <v>PASTOR SALGADO MARIELLA DOMENICA</v>
      </c>
      <c r="B33" s="339"/>
      <c r="C33" s="39" t="str">
        <f>'PROM 2.2'!M33</f>
        <v xml:space="preserve"> </v>
      </c>
      <c r="D33" s="114"/>
      <c r="E33" s="114"/>
      <c r="F33" s="114"/>
    </row>
    <row r="34" spans="1:6" hidden="1" x14ac:dyDescent="0.25">
      <c r="A34" s="338" t="str">
        <f>'PROM 2.2'!A34</f>
        <v>PLAZA DELGADO JOSE LUIS</v>
      </c>
      <c r="B34" s="339"/>
      <c r="C34" s="39" t="str">
        <f>'PROM 2.2'!M34</f>
        <v xml:space="preserve"> </v>
      </c>
      <c r="D34" s="114"/>
      <c r="E34" s="114"/>
      <c r="F34" s="114"/>
    </row>
    <row r="35" spans="1:6" hidden="1" x14ac:dyDescent="0.25">
      <c r="A35" s="338" t="str">
        <f>'PROM 2.2'!A35</f>
        <v>ROMAN FLORES DANIEL ERNESTO</v>
      </c>
      <c r="B35" s="339"/>
      <c r="C35" s="39" t="str">
        <f>'PROM 2.2'!M35</f>
        <v xml:space="preserve"> </v>
      </c>
      <c r="D35" s="114"/>
      <c r="E35" s="114"/>
      <c r="F35" s="114"/>
    </row>
    <row r="36" spans="1:6" hidden="1" x14ac:dyDescent="0.25">
      <c r="A36" s="338" t="str">
        <f>'PROM 2.2'!A36</f>
        <v>TAIBOT AVEGNO BRYAN ANTENOR</v>
      </c>
      <c r="B36" s="339"/>
      <c r="C36" s="39" t="str">
        <f>'PROM 2.2'!M36</f>
        <v xml:space="preserve"> </v>
      </c>
      <c r="D36" s="114"/>
      <c r="E36" s="114"/>
      <c r="F36" s="114"/>
    </row>
    <row r="37" spans="1:6" hidden="1" x14ac:dyDescent="0.25">
      <c r="A37" s="338" t="str">
        <f>'PROM 2.2'!A37</f>
        <v>TORO ALMEA JORDAN ANDRES</v>
      </c>
      <c r="B37" s="339"/>
      <c r="C37" s="39" t="str">
        <f>'PROM 2.2'!M37</f>
        <v xml:space="preserve"> </v>
      </c>
      <c r="D37" s="114"/>
      <c r="E37" s="114"/>
      <c r="F37" s="114"/>
    </row>
    <row r="38" spans="1:6" hidden="1" x14ac:dyDescent="0.25">
      <c r="A38" s="338" t="str">
        <f>'PROM 2.2'!A38</f>
        <v>VALENCIA CAICEDO ANGIE ISABELLA</v>
      </c>
      <c r="B38" s="339"/>
      <c r="C38" s="39" t="str">
        <f>'PROM 2.2'!M38</f>
        <v xml:space="preserve"> </v>
      </c>
      <c r="D38" s="114"/>
      <c r="E38" s="114"/>
      <c r="F38" s="114"/>
    </row>
    <row r="39" spans="1:6" hidden="1" x14ac:dyDescent="0.25">
      <c r="A39" s="338" t="str">
        <f>'PROM 2.2'!A39</f>
        <v>VALIENTE GUTIERREZ NAYIB EDUARDO</v>
      </c>
      <c r="B39" s="339"/>
      <c r="C39" s="39" t="str">
        <f>'PROM 2.2'!M39</f>
        <v xml:space="preserve"> </v>
      </c>
      <c r="D39" s="114"/>
      <c r="E39" s="114"/>
      <c r="F39" s="114"/>
    </row>
    <row r="40" spans="1:6" hidden="1" x14ac:dyDescent="0.25">
      <c r="A40" s="338" t="str">
        <f>'PROM 2.2'!A40</f>
        <v>VEGA VERA ANGGIE VALERIA</v>
      </c>
      <c r="B40" s="339"/>
      <c r="C40" s="39" t="str">
        <f>'PROM 2.2'!M40</f>
        <v xml:space="preserve"> </v>
      </c>
      <c r="D40" s="114"/>
      <c r="E40" s="114"/>
      <c r="F40" s="114"/>
    </row>
    <row r="41" spans="1:6" hidden="1" x14ac:dyDescent="0.25">
      <c r="A41" s="338">
        <f>'PROM 2.2'!A41</f>
        <v>0</v>
      </c>
      <c r="B41" s="339"/>
      <c r="C41" s="39" t="str">
        <f>'PROM 2.2'!M41</f>
        <v xml:space="preserve"> </v>
      </c>
      <c r="D41" s="114"/>
      <c r="E41" s="114"/>
      <c r="F41" s="114"/>
    </row>
    <row r="42" spans="1:6" hidden="1" x14ac:dyDescent="0.25">
      <c r="A42" s="338">
        <f>'PROM 2.2'!A42</f>
        <v>0</v>
      </c>
      <c r="B42" s="339"/>
      <c r="C42" s="39" t="str">
        <f>'PROM 2.2'!M42</f>
        <v xml:space="preserve"> </v>
      </c>
      <c r="D42" s="114"/>
      <c r="E42" s="114"/>
      <c r="F42" s="114"/>
    </row>
    <row r="43" spans="1:6" hidden="1" x14ac:dyDescent="0.25">
      <c r="A43" s="338">
        <f>'PROM 2.2'!A43</f>
        <v>0</v>
      </c>
      <c r="B43" s="339"/>
      <c r="C43" s="39" t="str">
        <f>'PROM 2.2'!M43</f>
        <v xml:space="preserve"> </v>
      </c>
      <c r="D43" s="114"/>
      <c r="E43" s="114"/>
      <c r="F43" s="114"/>
    </row>
    <row r="44" spans="1:6" hidden="1" x14ac:dyDescent="0.25">
      <c r="A44" s="338">
        <f>'PROM 2.2'!A44</f>
        <v>0</v>
      </c>
      <c r="B44" s="339"/>
      <c r="C44" s="39" t="str">
        <f>'PROM 2.2'!M44</f>
        <v xml:space="preserve"> </v>
      </c>
      <c r="D44" s="114"/>
      <c r="E44" s="114"/>
      <c r="F44" s="114"/>
    </row>
    <row r="45" spans="1:6" hidden="1" x14ac:dyDescent="0.25">
      <c r="A45" s="338">
        <f>'PROM 2.2'!A45</f>
        <v>0</v>
      </c>
      <c r="B45" s="339"/>
      <c r="C45" s="39" t="str">
        <f>'PROM 2.2'!M45</f>
        <v xml:space="preserve"> </v>
      </c>
      <c r="D45" s="114"/>
      <c r="E45" s="114"/>
      <c r="F45" s="114"/>
    </row>
    <row r="46" spans="1:6" hidden="1" x14ac:dyDescent="0.25">
      <c r="A46" s="338">
        <f>'PROM 2.2'!A46</f>
        <v>0</v>
      </c>
      <c r="B46" s="339"/>
      <c r="C46" s="39" t="str">
        <f>'PROM 2.2'!M46</f>
        <v xml:space="preserve"> </v>
      </c>
      <c r="D46" s="114"/>
      <c r="E46" s="114"/>
      <c r="F46" s="114"/>
    </row>
    <row r="47" spans="1:6" hidden="1" x14ac:dyDescent="0.25">
      <c r="A47" s="338">
        <f>'PROM 2.2'!A47</f>
        <v>0</v>
      </c>
      <c r="B47" s="339"/>
      <c r="C47" s="39" t="str">
        <f>'PROM 2.2'!M47</f>
        <v xml:space="preserve"> </v>
      </c>
      <c r="D47" s="114"/>
      <c r="E47" s="114"/>
      <c r="F47" s="114"/>
    </row>
    <row r="48" spans="1:6" hidden="1" x14ac:dyDescent="0.25">
      <c r="A48" s="338">
        <f>'PROM 2.2'!A48</f>
        <v>0</v>
      </c>
      <c r="B48" s="339"/>
      <c r="C48" s="39" t="str">
        <f>'PROM 2.2'!M48</f>
        <v xml:space="preserve"> </v>
      </c>
      <c r="D48" s="114"/>
      <c r="E48" s="114"/>
      <c r="F48" s="114"/>
    </row>
    <row r="49" spans="1:6" hidden="1" x14ac:dyDescent="0.25">
      <c r="A49" s="338">
        <f>'PROM 2.2'!A49</f>
        <v>0</v>
      </c>
      <c r="B49" s="339"/>
      <c r="C49" s="39" t="str">
        <f>'PROM 2.2'!M49</f>
        <v xml:space="preserve"> </v>
      </c>
      <c r="D49" s="114"/>
      <c r="E49" s="114"/>
      <c r="F49" s="114"/>
    </row>
    <row r="50" spans="1:6" hidden="1" x14ac:dyDescent="0.25">
      <c r="A50" s="338">
        <f>'PROM 2.2'!A50</f>
        <v>0</v>
      </c>
      <c r="B50" s="339"/>
      <c r="C50" s="39" t="str">
        <f>'PROM 2.2'!M50</f>
        <v xml:space="preserve"> </v>
      </c>
      <c r="D50" s="114"/>
      <c r="E50" s="114"/>
      <c r="F50" s="114"/>
    </row>
    <row r="51" spans="1:6" hidden="1" x14ac:dyDescent="0.25">
      <c r="A51" s="338">
        <f>'PROM 2.2'!A51</f>
        <v>0</v>
      </c>
      <c r="B51" s="339"/>
      <c r="C51" s="39" t="str">
        <f>'PROM 2.2'!M51</f>
        <v xml:space="preserve"> </v>
      </c>
      <c r="D51" s="114"/>
      <c r="E51" s="114"/>
      <c r="F51" s="114"/>
    </row>
    <row r="54" spans="1:6" ht="15.75" x14ac:dyDescent="0.25">
      <c r="A54" s="419" t="s">
        <v>16</v>
      </c>
      <c r="B54" s="419"/>
      <c r="C54" s="419"/>
      <c r="D54" s="419"/>
      <c r="E54" s="419"/>
      <c r="F54" s="419"/>
    </row>
    <row r="55" spans="1:6" ht="29.25" customHeight="1" x14ac:dyDescent="0.25">
      <c r="A55" s="420"/>
      <c r="B55" s="420"/>
      <c r="C55" s="420"/>
      <c r="D55" s="420"/>
      <c r="E55" s="420"/>
      <c r="F55" s="420"/>
    </row>
    <row r="57" spans="1:6" ht="15.75" x14ac:dyDescent="0.25">
      <c r="A57" s="419" t="s">
        <v>17</v>
      </c>
      <c r="B57" s="419"/>
      <c r="C57" s="419"/>
      <c r="D57" s="419"/>
      <c r="E57" s="419"/>
      <c r="F57" s="419"/>
    </row>
    <row r="58" spans="1:6" ht="33" customHeight="1" x14ac:dyDescent="0.25">
      <c r="A58" s="421"/>
      <c r="B58" s="421"/>
      <c r="C58" s="421"/>
      <c r="D58" s="421"/>
      <c r="E58" s="421"/>
      <c r="F58" s="421"/>
    </row>
    <row r="59" spans="1:6" x14ac:dyDescent="0.25">
      <c r="A59" s="34"/>
      <c r="B59" s="34"/>
      <c r="C59" s="34"/>
      <c r="D59" s="34"/>
      <c r="E59" s="34"/>
      <c r="F59" s="34"/>
    </row>
    <row r="60" spans="1:6" x14ac:dyDescent="0.25">
      <c r="A60" s="416" t="s">
        <v>18</v>
      </c>
      <c r="B60" s="417"/>
      <c r="C60" s="418"/>
      <c r="D60" s="416" t="s">
        <v>19</v>
      </c>
      <c r="E60" s="417"/>
      <c r="F60" s="418"/>
    </row>
    <row r="61" spans="1:6" x14ac:dyDescent="0.25">
      <c r="A61" s="35" t="s">
        <v>20</v>
      </c>
      <c r="B61" s="404">
        <f>'I 1.2'!B61:C61</f>
        <v>0</v>
      </c>
      <c r="C61" s="405"/>
      <c r="D61" s="35" t="s">
        <v>21</v>
      </c>
      <c r="E61" s="406">
        <f>'I 1.2'!E61:F61</f>
        <v>0</v>
      </c>
      <c r="F61" s="407"/>
    </row>
    <row r="62" spans="1:6" ht="32.25" customHeight="1" x14ac:dyDescent="0.25">
      <c r="A62" s="35" t="s">
        <v>22</v>
      </c>
      <c r="B62" s="408"/>
      <c r="C62" s="409"/>
      <c r="D62" s="35" t="s">
        <v>22</v>
      </c>
      <c r="E62" s="410"/>
      <c r="F62" s="411"/>
    </row>
    <row r="63" spans="1:6" x14ac:dyDescent="0.25">
      <c r="A63" s="36" t="s">
        <v>23</v>
      </c>
      <c r="B63" s="412"/>
      <c r="C63" s="413"/>
      <c r="D63" s="36" t="s">
        <v>23</v>
      </c>
      <c r="E63" s="414"/>
      <c r="F63" s="415"/>
    </row>
  </sheetData>
  <autoFilter ref="A11:F51">
    <filterColumn colId="0" showButton="0"/>
    <filterColumn colId="2">
      <customFilters>
        <customFilter operator="lessThan" val="7"/>
      </customFilters>
    </filterColumn>
  </autoFilter>
  <mergeCells count="60">
    <mergeCell ref="B61:C61"/>
    <mergeCell ref="E61:F61"/>
    <mergeCell ref="B62:C62"/>
    <mergeCell ref="E62:F62"/>
    <mergeCell ref="B63:C63"/>
    <mergeCell ref="E63:F63"/>
    <mergeCell ref="A54:F54"/>
    <mergeCell ref="A55:F55"/>
    <mergeCell ref="A57:F57"/>
    <mergeCell ref="A58:F58"/>
    <mergeCell ref="A60:C60"/>
    <mergeCell ref="D60:F60"/>
    <mergeCell ref="A51:B51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39:B39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27:B27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15:B15"/>
    <mergeCell ref="B1:E1"/>
    <mergeCell ref="A2:F2"/>
    <mergeCell ref="A3:F3"/>
    <mergeCell ref="A6:D6"/>
    <mergeCell ref="D7:F7"/>
    <mergeCell ref="D8:F8"/>
    <mergeCell ref="A10:F10"/>
    <mergeCell ref="A11:B11"/>
    <mergeCell ref="A12:B12"/>
    <mergeCell ref="A13:B13"/>
    <mergeCell ref="A14:B14"/>
  </mergeCells>
  <pageMargins left="0.70866141732283472" right="0.70866141732283472" top="0.74803149606299213" bottom="0.74803149606299213" header="0.31496062992125984" footer="0.31496062992125984"/>
  <pageSetup paperSize="9" scale="69" fitToHeight="0" orientation="portrait" horizontalDpi="0" verticalDpi="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1" filterMode="1">
    <pageSetUpPr fitToPage="1"/>
  </sheetPr>
  <dimension ref="A1:G55"/>
  <sheetViews>
    <sheetView workbookViewId="0">
      <selection activeCell="A3" sqref="A3:F3"/>
    </sheetView>
  </sheetViews>
  <sheetFormatPr baseColWidth="10" defaultRowHeight="15" x14ac:dyDescent="0.25"/>
  <cols>
    <col min="1" max="5" width="22.7109375" style="38" customWidth="1"/>
    <col min="6" max="6" width="15.5703125" style="38" bestFit="1" customWidth="1"/>
    <col min="7" max="7" width="6.5703125" style="54" hidden="1" customWidth="1"/>
    <col min="8" max="16384" width="11.42578125" style="38"/>
  </cols>
  <sheetData>
    <row r="1" spans="1:7" ht="60" customHeight="1" x14ac:dyDescent="0.25">
      <c r="A1" s="33"/>
      <c r="B1" s="366" t="s">
        <v>36</v>
      </c>
      <c r="C1" s="366"/>
      <c r="D1" s="366"/>
      <c r="E1" s="366"/>
      <c r="F1" s="28" t="s">
        <v>124</v>
      </c>
    </row>
    <row r="2" spans="1:7" ht="18" x14ac:dyDescent="0.25">
      <c r="A2" s="370" t="str">
        <f>+CONCATENATE("PLAN DE REFUERZO ACADÉMICO  ",'2.2'!A1,"   ",datos!C5)</f>
        <v xml:space="preserve">PLAN DE REFUERZO ACADÉMICO  SEGUNDO PARCIAL - SEGUNDO QUIMESTRE   </v>
      </c>
      <c r="B2" s="370"/>
      <c r="C2" s="370"/>
      <c r="D2" s="370"/>
      <c r="E2" s="370"/>
      <c r="F2" s="370"/>
    </row>
    <row r="3" spans="1:7" ht="15.75" x14ac:dyDescent="0.25">
      <c r="A3" s="371" t="s">
        <v>66</v>
      </c>
      <c r="B3" s="371"/>
      <c r="C3" s="371"/>
      <c r="D3" s="371"/>
      <c r="E3" s="371"/>
      <c r="F3" s="371"/>
    </row>
    <row r="4" spans="1:7" x14ac:dyDescent="0.25">
      <c r="A4" s="116" t="s">
        <v>67</v>
      </c>
      <c r="B4" s="118" t="s">
        <v>5</v>
      </c>
      <c r="C4" s="118" t="s">
        <v>2</v>
      </c>
      <c r="D4" s="367" t="s">
        <v>68</v>
      </c>
      <c r="E4" s="367"/>
      <c r="F4" s="367"/>
    </row>
    <row r="5" spans="1:7" s="47" customFormat="1" x14ac:dyDescent="0.25">
      <c r="A5" s="117">
        <f>datos!C3</f>
        <v>0</v>
      </c>
      <c r="B5" s="46">
        <f>datos!C4</f>
        <v>0</v>
      </c>
      <c r="C5" s="46">
        <f>datos!C7</f>
        <v>0</v>
      </c>
      <c r="D5" s="368">
        <f>'I 2.2'!C5</f>
        <v>0</v>
      </c>
      <c r="E5" s="368"/>
      <c r="F5" s="368"/>
      <c r="G5" s="54"/>
    </row>
    <row r="6" spans="1:7" x14ac:dyDescent="0.25">
      <c r="A6" s="367" t="s">
        <v>69</v>
      </c>
      <c r="B6" s="367"/>
      <c r="C6" s="369" t="s">
        <v>70</v>
      </c>
      <c r="D6" s="369"/>
      <c r="E6" s="367" t="s">
        <v>71</v>
      </c>
      <c r="F6" s="367"/>
    </row>
    <row r="7" spans="1:7" s="47" customFormat="1" ht="15" customHeight="1" x14ac:dyDescent="0.25">
      <c r="A7" s="375">
        <f>datos!C6</f>
        <v>0</v>
      </c>
      <c r="B7" s="375"/>
      <c r="C7" s="376" t="e">
        <f>'RA 1.2'!E7+1</f>
        <v>#VALUE!</v>
      </c>
      <c r="D7" s="376"/>
      <c r="E7" s="372" t="s">
        <v>83</v>
      </c>
      <c r="F7" s="372"/>
      <c r="G7" s="54"/>
    </row>
    <row r="8" spans="1:7" x14ac:dyDescent="0.25">
      <c r="A8" s="42"/>
      <c r="B8" s="42"/>
      <c r="C8" s="42"/>
      <c r="D8" s="42"/>
      <c r="E8" s="42"/>
      <c r="F8" s="42"/>
    </row>
    <row r="9" spans="1:7" ht="15.75" x14ac:dyDescent="0.25">
      <c r="A9" s="374" t="s">
        <v>72</v>
      </c>
      <c r="B9" s="374"/>
      <c r="C9" s="374"/>
      <c r="D9" s="374"/>
      <c r="E9" s="374"/>
      <c r="F9" s="374"/>
    </row>
    <row r="10" spans="1:7" ht="57.75" customHeight="1" x14ac:dyDescent="0.25">
      <c r="A10" s="116" t="s">
        <v>73</v>
      </c>
      <c r="B10" s="116" t="s">
        <v>74</v>
      </c>
      <c r="C10" s="116" t="s">
        <v>75</v>
      </c>
      <c r="D10" s="118" t="s">
        <v>76</v>
      </c>
      <c r="E10" s="116" t="s">
        <v>77</v>
      </c>
      <c r="F10" s="116" t="s">
        <v>78</v>
      </c>
      <c r="G10" s="54" t="s">
        <v>82</v>
      </c>
    </row>
    <row r="11" spans="1:7" ht="30" hidden="1" x14ac:dyDescent="0.25">
      <c r="A11" s="48" t="str">
        <f>'I 2.2'!A12:B12</f>
        <v>ALVAREZ MUÑIZ ANGIE GABRIELA</v>
      </c>
      <c r="B11" s="114">
        <f>'I 2.2'!D12</f>
        <v>0</v>
      </c>
      <c r="C11" s="114"/>
      <c r="D11" s="114"/>
      <c r="E11" s="114"/>
      <c r="F11" s="114"/>
      <c r="G11" s="54" t="str">
        <f>'I 2.2'!C12</f>
        <v xml:space="preserve"> </v>
      </c>
    </row>
    <row r="12" spans="1:7" ht="30" hidden="1" x14ac:dyDescent="0.25">
      <c r="A12" s="48" t="str">
        <f>'I 2.2'!A13:B13</f>
        <v>CABRERA NICOLA LEONARDO JAVIER</v>
      </c>
      <c r="B12" s="114">
        <f>'I 2.2'!D13</f>
        <v>0</v>
      </c>
      <c r="C12" s="114"/>
      <c r="D12" s="114"/>
      <c r="E12" s="114"/>
      <c r="F12" s="114"/>
      <c r="G12" s="54" t="str">
        <f>'I 2.2'!C13</f>
        <v xml:space="preserve"> </v>
      </c>
    </row>
    <row r="13" spans="1:7" ht="30" hidden="1" x14ac:dyDescent="0.25">
      <c r="A13" s="48" t="str">
        <f>'I 2.2'!A14:B14</f>
        <v>CARDENAS HIDALGO KENNY JOEL</v>
      </c>
      <c r="B13" s="114">
        <f>'I 2.2'!D14</f>
        <v>0</v>
      </c>
      <c r="C13" s="114"/>
      <c r="D13" s="114"/>
      <c r="E13" s="114"/>
      <c r="F13" s="114"/>
      <c r="G13" s="54" t="str">
        <f>'I 2.2'!C14</f>
        <v xml:space="preserve"> </v>
      </c>
    </row>
    <row r="14" spans="1:7" ht="30" hidden="1" x14ac:dyDescent="0.25">
      <c r="A14" s="48" t="str">
        <f>'I 2.2'!A15:B15</f>
        <v>CARRASCO GRAÑA SAMUEL JOSE</v>
      </c>
      <c r="B14" s="114">
        <f>'I 2.2'!D15</f>
        <v>0</v>
      </c>
      <c r="C14" s="114"/>
      <c r="D14" s="114"/>
      <c r="E14" s="114"/>
      <c r="F14" s="114"/>
      <c r="G14" s="54" t="str">
        <f>'I 2.2'!C15</f>
        <v xml:space="preserve"> </v>
      </c>
    </row>
    <row r="15" spans="1:7" ht="30" x14ac:dyDescent="0.25">
      <c r="A15" s="48" t="str">
        <f>'I 2.2'!A16:B16</f>
        <v>CARRILLO GARCIA DANIEL ALEJANDRO</v>
      </c>
      <c r="B15" s="114">
        <f>'I 2.2'!D16</f>
        <v>0</v>
      </c>
      <c r="C15" s="114"/>
      <c r="D15" s="114"/>
      <c r="E15" s="114"/>
      <c r="F15" s="114"/>
      <c r="G15" s="54" t="str">
        <f>'I 2.2'!C16</f>
        <v xml:space="preserve"> </v>
      </c>
    </row>
    <row r="16" spans="1:7" ht="30" hidden="1" x14ac:dyDescent="0.25">
      <c r="A16" s="48" t="str">
        <f>'I 2.2'!A17:B17</f>
        <v>CHOEZ MORAN DARIAN MARCELA</v>
      </c>
      <c r="B16" s="114">
        <f>'I 2.2'!D17</f>
        <v>0</v>
      </c>
      <c r="C16" s="114"/>
      <c r="D16" s="114"/>
      <c r="E16" s="114"/>
      <c r="F16" s="114"/>
      <c r="G16" s="54" t="str">
        <f>'I 2.2'!C17</f>
        <v xml:space="preserve"> </v>
      </c>
    </row>
    <row r="17" spans="1:7" ht="30" hidden="1" x14ac:dyDescent="0.25">
      <c r="A17" s="48" t="str">
        <f>'I 2.2'!A18:B18</f>
        <v>CONTRERAS VARGAS CECIBEL ALEJANDRA</v>
      </c>
      <c r="B17" s="114">
        <f>'I 2.2'!D18</f>
        <v>0</v>
      </c>
      <c r="C17" s="114"/>
      <c r="D17" s="114"/>
      <c r="E17" s="114"/>
      <c r="F17" s="114"/>
      <c r="G17" s="54" t="str">
        <f>'I 2.2'!C18</f>
        <v xml:space="preserve"> </v>
      </c>
    </row>
    <row r="18" spans="1:7" ht="30" x14ac:dyDescent="0.25">
      <c r="A18" s="48" t="str">
        <f>'I 2.2'!A19:B19</f>
        <v>CORDOVA MENDOZA GIOVANNY ALBERTO</v>
      </c>
      <c r="B18" s="114">
        <f>'I 2.2'!D19</f>
        <v>0</v>
      </c>
      <c r="C18" s="114"/>
      <c r="D18" s="114"/>
      <c r="E18" s="114"/>
      <c r="F18" s="114"/>
      <c r="G18" s="54" t="str">
        <f>'I 2.2'!C19</f>
        <v xml:space="preserve"> </v>
      </c>
    </row>
    <row r="19" spans="1:7" ht="30" hidden="1" x14ac:dyDescent="0.25">
      <c r="A19" s="48" t="str">
        <f>'I 2.2'!A20:B20</f>
        <v>CORONEL LANDIVAR JUAN DIEGO</v>
      </c>
      <c r="B19" s="114">
        <f>'I 2.2'!D20</f>
        <v>0</v>
      </c>
      <c r="C19" s="114"/>
      <c r="D19" s="114"/>
      <c r="E19" s="114"/>
      <c r="F19" s="114"/>
      <c r="G19" s="54" t="str">
        <f>'I 2.2'!C20</f>
        <v xml:space="preserve"> </v>
      </c>
    </row>
    <row r="20" spans="1:7" x14ac:dyDescent="0.25">
      <c r="A20" s="48" t="str">
        <f>'I 2.2'!A21:B21</f>
        <v>CUBA VERA ABRAHAM</v>
      </c>
      <c r="B20" s="114">
        <f>'I 2.2'!D21</f>
        <v>0</v>
      </c>
      <c r="C20" s="114"/>
      <c r="D20" s="114"/>
      <c r="E20" s="114"/>
      <c r="F20" s="114"/>
      <c r="G20" s="54" t="str">
        <f>'I 2.2'!C21</f>
        <v xml:space="preserve"> </v>
      </c>
    </row>
    <row r="21" spans="1:7" ht="30" hidden="1" x14ac:dyDescent="0.25">
      <c r="A21" s="48" t="str">
        <f>'I 2.2'!A22:B22</f>
        <v>CUENCA LOZA DANIELLA NICOLLE</v>
      </c>
      <c r="B21" s="114">
        <f>'I 2.2'!D22</f>
        <v>0</v>
      </c>
      <c r="C21" s="114"/>
      <c r="D21" s="114"/>
      <c r="E21" s="114"/>
      <c r="F21" s="114"/>
      <c r="G21" s="54" t="str">
        <f>'I 2.2'!C22</f>
        <v xml:space="preserve"> </v>
      </c>
    </row>
    <row r="22" spans="1:7" ht="30" x14ac:dyDescent="0.25">
      <c r="A22" s="48" t="str">
        <f>'I 2.2'!A23:B23</f>
        <v>GARCIA ABRIL FELIX ALBERTO</v>
      </c>
      <c r="B22" s="114">
        <f>'I 2.2'!D23</f>
        <v>0</v>
      </c>
      <c r="C22" s="114"/>
      <c r="D22" s="114"/>
      <c r="E22" s="114"/>
      <c r="F22" s="114"/>
      <c r="G22" s="54" t="str">
        <f>'I 2.2'!C23</f>
        <v xml:space="preserve"> </v>
      </c>
    </row>
    <row r="23" spans="1:7" ht="30" x14ac:dyDescent="0.25">
      <c r="A23" s="48" t="str">
        <f>'I 2.2'!A24:B24</f>
        <v>GOMEZ MESTANZA ALBERTO JOSHUA</v>
      </c>
      <c r="B23" s="114">
        <f>'I 2.2'!D24</f>
        <v>0</v>
      </c>
      <c r="C23" s="114"/>
      <c r="D23" s="114"/>
      <c r="E23" s="114"/>
      <c r="F23" s="114"/>
      <c r="G23" s="54" t="str">
        <f>'I 2.2'!C24</f>
        <v xml:space="preserve"> </v>
      </c>
    </row>
    <row r="24" spans="1:7" ht="30" hidden="1" x14ac:dyDescent="0.25">
      <c r="A24" s="48" t="str">
        <f>'I 2.2'!A25:B25</f>
        <v>LANDIRES COLOMA ROMINA MARTJE</v>
      </c>
      <c r="B24" s="114">
        <f>'I 2.2'!D25</f>
        <v>0</v>
      </c>
      <c r="C24" s="114"/>
      <c r="D24" s="114"/>
      <c r="E24" s="114"/>
      <c r="F24" s="114"/>
      <c r="G24" s="54" t="str">
        <f>'I 2.2'!C25</f>
        <v xml:space="preserve"> </v>
      </c>
    </row>
    <row r="25" spans="1:7" ht="30" hidden="1" x14ac:dyDescent="0.25">
      <c r="A25" s="48" t="str">
        <f>'I 2.2'!A26:B26</f>
        <v>LOOR ALVAREZ JHONNY FREDERICK</v>
      </c>
      <c r="B25" s="114">
        <f>'I 2.2'!D26</f>
        <v>0</v>
      </c>
      <c r="C25" s="114"/>
      <c r="D25" s="114"/>
      <c r="E25" s="114"/>
      <c r="F25" s="114"/>
      <c r="G25" s="54" t="str">
        <f>'I 2.2'!C26</f>
        <v xml:space="preserve"> </v>
      </c>
    </row>
    <row r="26" spans="1:7" ht="30" hidden="1" x14ac:dyDescent="0.25">
      <c r="A26" s="48" t="str">
        <f>'I 2.2'!A27:B27</f>
        <v>LOPEZ LEON MIRNA JOSTYNE</v>
      </c>
      <c r="B26" s="114">
        <f>'I 2.2'!D27</f>
        <v>0</v>
      </c>
      <c r="C26" s="114"/>
      <c r="D26" s="114"/>
      <c r="E26" s="114"/>
      <c r="F26" s="114"/>
      <c r="G26" s="54" t="str">
        <f>'I 2.2'!C27</f>
        <v xml:space="preserve"> </v>
      </c>
    </row>
    <row r="27" spans="1:7" ht="30" hidden="1" x14ac:dyDescent="0.25">
      <c r="A27" s="48" t="str">
        <f>'I 2.2'!A28:B28</f>
        <v>MALDONADO PALMA CHRISTOPHER XAVIER</v>
      </c>
      <c r="B27" s="114">
        <f>'I 2.2'!D28</f>
        <v>0</v>
      </c>
      <c r="C27" s="114"/>
      <c r="D27" s="114"/>
      <c r="E27" s="114"/>
      <c r="F27" s="114"/>
      <c r="G27" s="54" t="str">
        <f>'I 2.2'!C28</f>
        <v xml:space="preserve"> </v>
      </c>
    </row>
    <row r="28" spans="1:7" ht="30" hidden="1" x14ac:dyDescent="0.25">
      <c r="A28" s="48" t="str">
        <f>'I 2.2'!A29:B29</f>
        <v>MORALES AVILA DAYANA PRISCILA</v>
      </c>
      <c r="B28" s="114">
        <f>'I 2.2'!D29</f>
        <v>0</v>
      </c>
      <c r="C28" s="114"/>
      <c r="D28" s="114"/>
      <c r="E28" s="114"/>
      <c r="F28" s="114"/>
      <c r="G28" s="54" t="str">
        <f>'I 2.2'!C29</f>
        <v xml:space="preserve"> </v>
      </c>
    </row>
    <row r="29" spans="1:7" ht="30" hidden="1" x14ac:dyDescent="0.25">
      <c r="A29" s="48" t="str">
        <f>'I 2.2'!A30:B30</f>
        <v>MUÑOZ RIVERA NICOLE ALEXANDRA</v>
      </c>
      <c r="B29" s="114">
        <f>'I 2.2'!D30</f>
        <v>0</v>
      </c>
      <c r="C29" s="114"/>
      <c r="D29" s="114"/>
      <c r="E29" s="114"/>
      <c r="F29" s="114"/>
      <c r="G29" s="54" t="str">
        <f>'I 2.2'!C30</f>
        <v xml:space="preserve"> </v>
      </c>
    </row>
    <row r="30" spans="1:7" ht="30" hidden="1" x14ac:dyDescent="0.25">
      <c r="A30" s="48" t="str">
        <f>'I 2.2'!A31:B31</f>
        <v>MURILLO VELASTEGUI RICARDO ARTURO</v>
      </c>
      <c r="B30" s="114">
        <f>'I 2.2'!D31</f>
        <v>0</v>
      </c>
      <c r="C30" s="114"/>
      <c r="D30" s="114"/>
      <c r="E30" s="114"/>
      <c r="F30" s="114"/>
      <c r="G30" s="54" t="str">
        <f>'I 2.2'!C31</f>
        <v xml:space="preserve"> </v>
      </c>
    </row>
    <row r="31" spans="1:7" ht="30" hidden="1" x14ac:dyDescent="0.25">
      <c r="A31" s="48" t="str">
        <f>'I 2.2'!A32:B32</f>
        <v>OTERO SANCHEZ JORGE ALEJANDRO</v>
      </c>
      <c r="B31" s="114">
        <f>'I 2.2'!D32</f>
        <v>0</v>
      </c>
      <c r="C31" s="114"/>
      <c r="D31" s="114"/>
      <c r="E31" s="114"/>
      <c r="F31" s="114"/>
      <c r="G31" s="54" t="str">
        <f>'I 2.2'!C32</f>
        <v xml:space="preserve"> </v>
      </c>
    </row>
    <row r="32" spans="1:7" ht="30" hidden="1" x14ac:dyDescent="0.25">
      <c r="A32" s="48" t="str">
        <f>'I 2.2'!A33:B33</f>
        <v>PASTOR SALGADO MARIELLA DOMENICA</v>
      </c>
      <c r="B32" s="114">
        <f>'I 2.2'!D33</f>
        <v>0</v>
      </c>
      <c r="C32" s="114"/>
      <c r="D32" s="114"/>
      <c r="E32" s="114"/>
      <c r="F32" s="114"/>
      <c r="G32" s="54" t="str">
        <f>'I 2.2'!C33</f>
        <v xml:space="preserve"> </v>
      </c>
    </row>
    <row r="33" spans="1:7" ht="30" hidden="1" x14ac:dyDescent="0.25">
      <c r="A33" s="48" t="str">
        <f>'I 2.2'!A34:B34</f>
        <v>PLAZA DELGADO JOSE LUIS</v>
      </c>
      <c r="B33" s="114">
        <f>'I 2.2'!D34</f>
        <v>0</v>
      </c>
      <c r="C33" s="114"/>
      <c r="D33" s="114"/>
      <c r="E33" s="114"/>
      <c r="F33" s="114"/>
      <c r="G33" s="54" t="str">
        <f>'I 2.2'!C34</f>
        <v xml:space="preserve"> </v>
      </c>
    </row>
    <row r="34" spans="1:7" ht="30" hidden="1" x14ac:dyDescent="0.25">
      <c r="A34" s="48" t="str">
        <f>'I 2.2'!A35:B35</f>
        <v>ROMAN FLORES DANIEL ERNESTO</v>
      </c>
      <c r="B34" s="114">
        <f>'I 2.2'!D35</f>
        <v>0</v>
      </c>
      <c r="C34" s="114"/>
      <c r="D34" s="114"/>
      <c r="E34" s="114"/>
      <c r="F34" s="114"/>
      <c r="G34" s="54" t="str">
        <f>'I 2.2'!C35</f>
        <v xml:space="preserve"> </v>
      </c>
    </row>
    <row r="35" spans="1:7" ht="30" hidden="1" x14ac:dyDescent="0.25">
      <c r="A35" s="48" t="str">
        <f>'I 2.2'!A36:B36</f>
        <v>TAIBOT AVEGNO BRYAN ANTENOR</v>
      </c>
      <c r="B35" s="114">
        <f>'I 2.2'!D36</f>
        <v>0</v>
      </c>
      <c r="C35" s="114"/>
      <c r="D35" s="114"/>
      <c r="E35" s="114"/>
      <c r="F35" s="114"/>
      <c r="G35" s="54" t="str">
        <f>'I 2.2'!C36</f>
        <v xml:space="preserve"> </v>
      </c>
    </row>
    <row r="36" spans="1:7" ht="30" hidden="1" x14ac:dyDescent="0.25">
      <c r="A36" s="48" t="str">
        <f>'I 2.2'!A37:B37</f>
        <v>TORO ALMEA JORDAN ANDRES</v>
      </c>
      <c r="B36" s="114">
        <f>'I 2.2'!D37</f>
        <v>0</v>
      </c>
      <c r="C36" s="114"/>
      <c r="D36" s="114"/>
      <c r="E36" s="114"/>
      <c r="F36" s="114"/>
      <c r="G36" s="54" t="str">
        <f>'I 2.2'!C37</f>
        <v xml:space="preserve"> </v>
      </c>
    </row>
    <row r="37" spans="1:7" ht="30" hidden="1" x14ac:dyDescent="0.25">
      <c r="A37" s="48" t="str">
        <f>'I 2.2'!A38:B38</f>
        <v>VALENCIA CAICEDO ANGIE ISABELLA</v>
      </c>
      <c r="B37" s="114">
        <f>'I 2.2'!D38</f>
        <v>0</v>
      </c>
      <c r="C37" s="114"/>
      <c r="D37" s="114"/>
      <c r="E37" s="114"/>
      <c r="F37" s="114"/>
      <c r="G37" s="54" t="str">
        <f>'I 2.2'!C38</f>
        <v xml:space="preserve"> </v>
      </c>
    </row>
    <row r="38" spans="1:7" ht="30" hidden="1" x14ac:dyDescent="0.25">
      <c r="A38" s="48" t="str">
        <f>'I 2.2'!A39:B39</f>
        <v>VALIENTE GUTIERREZ NAYIB EDUARDO</v>
      </c>
      <c r="B38" s="114">
        <f>'I 2.2'!D39</f>
        <v>0</v>
      </c>
      <c r="C38" s="114"/>
      <c r="D38" s="114"/>
      <c r="E38" s="114"/>
      <c r="F38" s="114"/>
      <c r="G38" s="54" t="str">
        <f>'I 2.2'!C39</f>
        <v xml:space="preserve"> </v>
      </c>
    </row>
    <row r="39" spans="1:7" ht="30" hidden="1" x14ac:dyDescent="0.25">
      <c r="A39" s="48" t="str">
        <f>'I 2.2'!A40:B40</f>
        <v>VEGA VERA ANGGIE VALERIA</v>
      </c>
      <c r="B39" s="114">
        <f>'I 2.2'!D40</f>
        <v>0</v>
      </c>
      <c r="C39" s="114"/>
      <c r="D39" s="114"/>
      <c r="E39" s="114"/>
      <c r="F39" s="114"/>
      <c r="G39" s="54" t="str">
        <f>'I 2.2'!C40</f>
        <v xml:space="preserve"> </v>
      </c>
    </row>
    <row r="40" spans="1:7" hidden="1" x14ac:dyDescent="0.25">
      <c r="A40" s="48">
        <f>'I 2.2'!A41:B41</f>
        <v>0</v>
      </c>
      <c r="B40" s="114">
        <f>'I 2.2'!D41</f>
        <v>0</v>
      </c>
      <c r="C40" s="114"/>
      <c r="D40" s="114"/>
      <c r="E40" s="114"/>
      <c r="F40" s="114"/>
      <c r="G40" s="54" t="str">
        <f>'I 2.2'!C41</f>
        <v xml:space="preserve"> </v>
      </c>
    </row>
    <row r="41" spans="1:7" hidden="1" x14ac:dyDescent="0.25">
      <c r="A41" s="48">
        <f>'I 2.2'!A42:B42</f>
        <v>0</v>
      </c>
      <c r="B41" s="114">
        <f>'I 2.2'!D42</f>
        <v>0</v>
      </c>
      <c r="C41" s="114"/>
      <c r="D41" s="114"/>
      <c r="E41" s="114"/>
      <c r="F41" s="114"/>
      <c r="G41" s="54" t="str">
        <f>'I 2.2'!C42</f>
        <v xml:space="preserve"> </v>
      </c>
    </row>
    <row r="42" spans="1:7" hidden="1" x14ac:dyDescent="0.25">
      <c r="A42" s="48">
        <f>'I 2.2'!A43:B43</f>
        <v>0</v>
      </c>
      <c r="B42" s="114">
        <f>'I 2.2'!D43</f>
        <v>0</v>
      </c>
      <c r="C42" s="114"/>
      <c r="D42" s="114"/>
      <c r="E42" s="114"/>
      <c r="F42" s="114"/>
      <c r="G42" s="54" t="str">
        <f>'I 2.2'!C43</f>
        <v xml:space="preserve"> </v>
      </c>
    </row>
    <row r="43" spans="1:7" hidden="1" x14ac:dyDescent="0.25">
      <c r="A43" s="48">
        <f>'I 2.2'!A44:B44</f>
        <v>0</v>
      </c>
      <c r="B43" s="114">
        <f>'I 2.2'!D44</f>
        <v>0</v>
      </c>
      <c r="C43" s="114"/>
      <c r="D43" s="114"/>
      <c r="E43" s="114"/>
      <c r="F43" s="114"/>
      <c r="G43" s="54" t="str">
        <f>'I 2.2'!C44</f>
        <v xml:space="preserve"> </v>
      </c>
    </row>
    <row r="44" spans="1:7" hidden="1" x14ac:dyDescent="0.25">
      <c r="A44" s="48">
        <f>'I 2.2'!A45:B45</f>
        <v>0</v>
      </c>
      <c r="B44" s="114">
        <f>'I 2.2'!D45</f>
        <v>0</v>
      </c>
      <c r="C44" s="114"/>
      <c r="D44" s="114"/>
      <c r="E44" s="114"/>
      <c r="F44" s="114"/>
      <c r="G44" s="54" t="str">
        <f>'I 2.2'!C45</f>
        <v xml:space="preserve"> </v>
      </c>
    </row>
    <row r="45" spans="1:7" hidden="1" x14ac:dyDescent="0.25">
      <c r="A45" s="48">
        <f>'I 2.2'!A46:B46</f>
        <v>0</v>
      </c>
      <c r="B45" s="114">
        <f>'I 2.2'!D46</f>
        <v>0</v>
      </c>
      <c r="C45" s="114"/>
      <c r="D45" s="114"/>
      <c r="E45" s="114"/>
      <c r="F45" s="114"/>
      <c r="G45" s="54" t="str">
        <f>'I 2.2'!C46</f>
        <v xml:space="preserve"> </v>
      </c>
    </row>
    <row r="46" spans="1:7" hidden="1" x14ac:dyDescent="0.25">
      <c r="A46" s="48">
        <f>'I 2.2'!A47:B47</f>
        <v>0</v>
      </c>
      <c r="B46" s="114">
        <f>'I 2.2'!D47</f>
        <v>0</v>
      </c>
      <c r="C46" s="114"/>
      <c r="D46" s="114"/>
      <c r="E46" s="114"/>
      <c r="F46" s="114"/>
      <c r="G46" s="54" t="str">
        <f>'I 2.2'!C47</f>
        <v xml:space="preserve"> </v>
      </c>
    </row>
    <row r="47" spans="1:7" hidden="1" x14ac:dyDescent="0.25">
      <c r="A47" s="48">
        <f>'I 2.2'!A48:B48</f>
        <v>0</v>
      </c>
      <c r="B47" s="114">
        <f>'I 2.2'!D48</f>
        <v>0</v>
      </c>
      <c r="C47" s="114"/>
      <c r="D47" s="114"/>
      <c r="E47" s="114"/>
      <c r="F47" s="114"/>
      <c r="G47" s="54" t="str">
        <f>'I 2.2'!C48</f>
        <v xml:space="preserve"> </v>
      </c>
    </row>
    <row r="48" spans="1:7" hidden="1" x14ac:dyDescent="0.25">
      <c r="A48" s="48">
        <f>'I 2.2'!A49:B49</f>
        <v>0</v>
      </c>
      <c r="B48" s="114">
        <f>'I 2.2'!D49</f>
        <v>0</v>
      </c>
      <c r="C48" s="114"/>
      <c r="D48" s="114"/>
      <c r="E48" s="114"/>
      <c r="F48" s="114"/>
      <c r="G48" s="54" t="str">
        <f>'I 2.2'!C49</f>
        <v xml:space="preserve"> </v>
      </c>
    </row>
    <row r="49" spans="1:7" hidden="1" x14ac:dyDescent="0.25">
      <c r="A49" s="48">
        <f>'I 2.2'!A50:B50</f>
        <v>0</v>
      </c>
      <c r="B49" s="114">
        <f>'I 2.2'!D50</f>
        <v>0</v>
      </c>
      <c r="C49" s="114"/>
      <c r="D49" s="114"/>
      <c r="E49" s="114"/>
      <c r="F49" s="114"/>
      <c r="G49" s="54" t="str">
        <f>'I 2.2'!C50</f>
        <v xml:space="preserve"> </v>
      </c>
    </row>
    <row r="50" spans="1:7" hidden="1" x14ac:dyDescent="0.25">
      <c r="A50" s="48">
        <f>'I 2.2'!A51:B51</f>
        <v>0</v>
      </c>
      <c r="B50" s="114">
        <f>'I 2.2'!D51</f>
        <v>0</v>
      </c>
      <c r="C50" s="114"/>
      <c r="D50" s="114"/>
      <c r="E50" s="114"/>
      <c r="F50" s="114"/>
      <c r="G50" s="54" t="str">
        <f>'I 2.2'!C51</f>
        <v xml:space="preserve"> </v>
      </c>
    </row>
    <row r="52" spans="1:7" x14ac:dyDescent="0.25">
      <c r="A52" s="373" t="s">
        <v>18</v>
      </c>
      <c r="B52" s="373"/>
      <c r="C52" s="373" t="s">
        <v>79</v>
      </c>
      <c r="D52" s="373"/>
      <c r="E52" s="373" t="s">
        <v>80</v>
      </c>
      <c r="F52" s="373"/>
    </row>
    <row r="53" spans="1:7" x14ac:dyDescent="0.25">
      <c r="A53" s="49" t="s">
        <v>1</v>
      </c>
      <c r="B53" s="50">
        <f>'RA 1.2'!B53</f>
        <v>0</v>
      </c>
      <c r="C53" s="49" t="s">
        <v>81</v>
      </c>
      <c r="D53" s="82">
        <f>'RA 1.2'!D53</f>
        <v>0</v>
      </c>
      <c r="E53" s="49" t="s">
        <v>81</v>
      </c>
      <c r="F53" s="82">
        <f>'RA 1.2'!F53</f>
        <v>0</v>
      </c>
    </row>
    <row r="54" spans="1:7" ht="24" customHeight="1" x14ac:dyDescent="0.25">
      <c r="A54" s="51" t="s">
        <v>22</v>
      </c>
      <c r="B54" s="52"/>
      <c r="C54" s="51" t="s">
        <v>22</v>
      </c>
      <c r="D54" s="52"/>
      <c r="E54" s="51" t="s">
        <v>22</v>
      </c>
      <c r="F54" s="52"/>
    </row>
    <row r="55" spans="1:7" x14ac:dyDescent="0.25">
      <c r="A55" s="51" t="s">
        <v>23</v>
      </c>
      <c r="B55" s="52"/>
      <c r="C55" s="51" t="s">
        <v>23</v>
      </c>
      <c r="D55" s="52"/>
      <c r="E55" s="51" t="s">
        <v>23</v>
      </c>
      <c r="F55" s="52"/>
    </row>
  </sheetData>
  <autoFilter ref="A10:G50">
    <filterColumn colId="6">
      <customFilters>
        <customFilter operator="lessThan" val="7"/>
      </customFilters>
    </filterColumn>
  </autoFilter>
  <mergeCells count="15">
    <mergeCell ref="A7:B7"/>
    <mergeCell ref="C7:D7"/>
    <mergeCell ref="E7:F7"/>
    <mergeCell ref="A9:F9"/>
    <mergeCell ref="A52:B52"/>
    <mergeCell ref="C52:D52"/>
    <mergeCell ref="E52:F52"/>
    <mergeCell ref="A6:B6"/>
    <mergeCell ref="C6:D6"/>
    <mergeCell ref="E6:F6"/>
    <mergeCell ref="B1:E1"/>
    <mergeCell ref="A2:F2"/>
    <mergeCell ref="A3:F3"/>
    <mergeCell ref="D4:F4"/>
    <mergeCell ref="D5:F5"/>
  </mergeCells>
  <pageMargins left="0.70866141732283472" right="0.70866141732283472" top="0.74803149606299213" bottom="0.74803149606299213" header="0.31496062992125984" footer="0.31496062992125984"/>
  <pageSetup paperSize="9" scale="62" fitToHeight="0" orientation="portrait" horizontalDpi="0" verticalDpi="0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2">
    <pageSetUpPr fitToPage="1"/>
  </sheetPr>
  <dimension ref="A1:AD42"/>
  <sheetViews>
    <sheetView workbookViewId="0">
      <pane xSplit="1" ySplit="2" topLeftCell="B3" activePane="bottomRight" state="frozen"/>
      <selection activeCell="A3" sqref="A3"/>
      <selection pane="topRight" activeCell="A3" sqref="A3"/>
      <selection pane="bottomLeft" activeCell="A3" sqref="A3"/>
      <selection pane="bottomRight" activeCell="B3" sqref="B3"/>
    </sheetView>
  </sheetViews>
  <sheetFormatPr baseColWidth="10" defaultColWidth="4" defaultRowHeight="15" x14ac:dyDescent="0.25"/>
  <cols>
    <col min="1" max="1" width="36.28515625" style="4" customWidth="1"/>
    <col min="2" max="30" width="5.7109375" style="189" customWidth="1"/>
    <col min="31" max="16384" width="4" style="4"/>
  </cols>
  <sheetData>
    <row r="1" spans="1:30" s="2" customFormat="1" ht="30" x14ac:dyDescent="0.25">
      <c r="A1" s="108" t="s">
        <v>106</v>
      </c>
      <c r="B1" s="313" t="s">
        <v>31</v>
      </c>
      <c r="C1" s="313"/>
      <c r="D1" s="313"/>
      <c r="E1" s="313"/>
      <c r="F1" s="313"/>
      <c r="G1" s="313"/>
      <c r="H1" s="313"/>
      <c r="I1" s="314" t="s">
        <v>32</v>
      </c>
      <c r="J1" s="314"/>
      <c r="K1" s="314"/>
      <c r="L1" s="314"/>
      <c r="M1" s="314"/>
      <c r="N1" s="314"/>
      <c r="O1" s="314"/>
      <c r="P1" s="313" t="s">
        <v>33</v>
      </c>
      <c r="Q1" s="313"/>
      <c r="R1" s="313"/>
      <c r="S1" s="313"/>
      <c r="T1" s="313"/>
      <c r="U1" s="313"/>
      <c r="V1" s="313"/>
      <c r="W1" s="314" t="s">
        <v>34</v>
      </c>
      <c r="X1" s="314"/>
      <c r="Y1" s="314"/>
      <c r="Z1" s="314"/>
      <c r="AA1" s="314"/>
      <c r="AB1" s="314"/>
      <c r="AC1" s="314"/>
      <c r="AD1" s="315" t="s">
        <v>35</v>
      </c>
    </row>
    <row r="2" spans="1:30" s="2" customFormat="1" ht="68.25" customHeight="1" x14ac:dyDescent="0.25">
      <c r="A2" s="108" t="str">
        <f>+CONCATENATE(datos!C3," ",datos!C4,"
",datos!C5)</f>
        <v xml:space="preserve"> 
</v>
      </c>
      <c r="B2" s="187"/>
      <c r="C2" s="187"/>
      <c r="D2" s="187"/>
      <c r="E2" s="187"/>
      <c r="F2" s="187"/>
      <c r="G2" s="187"/>
      <c r="H2" s="187"/>
      <c r="I2" s="186"/>
      <c r="J2" s="186"/>
      <c r="K2" s="186"/>
      <c r="L2" s="186"/>
      <c r="M2" s="186"/>
      <c r="N2" s="186"/>
      <c r="O2" s="186"/>
      <c r="P2" s="187"/>
      <c r="Q2" s="187"/>
      <c r="R2" s="187"/>
      <c r="S2" s="187"/>
      <c r="T2" s="187"/>
      <c r="U2" s="187"/>
      <c r="V2" s="187"/>
      <c r="W2" s="186"/>
      <c r="X2" s="186"/>
      <c r="Y2" s="186"/>
      <c r="Z2" s="186"/>
      <c r="AA2" s="186"/>
      <c r="AB2" s="186"/>
      <c r="AC2" s="186"/>
      <c r="AD2" s="316"/>
    </row>
    <row r="3" spans="1:30" x14ac:dyDescent="0.25">
      <c r="A3" s="3" t="str">
        <f>datos!B14</f>
        <v>ALVAREZ MUÑIZ ANGIE GABRIELA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188"/>
      <c r="Z3" s="188"/>
      <c r="AA3" s="188"/>
      <c r="AB3" s="188"/>
      <c r="AC3" s="188"/>
      <c r="AD3" s="188"/>
    </row>
    <row r="4" spans="1:30" x14ac:dyDescent="0.25">
      <c r="A4" s="3" t="str">
        <f>datos!B15</f>
        <v>CABRERA NICOLA LEONARDO JAVIER</v>
      </c>
      <c r="B4" s="188"/>
      <c r="C4" s="188"/>
      <c r="D4" s="188"/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8"/>
      <c r="P4" s="188"/>
      <c r="Q4" s="188"/>
      <c r="R4" s="188"/>
      <c r="S4" s="188"/>
      <c r="T4" s="188"/>
      <c r="U4" s="188"/>
      <c r="V4" s="188"/>
      <c r="W4" s="188"/>
      <c r="X4" s="188"/>
      <c r="Y4" s="188"/>
      <c r="Z4" s="188"/>
      <c r="AA4" s="188"/>
      <c r="AB4" s="188"/>
      <c r="AC4" s="188"/>
      <c r="AD4" s="188"/>
    </row>
    <row r="5" spans="1:30" x14ac:dyDescent="0.25">
      <c r="A5" s="3" t="str">
        <f>datos!B16</f>
        <v>CARDENAS HIDALGO KENNY JOEL</v>
      </c>
      <c r="B5" s="188"/>
      <c r="C5" s="188"/>
      <c r="D5" s="188"/>
      <c r="E5" s="188"/>
      <c r="F5" s="188"/>
      <c r="G5" s="188"/>
      <c r="H5" s="188"/>
      <c r="I5" s="188"/>
      <c r="J5" s="188"/>
      <c r="K5" s="188"/>
      <c r="L5" s="188"/>
      <c r="M5" s="188"/>
      <c r="N5" s="188"/>
      <c r="O5" s="188"/>
      <c r="P5" s="188"/>
      <c r="Q5" s="188"/>
      <c r="R5" s="188"/>
      <c r="S5" s="188"/>
      <c r="T5" s="188"/>
      <c r="U5" s="188"/>
      <c r="V5" s="188"/>
      <c r="W5" s="188"/>
      <c r="X5" s="188"/>
      <c r="Y5" s="188"/>
      <c r="Z5" s="188"/>
      <c r="AA5" s="188"/>
      <c r="AB5" s="188"/>
      <c r="AC5" s="188"/>
      <c r="AD5" s="188"/>
    </row>
    <row r="6" spans="1:30" x14ac:dyDescent="0.25">
      <c r="A6" s="3" t="str">
        <f>datos!B17</f>
        <v>CARRASCO GRAÑA SAMUEL JOSE</v>
      </c>
      <c r="B6" s="188"/>
      <c r="C6" s="188"/>
      <c r="D6" s="188"/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8"/>
      <c r="P6" s="188"/>
      <c r="Q6" s="188"/>
      <c r="R6" s="188"/>
      <c r="S6" s="188"/>
      <c r="T6" s="188"/>
      <c r="U6" s="188"/>
      <c r="V6" s="188"/>
      <c r="W6" s="188"/>
      <c r="X6" s="188"/>
      <c r="Y6" s="188"/>
      <c r="Z6" s="188"/>
      <c r="AA6" s="188"/>
      <c r="AB6" s="188"/>
      <c r="AC6" s="188"/>
      <c r="AD6" s="188"/>
    </row>
    <row r="7" spans="1:30" x14ac:dyDescent="0.25">
      <c r="A7" s="3" t="str">
        <f>datos!B18</f>
        <v>CARRILLO GARCIA DANIEL ALEJANDRO</v>
      </c>
      <c r="B7" s="188"/>
      <c r="C7" s="188"/>
      <c r="D7" s="188"/>
      <c r="E7" s="188"/>
      <c r="F7" s="188"/>
      <c r="G7" s="188"/>
      <c r="H7" s="188"/>
      <c r="I7" s="188"/>
      <c r="J7" s="188"/>
      <c r="K7" s="188"/>
      <c r="L7" s="188"/>
      <c r="M7" s="188"/>
      <c r="N7" s="188"/>
      <c r="O7" s="188"/>
      <c r="P7" s="188"/>
      <c r="Q7" s="188"/>
      <c r="R7" s="188"/>
      <c r="S7" s="188"/>
      <c r="T7" s="188"/>
      <c r="U7" s="188"/>
      <c r="V7" s="188"/>
      <c r="W7" s="188"/>
      <c r="X7" s="188"/>
      <c r="Y7" s="188"/>
      <c r="Z7" s="188"/>
      <c r="AA7" s="188"/>
      <c r="AB7" s="188"/>
      <c r="AC7" s="188"/>
      <c r="AD7" s="188"/>
    </row>
    <row r="8" spans="1:30" x14ac:dyDescent="0.25">
      <c r="A8" s="3" t="str">
        <f>datos!B19</f>
        <v>CHOEZ MORAN DARIAN MARCELA</v>
      </c>
      <c r="B8" s="188"/>
      <c r="C8" s="188"/>
      <c r="D8" s="188"/>
      <c r="E8" s="188"/>
      <c r="F8" s="188"/>
      <c r="G8" s="188"/>
      <c r="H8" s="188"/>
      <c r="I8" s="188"/>
      <c r="J8" s="188"/>
      <c r="K8" s="188"/>
      <c r="L8" s="188"/>
      <c r="M8" s="188"/>
      <c r="N8" s="188"/>
      <c r="O8" s="188"/>
      <c r="P8" s="188"/>
      <c r="Q8" s="188"/>
      <c r="R8" s="188"/>
      <c r="S8" s="188"/>
      <c r="T8" s="188"/>
      <c r="U8" s="188"/>
      <c r="V8" s="188"/>
      <c r="W8" s="188"/>
      <c r="X8" s="188"/>
      <c r="Y8" s="188"/>
      <c r="Z8" s="188"/>
      <c r="AA8" s="188"/>
      <c r="AB8" s="188"/>
      <c r="AC8" s="188"/>
      <c r="AD8" s="188"/>
    </row>
    <row r="9" spans="1:30" ht="30" x14ac:dyDescent="0.25">
      <c r="A9" s="3" t="str">
        <f>datos!B20</f>
        <v>CONTRERAS VARGAS CECIBEL ALEJANDRA</v>
      </c>
      <c r="B9" s="188"/>
      <c r="C9" s="188"/>
      <c r="D9" s="188"/>
      <c r="E9" s="188"/>
      <c r="F9" s="188"/>
      <c r="G9" s="188"/>
      <c r="H9" s="188"/>
      <c r="I9" s="188"/>
      <c r="J9" s="188"/>
      <c r="K9" s="188"/>
      <c r="L9" s="188"/>
      <c r="M9" s="188"/>
      <c r="N9" s="188"/>
      <c r="O9" s="188"/>
      <c r="P9" s="188"/>
      <c r="Q9" s="188"/>
      <c r="R9" s="188"/>
      <c r="S9" s="188"/>
      <c r="T9" s="188"/>
      <c r="U9" s="188"/>
      <c r="V9" s="188"/>
      <c r="W9" s="188"/>
      <c r="X9" s="188"/>
      <c r="Y9" s="188"/>
      <c r="Z9" s="188"/>
      <c r="AA9" s="188"/>
      <c r="AB9" s="188"/>
      <c r="AC9" s="188"/>
      <c r="AD9" s="188"/>
    </row>
    <row r="10" spans="1:30" ht="30" x14ac:dyDescent="0.25">
      <c r="A10" s="3" t="str">
        <f>datos!B21</f>
        <v>CORDOVA MENDOZA GIOVANNY ALBERTO</v>
      </c>
      <c r="B10" s="188"/>
      <c r="C10" s="188"/>
      <c r="D10" s="188"/>
      <c r="E10" s="188"/>
      <c r="F10" s="188"/>
      <c r="G10" s="188"/>
      <c r="H10" s="188"/>
      <c r="I10" s="188"/>
      <c r="J10" s="188"/>
      <c r="K10" s="188"/>
      <c r="L10" s="188"/>
      <c r="M10" s="188"/>
      <c r="N10" s="188"/>
      <c r="O10" s="188"/>
      <c r="P10" s="188"/>
      <c r="Q10" s="188"/>
      <c r="R10" s="188"/>
      <c r="S10" s="188"/>
      <c r="T10" s="188"/>
      <c r="U10" s="188"/>
      <c r="V10" s="188"/>
      <c r="W10" s="188"/>
      <c r="X10" s="188"/>
      <c r="Y10" s="188"/>
      <c r="Z10" s="188"/>
      <c r="AA10" s="188"/>
      <c r="AB10" s="188"/>
      <c r="AC10" s="188"/>
      <c r="AD10" s="188"/>
    </row>
    <row r="11" spans="1:30" x14ac:dyDescent="0.25">
      <c r="A11" s="3" t="str">
        <f>datos!B22</f>
        <v>CORONEL LANDIVAR JUAN DIEGO</v>
      </c>
      <c r="B11" s="188"/>
      <c r="C11" s="188"/>
      <c r="D11" s="188"/>
      <c r="E11" s="188"/>
      <c r="F11" s="188"/>
      <c r="G11" s="188"/>
      <c r="H11" s="188"/>
      <c r="I11" s="188"/>
      <c r="J11" s="188"/>
      <c r="K11" s="188"/>
      <c r="L11" s="188"/>
      <c r="M11" s="188"/>
      <c r="N11" s="188"/>
      <c r="O11" s="188"/>
      <c r="P11" s="188"/>
      <c r="Q11" s="188"/>
      <c r="R11" s="188"/>
      <c r="S11" s="188"/>
      <c r="T11" s="188"/>
      <c r="U11" s="188"/>
      <c r="V11" s="188"/>
      <c r="W11" s="188"/>
      <c r="X11" s="188"/>
      <c r="Y11" s="188"/>
      <c r="Z11" s="188"/>
      <c r="AA11" s="188"/>
      <c r="AB11" s="188"/>
      <c r="AC11" s="188"/>
      <c r="AD11" s="188"/>
    </row>
    <row r="12" spans="1:30" x14ac:dyDescent="0.25">
      <c r="A12" s="3" t="str">
        <f>datos!B23</f>
        <v>CUBA VERA ABRAHAM</v>
      </c>
      <c r="B12" s="188"/>
      <c r="C12" s="188"/>
      <c r="D12" s="188"/>
      <c r="E12" s="188"/>
      <c r="F12" s="188"/>
      <c r="G12" s="188"/>
      <c r="H12" s="188"/>
      <c r="I12" s="188"/>
      <c r="J12" s="188"/>
      <c r="K12" s="188"/>
      <c r="L12" s="188"/>
      <c r="M12" s="188"/>
      <c r="N12" s="188"/>
      <c r="O12" s="188"/>
      <c r="P12" s="188"/>
      <c r="Q12" s="188"/>
      <c r="R12" s="188"/>
      <c r="S12" s="188"/>
      <c r="T12" s="188"/>
      <c r="U12" s="188"/>
      <c r="V12" s="188"/>
      <c r="W12" s="188"/>
      <c r="X12" s="188"/>
      <c r="Y12" s="188"/>
      <c r="Z12" s="188"/>
      <c r="AA12" s="188"/>
      <c r="AB12" s="188"/>
      <c r="AC12" s="188"/>
      <c r="AD12" s="188"/>
    </row>
    <row r="13" spans="1:30" x14ac:dyDescent="0.25">
      <c r="A13" s="3" t="str">
        <f>datos!B24</f>
        <v>CUENCA LOZA DANIELLA NICOLLE</v>
      </c>
      <c r="B13" s="188"/>
      <c r="C13" s="188"/>
      <c r="D13" s="188"/>
      <c r="E13" s="188"/>
      <c r="F13" s="188"/>
      <c r="G13" s="188"/>
      <c r="H13" s="188"/>
      <c r="I13" s="188"/>
      <c r="J13" s="188"/>
      <c r="K13" s="188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  <c r="W13" s="188"/>
      <c r="X13" s="188"/>
      <c r="Y13" s="188"/>
      <c r="Z13" s="188"/>
      <c r="AA13" s="188"/>
      <c r="AB13" s="188"/>
      <c r="AC13" s="188"/>
      <c r="AD13" s="188"/>
    </row>
    <row r="14" spans="1:30" x14ac:dyDescent="0.25">
      <c r="A14" s="3" t="str">
        <f>datos!B25</f>
        <v>GARCIA ABRIL FELIX ALBERTO</v>
      </c>
      <c r="B14" s="188"/>
      <c r="C14" s="188"/>
      <c r="D14" s="188"/>
      <c r="E14" s="188"/>
      <c r="F14" s="188"/>
      <c r="G14" s="188"/>
      <c r="H14" s="188"/>
      <c r="I14" s="188"/>
      <c r="J14" s="188"/>
      <c r="K14" s="188"/>
      <c r="L14" s="188"/>
      <c r="M14" s="188"/>
      <c r="N14" s="188"/>
      <c r="O14" s="188"/>
      <c r="P14" s="188"/>
      <c r="Q14" s="188"/>
      <c r="R14" s="188"/>
      <c r="S14" s="188"/>
      <c r="T14" s="188"/>
      <c r="U14" s="188"/>
      <c r="V14" s="188"/>
      <c r="W14" s="188"/>
      <c r="X14" s="188"/>
      <c r="Y14" s="188"/>
      <c r="Z14" s="188"/>
      <c r="AA14" s="188"/>
      <c r="AB14" s="188"/>
      <c r="AC14" s="188"/>
      <c r="AD14" s="188"/>
    </row>
    <row r="15" spans="1:30" x14ac:dyDescent="0.25">
      <c r="A15" s="3" t="str">
        <f>datos!B26</f>
        <v>GOMEZ MESTANZA ALBERTO JOSHUA</v>
      </c>
      <c r="B15" s="188"/>
      <c r="C15" s="188"/>
      <c r="D15" s="188"/>
      <c r="E15" s="188"/>
      <c r="F15" s="188"/>
      <c r="G15" s="188"/>
      <c r="H15" s="188"/>
      <c r="I15" s="188"/>
      <c r="J15" s="188"/>
      <c r="K15" s="188"/>
      <c r="L15" s="188"/>
      <c r="M15" s="188"/>
      <c r="N15" s="188"/>
      <c r="O15" s="188"/>
      <c r="P15" s="188"/>
      <c r="Q15" s="188"/>
      <c r="R15" s="188"/>
      <c r="S15" s="188"/>
      <c r="T15" s="188"/>
      <c r="U15" s="188"/>
      <c r="V15" s="188"/>
      <c r="W15" s="188"/>
      <c r="X15" s="188"/>
      <c r="Y15" s="188"/>
      <c r="Z15" s="188"/>
      <c r="AA15" s="188"/>
      <c r="AB15" s="188"/>
      <c r="AC15" s="188"/>
      <c r="AD15" s="188"/>
    </row>
    <row r="16" spans="1:30" x14ac:dyDescent="0.25">
      <c r="A16" s="3" t="str">
        <f>datos!B27</f>
        <v>LANDIRES COLOMA ROMINA MARTJE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  <c r="AA16" s="188"/>
      <c r="AB16" s="188"/>
      <c r="AC16" s="188"/>
      <c r="AD16" s="188"/>
    </row>
    <row r="17" spans="1:30" x14ac:dyDescent="0.25">
      <c r="A17" s="3" t="str">
        <f>datos!B28</f>
        <v>LOOR ALVAREZ JHONNY FREDERICK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  <c r="AB17" s="188"/>
      <c r="AC17" s="188"/>
      <c r="AD17" s="188"/>
    </row>
    <row r="18" spans="1:30" x14ac:dyDescent="0.25">
      <c r="A18" s="3" t="str">
        <f>datos!B29</f>
        <v>LOPEZ LEON MIRNA JOSTYNE</v>
      </c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8"/>
      <c r="U18" s="188"/>
      <c r="V18" s="188"/>
      <c r="W18" s="188"/>
      <c r="X18" s="188"/>
      <c r="Y18" s="188"/>
      <c r="Z18" s="188"/>
      <c r="AA18" s="188"/>
      <c r="AB18" s="188"/>
      <c r="AC18" s="188"/>
      <c r="AD18" s="188"/>
    </row>
    <row r="19" spans="1:30" ht="30" x14ac:dyDescent="0.25">
      <c r="A19" s="3" t="str">
        <f>datos!B30</f>
        <v>MALDONADO PALMA CHRISTOPHER XAVIER</v>
      </c>
      <c r="B19" s="188"/>
      <c r="C19" s="188"/>
      <c r="D19" s="188"/>
      <c r="E19" s="188"/>
      <c r="F19" s="188"/>
      <c r="G19" s="188"/>
      <c r="H19" s="188"/>
      <c r="I19" s="188"/>
      <c r="J19" s="188"/>
      <c r="K19" s="188"/>
      <c r="L19" s="188"/>
      <c r="M19" s="188"/>
      <c r="N19" s="188"/>
      <c r="O19" s="188"/>
      <c r="P19" s="188"/>
      <c r="Q19" s="188"/>
      <c r="R19" s="188"/>
      <c r="S19" s="188"/>
      <c r="T19" s="188"/>
      <c r="U19" s="188"/>
      <c r="V19" s="188"/>
      <c r="W19" s="188"/>
      <c r="X19" s="188"/>
      <c r="Y19" s="188"/>
      <c r="Z19" s="188"/>
      <c r="AA19" s="188"/>
      <c r="AB19" s="188"/>
      <c r="AC19" s="188"/>
      <c r="AD19" s="188"/>
    </row>
    <row r="20" spans="1:30" x14ac:dyDescent="0.25">
      <c r="A20" s="3" t="str">
        <f>datos!B31</f>
        <v>MORALES AVILA DAYANA PRISCILA</v>
      </c>
      <c r="B20" s="188"/>
      <c r="C20" s="188"/>
      <c r="D20" s="188"/>
      <c r="E20" s="188"/>
      <c r="F20" s="188"/>
      <c r="G20" s="188"/>
      <c r="H20" s="188"/>
      <c r="I20" s="188"/>
      <c r="J20" s="188"/>
      <c r="K20" s="188"/>
      <c r="L20" s="188"/>
      <c r="M20" s="188"/>
      <c r="N20" s="188"/>
      <c r="O20" s="188"/>
      <c r="P20" s="188"/>
      <c r="Q20" s="188"/>
      <c r="R20" s="188"/>
      <c r="S20" s="188"/>
      <c r="T20" s="188"/>
      <c r="U20" s="188"/>
      <c r="V20" s="188"/>
      <c r="W20" s="188"/>
      <c r="X20" s="188"/>
      <c r="Y20" s="188"/>
      <c r="Z20" s="188"/>
      <c r="AA20" s="188"/>
      <c r="AB20" s="188"/>
      <c r="AC20" s="188"/>
      <c r="AD20" s="188"/>
    </row>
    <row r="21" spans="1:30" x14ac:dyDescent="0.25">
      <c r="A21" s="3" t="str">
        <f>datos!B32</f>
        <v>MUÑOZ RIVERA NICOLE ALEXANDRA</v>
      </c>
      <c r="B21" s="188"/>
      <c r="C21" s="188"/>
      <c r="D21" s="188"/>
      <c r="E21" s="188"/>
      <c r="F21" s="188"/>
      <c r="G21" s="188"/>
      <c r="H21" s="188"/>
      <c r="I21" s="188"/>
      <c r="J21" s="188"/>
      <c r="K21" s="188"/>
      <c r="L21" s="188"/>
      <c r="M21" s="188"/>
      <c r="N21" s="188"/>
      <c r="O21" s="188"/>
      <c r="P21" s="188"/>
      <c r="Q21" s="188"/>
      <c r="R21" s="188"/>
      <c r="S21" s="188"/>
      <c r="T21" s="188"/>
      <c r="U21" s="188"/>
      <c r="V21" s="188"/>
      <c r="W21" s="188"/>
      <c r="X21" s="188"/>
      <c r="Y21" s="188"/>
      <c r="Z21" s="188"/>
      <c r="AA21" s="188"/>
      <c r="AB21" s="188"/>
      <c r="AC21" s="188"/>
      <c r="AD21" s="188"/>
    </row>
    <row r="22" spans="1:30" ht="30" x14ac:dyDescent="0.25">
      <c r="A22" s="3" t="str">
        <f>datos!B33</f>
        <v>MURILLO VELASTEGUI RICARDO ARTURO</v>
      </c>
      <c r="B22" s="188"/>
      <c r="C22" s="188"/>
      <c r="D22" s="188"/>
      <c r="E22" s="188"/>
      <c r="F22" s="188"/>
      <c r="G22" s="188"/>
      <c r="H22" s="188"/>
      <c r="I22" s="188"/>
      <c r="J22" s="188"/>
      <c r="K22" s="188"/>
      <c r="L22" s="188"/>
      <c r="M22" s="188"/>
      <c r="N22" s="188"/>
      <c r="O22" s="188"/>
      <c r="P22" s="188"/>
      <c r="Q22" s="188"/>
      <c r="R22" s="188"/>
      <c r="S22" s="188"/>
      <c r="T22" s="188"/>
      <c r="U22" s="188"/>
      <c r="V22" s="188"/>
      <c r="W22" s="188"/>
      <c r="X22" s="188"/>
      <c r="Y22" s="188"/>
      <c r="Z22" s="188"/>
      <c r="AA22" s="188"/>
      <c r="AB22" s="188"/>
      <c r="AC22" s="188"/>
      <c r="AD22" s="188"/>
    </row>
    <row r="23" spans="1:30" x14ac:dyDescent="0.25">
      <c r="A23" s="3" t="str">
        <f>datos!B34</f>
        <v>OTERO SANCHEZ JORGE ALEJANDRO</v>
      </c>
      <c r="B23" s="188"/>
      <c r="C23" s="188"/>
      <c r="D23" s="188"/>
      <c r="E23" s="188"/>
      <c r="F23" s="188"/>
      <c r="G23" s="188"/>
      <c r="H23" s="188"/>
      <c r="I23" s="188"/>
      <c r="J23" s="188"/>
      <c r="K23" s="188"/>
      <c r="L23" s="188"/>
      <c r="M23" s="188"/>
      <c r="N23" s="188"/>
      <c r="O23" s="188"/>
      <c r="P23" s="188"/>
      <c r="Q23" s="188"/>
      <c r="R23" s="188"/>
      <c r="S23" s="188"/>
      <c r="T23" s="188"/>
      <c r="U23" s="188"/>
      <c r="V23" s="188"/>
      <c r="W23" s="188"/>
      <c r="X23" s="188"/>
      <c r="Y23" s="188"/>
      <c r="Z23" s="188"/>
      <c r="AA23" s="188"/>
      <c r="AB23" s="188"/>
      <c r="AC23" s="188"/>
      <c r="AD23" s="188"/>
    </row>
    <row r="24" spans="1:30" ht="30" x14ac:dyDescent="0.25">
      <c r="A24" s="3" t="str">
        <f>datos!B35</f>
        <v>PASTOR SALGADO MARIELLA DOMENICA</v>
      </c>
      <c r="B24" s="188"/>
      <c r="C24" s="188"/>
      <c r="D24" s="188"/>
      <c r="E24" s="188"/>
      <c r="F24" s="188"/>
      <c r="G24" s="188"/>
      <c r="H24" s="188"/>
      <c r="I24" s="188"/>
      <c r="J24" s="188"/>
      <c r="K24" s="188"/>
      <c r="L24" s="188"/>
      <c r="M24" s="188"/>
      <c r="N24" s="188"/>
      <c r="O24" s="188"/>
      <c r="P24" s="188"/>
      <c r="Q24" s="188"/>
      <c r="R24" s="188"/>
      <c r="S24" s="188"/>
      <c r="T24" s="188"/>
      <c r="U24" s="188"/>
      <c r="V24" s="188"/>
      <c r="W24" s="188"/>
      <c r="X24" s="188"/>
      <c r="Y24" s="188"/>
      <c r="Z24" s="188"/>
      <c r="AA24" s="188"/>
      <c r="AB24" s="188"/>
      <c r="AC24" s="188"/>
      <c r="AD24" s="188"/>
    </row>
    <row r="25" spans="1:30" x14ac:dyDescent="0.25">
      <c r="A25" s="3" t="str">
        <f>datos!B36</f>
        <v>PLAZA DELGADO JOSE LUIS</v>
      </c>
      <c r="B25" s="188"/>
      <c r="C25" s="188"/>
      <c r="D25" s="188"/>
      <c r="E25" s="188"/>
      <c r="F25" s="188"/>
      <c r="G25" s="188"/>
      <c r="H25" s="188"/>
      <c r="I25" s="188"/>
      <c r="J25" s="188"/>
      <c r="K25" s="188"/>
      <c r="L25" s="188"/>
      <c r="M25" s="188"/>
      <c r="N25" s="188"/>
      <c r="O25" s="188"/>
      <c r="P25" s="188"/>
      <c r="Q25" s="188"/>
      <c r="R25" s="188"/>
      <c r="S25" s="188"/>
      <c r="T25" s="188"/>
      <c r="U25" s="188"/>
      <c r="V25" s="188"/>
      <c r="W25" s="188"/>
      <c r="X25" s="188"/>
      <c r="Y25" s="188"/>
      <c r="Z25" s="188"/>
      <c r="AA25" s="188"/>
      <c r="AB25" s="188"/>
      <c r="AC25" s="188"/>
      <c r="AD25" s="188"/>
    </row>
    <row r="26" spans="1:30" x14ac:dyDescent="0.25">
      <c r="A26" s="3" t="str">
        <f>datos!B37</f>
        <v>ROMAN FLORES DANIEL ERNESTO</v>
      </c>
      <c r="B26" s="188"/>
      <c r="C26" s="188"/>
      <c r="D26" s="188"/>
      <c r="E26" s="188"/>
      <c r="F26" s="188"/>
      <c r="G26" s="188"/>
      <c r="H26" s="188"/>
      <c r="I26" s="188"/>
      <c r="J26" s="188"/>
      <c r="K26" s="188"/>
      <c r="L26" s="188"/>
      <c r="M26" s="188"/>
      <c r="N26" s="188"/>
      <c r="O26" s="188"/>
      <c r="P26" s="188"/>
      <c r="Q26" s="188"/>
      <c r="R26" s="188"/>
      <c r="S26" s="188"/>
      <c r="T26" s="188"/>
      <c r="U26" s="188"/>
      <c r="V26" s="188"/>
      <c r="W26" s="188"/>
      <c r="X26" s="188"/>
      <c r="Y26" s="188"/>
      <c r="Z26" s="188"/>
      <c r="AA26" s="188"/>
      <c r="AB26" s="188"/>
      <c r="AC26" s="188"/>
      <c r="AD26" s="188"/>
    </row>
    <row r="27" spans="1:30" x14ac:dyDescent="0.25">
      <c r="A27" s="3" t="str">
        <f>datos!B38</f>
        <v>TAIBOT AVEGNO BRYAN ANTENOR</v>
      </c>
      <c r="B27" s="188"/>
      <c r="C27" s="188"/>
      <c r="D27" s="188"/>
      <c r="E27" s="188"/>
      <c r="F27" s="188"/>
      <c r="G27" s="188"/>
      <c r="H27" s="188"/>
      <c r="I27" s="188"/>
      <c r="J27" s="188"/>
      <c r="K27" s="188"/>
      <c r="L27" s="188"/>
      <c r="M27" s="188"/>
      <c r="N27" s="188"/>
      <c r="O27" s="188"/>
      <c r="P27" s="188"/>
      <c r="Q27" s="188"/>
      <c r="R27" s="188"/>
      <c r="S27" s="188"/>
      <c r="T27" s="188"/>
      <c r="U27" s="188"/>
      <c r="V27" s="188"/>
      <c r="W27" s="188"/>
      <c r="X27" s="188"/>
      <c r="Y27" s="188"/>
      <c r="Z27" s="188"/>
      <c r="AA27" s="188"/>
      <c r="AB27" s="188"/>
      <c r="AC27" s="188"/>
      <c r="AD27" s="188"/>
    </row>
    <row r="28" spans="1:30" x14ac:dyDescent="0.25">
      <c r="A28" s="3" t="str">
        <f>datos!B39</f>
        <v>TORO ALMEA JORDAN ANDRES</v>
      </c>
      <c r="B28" s="188"/>
      <c r="C28" s="188"/>
      <c r="D28" s="188"/>
      <c r="E28" s="188"/>
      <c r="F28" s="188"/>
      <c r="G28" s="188"/>
      <c r="H28" s="188"/>
      <c r="I28" s="188"/>
      <c r="J28" s="188"/>
      <c r="K28" s="188"/>
      <c r="L28" s="188"/>
      <c r="M28" s="188"/>
      <c r="N28" s="188"/>
      <c r="O28" s="188"/>
      <c r="P28" s="188"/>
      <c r="Q28" s="188"/>
      <c r="R28" s="188"/>
      <c r="S28" s="188"/>
      <c r="T28" s="188"/>
      <c r="U28" s="188"/>
      <c r="V28" s="188"/>
      <c r="W28" s="188"/>
      <c r="X28" s="188"/>
      <c r="Y28" s="188"/>
      <c r="Z28" s="188"/>
      <c r="AA28" s="188"/>
      <c r="AB28" s="188"/>
      <c r="AC28" s="188"/>
      <c r="AD28" s="188"/>
    </row>
    <row r="29" spans="1:30" x14ac:dyDescent="0.25">
      <c r="A29" s="3" t="str">
        <f>datos!B40</f>
        <v>VALENCIA CAICEDO ANGIE ISABELLA</v>
      </c>
      <c r="B29" s="188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  <c r="R29" s="188"/>
      <c r="S29" s="188"/>
      <c r="T29" s="188"/>
      <c r="U29" s="188"/>
      <c r="V29" s="188"/>
      <c r="W29" s="188"/>
      <c r="X29" s="188"/>
      <c r="Y29" s="188"/>
      <c r="Z29" s="188"/>
      <c r="AA29" s="188"/>
      <c r="AB29" s="188"/>
      <c r="AC29" s="188"/>
      <c r="AD29" s="188"/>
    </row>
    <row r="30" spans="1:30" x14ac:dyDescent="0.25">
      <c r="A30" s="3" t="str">
        <f>datos!B41</f>
        <v>VALIENTE GUTIERREZ NAYIB EDUARDO</v>
      </c>
      <c r="B30" s="188"/>
      <c r="C30" s="188"/>
      <c r="D30" s="188"/>
      <c r="E30" s="188"/>
      <c r="F30" s="188"/>
      <c r="G30" s="188"/>
      <c r="H30" s="188"/>
      <c r="I30" s="188"/>
      <c r="J30" s="188"/>
      <c r="K30" s="188"/>
      <c r="L30" s="188"/>
      <c r="M30" s="188"/>
      <c r="N30" s="188"/>
      <c r="O30" s="188"/>
      <c r="P30" s="188"/>
      <c r="Q30" s="188"/>
      <c r="R30" s="188"/>
      <c r="S30" s="188"/>
      <c r="T30" s="188"/>
      <c r="U30" s="188"/>
      <c r="V30" s="188"/>
      <c r="W30" s="188"/>
      <c r="X30" s="188"/>
      <c r="Y30" s="188"/>
      <c r="Z30" s="188"/>
      <c r="AA30" s="188"/>
      <c r="AB30" s="188"/>
      <c r="AC30" s="188"/>
      <c r="AD30" s="188"/>
    </row>
    <row r="31" spans="1:30" x14ac:dyDescent="0.25">
      <c r="A31" s="3" t="str">
        <f>datos!B42</f>
        <v>VEGA VERA ANGGIE VALERIA</v>
      </c>
      <c r="B31" s="188"/>
      <c r="C31" s="188"/>
      <c r="D31" s="188"/>
      <c r="E31" s="188"/>
      <c r="F31" s="188"/>
      <c r="G31" s="188"/>
      <c r="H31" s="188"/>
      <c r="I31" s="188"/>
      <c r="J31" s="188"/>
      <c r="K31" s="188"/>
      <c r="L31" s="188"/>
      <c r="M31" s="188"/>
      <c r="N31" s="188"/>
      <c r="O31" s="188"/>
      <c r="P31" s="188"/>
      <c r="Q31" s="188"/>
      <c r="R31" s="188"/>
      <c r="S31" s="188"/>
      <c r="T31" s="188"/>
      <c r="U31" s="188"/>
      <c r="V31" s="188"/>
      <c r="W31" s="188"/>
      <c r="X31" s="188"/>
      <c r="Y31" s="188"/>
      <c r="Z31" s="188"/>
      <c r="AA31" s="188"/>
      <c r="AB31" s="188"/>
      <c r="AC31" s="188"/>
      <c r="AD31" s="188"/>
    </row>
    <row r="32" spans="1:30" x14ac:dyDescent="0.25">
      <c r="A32" s="3">
        <f>datos!B43</f>
        <v>0</v>
      </c>
      <c r="B32" s="188"/>
      <c r="C32" s="188"/>
      <c r="D32" s="188"/>
      <c r="E32" s="188"/>
      <c r="F32" s="188"/>
      <c r="G32" s="188"/>
      <c r="H32" s="188"/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88"/>
      <c r="T32" s="188"/>
      <c r="U32" s="188"/>
      <c r="V32" s="188"/>
      <c r="W32" s="188"/>
      <c r="X32" s="188"/>
      <c r="Y32" s="188"/>
      <c r="Z32" s="188"/>
      <c r="AA32" s="188"/>
      <c r="AB32" s="188"/>
      <c r="AC32" s="188"/>
      <c r="AD32" s="188"/>
    </row>
    <row r="33" spans="1:30" x14ac:dyDescent="0.25">
      <c r="A33" s="3">
        <f>datos!B44</f>
        <v>0</v>
      </c>
      <c r="B33" s="188"/>
      <c r="C33" s="188"/>
      <c r="D33" s="188"/>
      <c r="E33" s="188"/>
      <c r="F33" s="188"/>
      <c r="G33" s="188"/>
      <c r="H33" s="188"/>
      <c r="I33" s="188"/>
      <c r="J33" s="188"/>
      <c r="K33" s="188"/>
      <c r="L33" s="188"/>
      <c r="M33" s="188"/>
      <c r="N33" s="188"/>
      <c r="O33" s="188"/>
      <c r="P33" s="188"/>
      <c r="Q33" s="188"/>
      <c r="R33" s="188"/>
      <c r="S33" s="188"/>
      <c r="T33" s="188"/>
      <c r="U33" s="188"/>
      <c r="V33" s="188"/>
      <c r="W33" s="188"/>
      <c r="X33" s="188"/>
      <c r="Y33" s="188"/>
      <c r="Z33" s="188"/>
      <c r="AA33" s="188"/>
      <c r="AB33" s="188"/>
      <c r="AC33" s="188"/>
      <c r="AD33" s="188"/>
    </row>
    <row r="34" spans="1:30" x14ac:dyDescent="0.25">
      <c r="A34" s="3">
        <f>datos!B45</f>
        <v>0</v>
      </c>
      <c r="B34" s="188"/>
      <c r="C34" s="188"/>
      <c r="D34" s="188"/>
      <c r="E34" s="188"/>
      <c r="F34" s="188"/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88"/>
      <c r="T34" s="188"/>
      <c r="U34" s="188"/>
      <c r="V34" s="188"/>
      <c r="W34" s="188"/>
      <c r="X34" s="188"/>
      <c r="Y34" s="188"/>
      <c r="Z34" s="188"/>
      <c r="AA34" s="188"/>
      <c r="AB34" s="188"/>
      <c r="AC34" s="188"/>
      <c r="AD34" s="188"/>
    </row>
    <row r="35" spans="1:30" x14ac:dyDescent="0.25">
      <c r="A35" s="3">
        <f>datos!B46</f>
        <v>0</v>
      </c>
      <c r="B35" s="188"/>
      <c r="C35" s="188"/>
      <c r="D35" s="188"/>
      <c r="E35" s="188"/>
      <c r="F35" s="188"/>
      <c r="G35" s="188"/>
      <c r="H35" s="188"/>
      <c r="I35" s="188"/>
      <c r="J35" s="188"/>
      <c r="K35" s="188"/>
      <c r="L35" s="188"/>
      <c r="M35" s="188"/>
      <c r="N35" s="188"/>
      <c r="O35" s="188"/>
      <c r="P35" s="188"/>
      <c r="Q35" s="188"/>
      <c r="R35" s="188"/>
      <c r="S35" s="188"/>
      <c r="T35" s="188"/>
      <c r="U35" s="188"/>
      <c r="V35" s="188"/>
      <c r="W35" s="188"/>
      <c r="X35" s="188"/>
      <c r="Y35" s="188"/>
      <c r="Z35" s="188"/>
      <c r="AA35" s="188"/>
      <c r="AB35" s="188"/>
      <c r="AC35" s="188"/>
      <c r="AD35" s="188"/>
    </row>
    <row r="36" spans="1:30" x14ac:dyDescent="0.25">
      <c r="A36" s="3">
        <f>datos!B47</f>
        <v>0</v>
      </c>
      <c r="B36" s="188"/>
      <c r="C36" s="188"/>
      <c r="D36" s="188"/>
      <c r="E36" s="188"/>
      <c r="F36" s="188"/>
      <c r="G36" s="188"/>
      <c r="H36" s="188"/>
      <c r="I36" s="188"/>
      <c r="J36" s="188"/>
      <c r="K36" s="188"/>
      <c r="L36" s="188"/>
      <c r="M36" s="188"/>
      <c r="N36" s="188"/>
      <c r="O36" s="188"/>
      <c r="P36" s="188"/>
      <c r="Q36" s="188"/>
      <c r="R36" s="188"/>
      <c r="S36" s="188"/>
      <c r="T36" s="188"/>
      <c r="U36" s="188"/>
      <c r="V36" s="188"/>
      <c r="W36" s="188"/>
      <c r="X36" s="188"/>
      <c r="Y36" s="188"/>
      <c r="Z36" s="188"/>
      <c r="AA36" s="188"/>
      <c r="AB36" s="188"/>
      <c r="AC36" s="188"/>
      <c r="AD36" s="188"/>
    </row>
    <row r="37" spans="1:30" x14ac:dyDescent="0.25">
      <c r="A37" s="3">
        <f>datos!B48</f>
        <v>0</v>
      </c>
      <c r="B37" s="188"/>
      <c r="C37" s="188"/>
      <c r="D37" s="188"/>
      <c r="E37" s="188"/>
      <c r="F37" s="188"/>
      <c r="G37" s="188"/>
      <c r="H37" s="188"/>
      <c r="I37" s="188"/>
      <c r="J37" s="188"/>
      <c r="K37" s="188"/>
      <c r="L37" s="188"/>
      <c r="M37" s="188"/>
      <c r="N37" s="188"/>
      <c r="O37" s="188"/>
      <c r="P37" s="188"/>
      <c r="Q37" s="188"/>
      <c r="R37" s="188"/>
      <c r="S37" s="188"/>
      <c r="T37" s="188"/>
      <c r="U37" s="188"/>
      <c r="V37" s="188"/>
      <c r="W37" s="188"/>
      <c r="X37" s="188"/>
      <c r="Y37" s="188"/>
      <c r="Z37" s="188"/>
      <c r="AA37" s="188"/>
      <c r="AB37" s="188"/>
      <c r="AC37" s="188"/>
      <c r="AD37" s="188"/>
    </row>
    <row r="38" spans="1:30" x14ac:dyDescent="0.25">
      <c r="A38" s="3">
        <f>datos!B49</f>
        <v>0</v>
      </c>
      <c r="B38" s="188"/>
      <c r="C38" s="188"/>
      <c r="D38" s="188"/>
      <c r="E38" s="188"/>
      <c r="F38" s="188"/>
      <c r="G38" s="188"/>
      <c r="H38" s="188"/>
      <c r="I38" s="188"/>
      <c r="J38" s="188"/>
      <c r="K38" s="188"/>
      <c r="L38" s="188"/>
      <c r="M38" s="188"/>
      <c r="N38" s="188"/>
      <c r="O38" s="188"/>
      <c r="P38" s="188"/>
      <c r="Q38" s="188"/>
      <c r="R38" s="188"/>
      <c r="S38" s="188"/>
      <c r="T38" s="188"/>
      <c r="U38" s="188"/>
      <c r="V38" s="188"/>
      <c r="W38" s="188"/>
      <c r="X38" s="188"/>
      <c r="Y38" s="188"/>
      <c r="Z38" s="188"/>
      <c r="AA38" s="188"/>
      <c r="AB38" s="188"/>
      <c r="AC38" s="188"/>
      <c r="AD38" s="188"/>
    </row>
    <row r="39" spans="1:30" x14ac:dyDescent="0.25">
      <c r="A39" s="3">
        <f>datos!B50</f>
        <v>0</v>
      </c>
      <c r="B39" s="188"/>
      <c r="C39" s="188"/>
      <c r="D39" s="188"/>
      <c r="E39" s="188"/>
      <c r="F39" s="188"/>
      <c r="G39" s="188"/>
      <c r="H39" s="188"/>
      <c r="I39" s="188"/>
      <c r="J39" s="188"/>
      <c r="K39" s="188"/>
      <c r="L39" s="188"/>
      <c r="M39" s="188"/>
      <c r="N39" s="188"/>
      <c r="O39" s="188"/>
      <c r="P39" s="188"/>
      <c r="Q39" s="188"/>
      <c r="R39" s="188"/>
      <c r="S39" s="188"/>
      <c r="T39" s="188"/>
      <c r="U39" s="188"/>
      <c r="V39" s="188"/>
      <c r="W39" s="188"/>
      <c r="X39" s="188"/>
      <c r="Y39" s="188"/>
      <c r="Z39" s="188"/>
      <c r="AA39" s="188"/>
      <c r="AB39" s="188"/>
      <c r="AC39" s="188"/>
      <c r="AD39" s="188"/>
    </row>
    <row r="40" spans="1:30" x14ac:dyDescent="0.25">
      <c r="A40" s="3">
        <f>datos!B51</f>
        <v>0</v>
      </c>
      <c r="B40" s="188"/>
      <c r="C40" s="188"/>
      <c r="D40" s="188"/>
      <c r="E40" s="188"/>
      <c r="F40" s="188"/>
      <c r="G40" s="188"/>
      <c r="H40" s="188"/>
      <c r="I40" s="188"/>
      <c r="J40" s="188"/>
      <c r="K40" s="188"/>
      <c r="L40" s="188"/>
      <c r="M40" s="188"/>
      <c r="N40" s="188"/>
      <c r="O40" s="188"/>
      <c r="P40" s="188"/>
      <c r="Q40" s="188"/>
      <c r="R40" s="188"/>
      <c r="S40" s="188"/>
      <c r="T40" s="188"/>
      <c r="U40" s="188"/>
      <c r="V40" s="188"/>
      <c r="W40" s="188"/>
      <c r="X40" s="188"/>
      <c r="Y40" s="188"/>
      <c r="Z40" s="188"/>
      <c r="AA40" s="188"/>
      <c r="AB40" s="188"/>
      <c r="AC40" s="188"/>
      <c r="AD40" s="188"/>
    </row>
    <row r="41" spans="1:30" x14ac:dyDescent="0.25">
      <c r="A41" s="3">
        <f>datos!B52</f>
        <v>0</v>
      </c>
      <c r="B41" s="188"/>
      <c r="C41" s="188"/>
      <c r="D41" s="188"/>
      <c r="E41" s="188"/>
      <c r="F41" s="188"/>
      <c r="G41" s="188"/>
      <c r="H41" s="188"/>
      <c r="I41" s="188"/>
      <c r="J41" s="188"/>
      <c r="K41" s="188"/>
      <c r="L41" s="188"/>
      <c r="M41" s="188"/>
      <c r="N41" s="188"/>
      <c r="O41" s="188"/>
      <c r="P41" s="188"/>
      <c r="Q41" s="188"/>
      <c r="R41" s="188"/>
      <c r="S41" s="188"/>
      <c r="T41" s="188"/>
      <c r="U41" s="188"/>
      <c r="V41" s="188"/>
      <c r="W41" s="188"/>
      <c r="X41" s="188"/>
      <c r="Y41" s="188"/>
      <c r="Z41" s="188"/>
      <c r="AA41" s="188"/>
      <c r="AB41" s="188"/>
      <c r="AC41" s="188"/>
      <c r="AD41" s="188"/>
    </row>
    <row r="42" spans="1:30" x14ac:dyDescent="0.25">
      <c r="A42" s="3">
        <f>datos!B53</f>
        <v>0</v>
      </c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  <c r="R42" s="188"/>
      <c r="S42" s="188"/>
      <c r="T42" s="188"/>
      <c r="U42" s="188"/>
      <c r="V42" s="188"/>
      <c r="W42" s="188"/>
      <c r="X42" s="188"/>
      <c r="Y42" s="188"/>
      <c r="Z42" s="188"/>
      <c r="AA42" s="188"/>
      <c r="AB42" s="188"/>
      <c r="AC42" s="188"/>
      <c r="AD42" s="188"/>
    </row>
  </sheetData>
  <sheetProtection password="C60B" sheet="1" objects="1" scenarios="1" formatRows="0"/>
  <mergeCells count="5">
    <mergeCell ref="B1:H1"/>
    <mergeCell ref="I1:O1"/>
    <mergeCell ref="P1:V1"/>
    <mergeCell ref="W1:AC1"/>
    <mergeCell ref="AD1:AD2"/>
  </mergeCells>
  <conditionalFormatting sqref="B3:AD42">
    <cfRule type="cellIs" dxfId="61" priority="25" operator="lessThan">
      <formula>1</formula>
    </cfRule>
    <cfRule type="cellIs" dxfId="60" priority="26" operator="greaterThan">
      <formula>10</formula>
    </cfRule>
    <cfRule type="cellIs" dxfId="59" priority="27" operator="greaterThan">
      <formula>10</formula>
    </cfRule>
    <cfRule type="cellIs" dxfId="58" priority="28" operator="lessThan">
      <formula>1</formula>
    </cfRule>
  </conditionalFormatting>
  <conditionalFormatting sqref="B3:AD35">
    <cfRule type="cellIs" dxfId="57" priority="17" operator="lessThan">
      <formula>1</formula>
    </cfRule>
    <cfRule type="cellIs" dxfId="56" priority="18" operator="greaterThan">
      <formula>10</formula>
    </cfRule>
    <cfRule type="cellIs" dxfId="55" priority="19" operator="greaterThan">
      <formula>10</formula>
    </cfRule>
    <cfRule type="cellIs" dxfId="54" priority="20" operator="lessThan">
      <formula>1</formula>
    </cfRule>
  </conditionalFormatting>
  <conditionalFormatting sqref="B3:AD12">
    <cfRule type="cellIs" dxfId="53" priority="13" operator="lessThan">
      <formula>1</formula>
    </cfRule>
    <cfRule type="cellIs" dxfId="52" priority="14" operator="greaterThan">
      <formula>10</formula>
    </cfRule>
    <cfRule type="cellIs" dxfId="51" priority="15" operator="greaterThan">
      <formula>10</formula>
    </cfRule>
    <cfRule type="cellIs" dxfId="50" priority="16" operator="lessThan">
      <formula>1</formula>
    </cfRule>
  </conditionalFormatting>
  <conditionalFormatting sqref="B3:AD12">
    <cfRule type="cellIs" dxfId="49" priority="9" operator="lessThan">
      <formula>1</formula>
    </cfRule>
    <cfRule type="cellIs" dxfId="48" priority="10" operator="greaterThan">
      <formula>10</formula>
    </cfRule>
    <cfRule type="cellIs" dxfId="47" priority="11" operator="greaterThan">
      <formula>10</formula>
    </cfRule>
    <cfRule type="cellIs" dxfId="46" priority="12" operator="lessThan">
      <formula>1</formula>
    </cfRule>
  </conditionalFormatting>
  <conditionalFormatting sqref="B3:AD12">
    <cfRule type="cellIs" dxfId="45" priority="5" operator="lessThan">
      <formula>1</formula>
    </cfRule>
    <cfRule type="cellIs" dxfId="44" priority="6" operator="greaterThan">
      <formula>10</formula>
    </cfRule>
    <cfRule type="cellIs" dxfId="43" priority="7" operator="greaterThan">
      <formula>10</formula>
    </cfRule>
    <cfRule type="cellIs" dxfId="42" priority="8" operator="lessThan">
      <formula>1</formula>
    </cfRule>
  </conditionalFormatting>
  <conditionalFormatting sqref="B3:AD12">
    <cfRule type="cellIs" dxfId="41" priority="1" operator="lessThan">
      <formula>1</formula>
    </cfRule>
    <cfRule type="cellIs" dxfId="40" priority="2" operator="greaterThan">
      <formula>10</formula>
    </cfRule>
    <cfRule type="cellIs" dxfId="39" priority="3" operator="greaterThan">
      <formula>10</formula>
    </cfRule>
    <cfRule type="cellIs" dxfId="38" priority="4" operator="lessThan">
      <formula>1</formula>
    </cfRule>
  </conditionalFormatting>
  <pageMargins left="0.70866141732283472" right="0.70866141732283472" top="0.74803149606299213" bottom="0.74803149606299213" header="0.31496062992125984" footer="0.31496062992125984"/>
  <pageSetup paperSize="9" scale="43" fitToHeight="0" orientation="portrait" horizontalDpi="4294967294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3">
    <pageSetUpPr fitToPage="1"/>
  </sheetPr>
  <dimension ref="A1:N65"/>
  <sheetViews>
    <sheetView zoomScale="130" zoomScaleNormal="130" workbookViewId="0">
      <selection sqref="A1:M1"/>
    </sheetView>
  </sheetViews>
  <sheetFormatPr baseColWidth="10" defaultRowHeight="12" x14ac:dyDescent="0.25"/>
  <cols>
    <col min="1" max="1" width="30.5703125" style="6" customWidth="1"/>
    <col min="2" max="2" width="5.140625" style="6" customWidth="1"/>
    <col min="3" max="3" width="5.140625" style="19" customWidth="1"/>
    <col min="4" max="4" width="5.140625" style="6" customWidth="1"/>
    <col min="5" max="5" width="5.140625" style="19" customWidth="1"/>
    <col min="6" max="6" width="5.140625" style="6" customWidth="1"/>
    <col min="7" max="7" width="5.140625" style="19" customWidth="1"/>
    <col min="8" max="8" width="5.140625" style="6" customWidth="1"/>
    <col min="9" max="9" width="5.140625" style="19" customWidth="1"/>
    <col min="10" max="10" width="5.140625" style="6" customWidth="1"/>
    <col min="11" max="11" width="5.140625" style="19" customWidth="1"/>
    <col min="12" max="12" width="5.140625" style="6" customWidth="1"/>
    <col min="13" max="13" width="5.140625" style="19" customWidth="1"/>
    <col min="14" max="16384" width="11.42578125" style="6"/>
  </cols>
  <sheetData>
    <row r="1" spans="1:14" ht="18.75" x14ac:dyDescent="0.25">
      <c r="A1" s="396" t="s">
        <v>36</v>
      </c>
      <c r="B1" s="396"/>
      <c r="C1" s="396"/>
      <c r="D1" s="396"/>
      <c r="E1" s="396"/>
      <c r="F1" s="396"/>
      <c r="G1" s="396"/>
      <c r="H1" s="396"/>
      <c r="I1" s="396"/>
      <c r="J1" s="396"/>
      <c r="K1" s="396"/>
      <c r="L1" s="396"/>
      <c r="M1" s="396"/>
    </row>
    <row r="2" spans="1:14" ht="15.75" x14ac:dyDescent="0.25">
      <c r="A2" s="397" t="s">
        <v>123</v>
      </c>
      <c r="B2" s="397"/>
      <c r="C2" s="397"/>
      <c r="D2" s="397"/>
      <c r="E2" s="397"/>
      <c r="F2" s="397"/>
      <c r="G2" s="397"/>
      <c r="H2" s="397"/>
      <c r="I2" s="397"/>
      <c r="J2" s="397"/>
      <c r="K2" s="397"/>
      <c r="L2" s="397"/>
      <c r="M2" s="397"/>
    </row>
    <row r="3" spans="1:14" ht="15.75" x14ac:dyDescent="0.25">
      <c r="A3" s="398" t="str">
        <f>CONCATENATE("PROMEDIO DE ",'3.2'!A1)</f>
        <v>PROMEDIO DE TERCER PARCIAL - SEGUNDO QUIMESTRE</v>
      </c>
      <c r="B3" s="398"/>
      <c r="C3" s="398"/>
      <c r="D3" s="398"/>
      <c r="E3" s="398"/>
      <c r="F3" s="398"/>
      <c r="G3" s="398"/>
      <c r="H3" s="398"/>
      <c r="I3" s="398"/>
      <c r="J3" s="398"/>
      <c r="K3" s="398"/>
      <c r="L3" s="398"/>
      <c r="M3" s="398"/>
    </row>
    <row r="5" spans="1:14" s="9" customFormat="1" ht="15" customHeight="1" x14ac:dyDescent="0.25">
      <c r="A5" s="110" t="s">
        <v>25</v>
      </c>
      <c r="B5" s="7" t="str">
        <f>CONCATENATE(datos!C3," ",datos!C4)</f>
        <v xml:space="preserve"> </v>
      </c>
      <c r="C5" s="8"/>
      <c r="E5" s="8"/>
      <c r="F5" s="399" t="s">
        <v>37</v>
      </c>
      <c r="G5" s="399"/>
      <c r="H5" s="399"/>
      <c r="I5" s="10">
        <f>+datos!C7</f>
        <v>0</v>
      </c>
      <c r="K5" s="8"/>
      <c r="M5" s="8"/>
    </row>
    <row r="6" spans="1:14" s="9" customFormat="1" ht="15" customHeight="1" x14ac:dyDescent="0.25">
      <c r="A6" s="110" t="s">
        <v>26</v>
      </c>
      <c r="B6" s="40">
        <f>datos!C5</f>
        <v>0</v>
      </c>
      <c r="C6" s="8"/>
      <c r="E6" s="8"/>
      <c r="F6" s="399" t="s">
        <v>38</v>
      </c>
      <c r="G6" s="399"/>
      <c r="H6" s="399"/>
      <c r="I6" s="10">
        <f>+datos!C6</f>
        <v>0</v>
      </c>
      <c r="K6" s="8"/>
      <c r="M6" s="8"/>
    </row>
    <row r="7" spans="1:14" s="9" customFormat="1" ht="15" customHeight="1" x14ac:dyDescent="0.25">
      <c r="A7" s="110"/>
      <c r="B7" s="12"/>
      <c r="C7" s="11"/>
      <c r="D7" s="12"/>
      <c r="E7" s="11"/>
      <c r="F7" s="13"/>
      <c r="G7" s="13"/>
      <c r="H7" s="13"/>
      <c r="I7" s="63"/>
      <c r="K7" s="8"/>
      <c r="M7" s="8"/>
    </row>
    <row r="8" spans="1:14" s="14" customFormat="1" ht="15" customHeight="1" x14ac:dyDescent="0.25">
      <c r="A8" s="388" t="s">
        <v>12</v>
      </c>
      <c r="B8" s="388" t="s">
        <v>39</v>
      </c>
      <c r="C8" s="388"/>
      <c r="D8" s="388"/>
      <c r="E8" s="388"/>
      <c r="F8" s="388"/>
      <c r="G8" s="388"/>
      <c r="H8" s="388"/>
      <c r="I8" s="389"/>
      <c r="J8" s="395" t="s">
        <v>40</v>
      </c>
      <c r="K8" s="391"/>
      <c r="L8" s="390" t="s">
        <v>41</v>
      </c>
      <c r="M8" s="391"/>
    </row>
    <row r="9" spans="1:14" s="14" customFormat="1" x14ac:dyDescent="0.25">
      <c r="A9" s="388"/>
      <c r="B9" s="388"/>
      <c r="C9" s="388"/>
      <c r="D9" s="388"/>
      <c r="E9" s="388"/>
      <c r="F9" s="388"/>
      <c r="G9" s="388"/>
      <c r="H9" s="388"/>
      <c r="I9" s="389"/>
      <c r="J9" s="402"/>
      <c r="K9" s="403"/>
      <c r="L9" s="392"/>
      <c r="M9" s="393"/>
    </row>
    <row r="10" spans="1:14" s="14" customFormat="1" ht="24.75" customHeight="1" x14ac:dyDescent="0.25">
      <c r="A10" s="388"/>
      <c r="B10" s="395" t="s">
        <v>42</v>
      </c>
      <c r="C10" s="391"/>
      <c r="D10" s="395" t="s">
        <v>43</v>
      </c>
      <c r="E10" s="391"/>
      <c r="F10" s="388" t="s">
        <v>44</v>
      </c>
      <c r="G10" s="388"/>
      <c r="H10" s="389" t="s">
        <v>45</v>
      </c>
      <c r="I10" s="400"/>
      <c r="J10" s="401" t="s">
        <v>46</v>
      </c>
      <c r="K10" s="401"/>
      <c r="L10" s="394"/>
      <c r="M10" s="393"/>
    </row>
    <row r="11" spans="1:14" s="14" customFormat="1" x14ac:dyDescent="0.25">
      <c r="A11" s="388"/>
      <c r="B11" s="109" t="s">
        <v>47</v>
      </c>
      <c r="C11" s="15" t="s">
        <v>48</v>
      </c>
      <c r="D11" s="109" t="s">
        <v>47</v>
      </c>
      <c r="E11" s="15" t="s">
        <v>48</v>
      </c>
      <c r="F11" s="109" t="s">
        <v>47</v>
      </c>
      <c r="G11" s="15" t="s">
        <v>48</v>
      </c>
      <c r="H11" s="109" t="s">
        <v>47</v>
      </c>
      <c r="I11" s="15" t="s">
        <v>48</v>
      </c>
      <c r="J11" s="109" t="s">
        <v>47</v>
      </c>
      <c r="K11" s="15" t="s">
        <v>48</v>
      </c>
      <c r="L11" s="109" t="s">
        <v>47</v>
      </c>
      <c r="M11" s="15" t="s">
        <v>48</v>
      </c>
    </row>
    <row r="12" spans="1:14" x14ac:dyDescent="0.25">
      <c r="A12" s="16" t="str">
        <f>datos!B14</f>
        <v>ALVAREZ MUÑIZ ANGIE GABRIELA</v>
      </c>
      <c r="B12" s="201" t="str">
        <f>IF(C12=0,"F.N.",IF(C12&gt;8.99,"DAR",IF(C12&gt;6.99,"AAR",IF(C12&gt;4,"PAAR","NAAR"))))</f>
        <v>DAR</v>
      </c>
      <c r="C12" s="201" t="str">
        <f>IFERROR(TRUNC(AVERAGE('3.2'!B3:H3),2)," ")</f>
        <v xml:space="preserve"> </v>
      </c>
      <c r="D12" s="201" t="str">
        <f>IF(E12=0,"F.N.",IF(E12&gt;8.99,"DAR",IF(E12&gt;6.99,"AAR",IF(E12&gt;4,"PAAR","NAAR"))))</f>
        <v>DAR</v>
      </c>
      <c r="E12" s="201" t="str">
        <f>IFERROR(TRUNC(AVERAGE('3.2'!I3:O3),2)," ")</f>
        <v xml:space="preserve"> </v>
      </c>
      <c r="F12" s="201" t="str">
        <f>IF(G12=0,"F.N.",IF(G12&gt;8.99,"DAR",IF(G12&gt;6.99,"AAR",IF(G12&gt;4,"PAAR","NAAR"))))</f>
        <v>DAR</v>
      </c>
      <c r="G12" s="201" t="str">
        <f>IFERROR(TRUNC(AVERAGE('3.2'!P3:V3),2)," ")</f>
        <v xml:space="preserve"> </v>
      </c>
      <c r="H12" s="201" t="str">
        <f>IF(I12=0,"F.N.",IF(I12&gt;8.99,"DAR",IF(I12&gt;6.99,"AAR",IF(I12&gt;4,"PAAR","NAAR"))))</f>
        <v>DAR</v>
      </c>
      <c r="I12" s="201" t="str">
        <f>IFERROR(TRUNC(AVERAGE('3.2'!W3:AC3),2)," ")</f>
        <v xml:space="preserve"> </v>
      </c>
      <c r="J12" s="201" t="str">
        <f>IF(K12="F.N","F.N.",IF(K12&gt;8.99,"DAR",IF(K12&gt;6.99,"AAR",IF(K12&gt;4,"PAAR","NAAR"))))</f>
        <v>F.N.</v>
      </c>
      <c r="K12" s="201" t="str">
        <f>IF('3.2'!AD3=0,"F.N",'3.2'!AD3)</f>
        <v>F.N</v>
      </c>
      <c r="L12" s="201" t="str">
        <f>IF(M12=" ","SNP",IF(M12&gt;8.99,"DAR",IF(M12&gt;6.99,"AAR",IF(M12&gt;4,"PAAR","NAAR"))))</f>
        <v>SNP</v>
      </c>
      <c r="M12" s="190" t="str">
        <f t="shared" ref="M12:M25" si="0">IF(K12="F.N"," ",TRUNC(AVERAGE(C12,E12,G12,I12,K12),2))</f>
        <v xml:space="preserve"> </v>
      </c>
      <c r="N12" s="226" t="str">
        <f>+IF(M12&lt;'PROM 2.2'!M12,"",IF(M12&gt;'PROM 2.2'!M12,""," "))</f>
        <v xml:space="preserve"> </v>
      </c>
    </row>
    <row r="13" spans="1:14" x14ac:dyDescent="0.25">
      <c r="A13" s="16" t="str">
        <f>datos!B15</f>
        <v>CABRERA NICOLA LEONARDO JAVIER</v>
      </c>
      <c r="B13" s="201" t="str">
        <f t="shared" ref="B13:B51" si="1">IF(C13=0,"F.N.",IF(C13&gt;8.99,"DAR",IF(C13&gt;6.99,"AAR",IF(C13&gt;4,"PAAR","NAAR"))))</f>
        <v>DAR</v>
      </c>
      <c r="C13" s="201" t="str">
        <f>IFERROR(TRUNC(AVERAGE('3.2'!B4:H4),2)," ")</f>
        <v xml:space="preserve"> </v>
      </c>
      <c r="D13" s="201" t="str">
        <f t="shared" ref="D13:D51" si="2">IF(E13=0,"F.N.",IF(E13&gt;8.99,"DAR",IF(E13&gt;6.99,"AAR",IF(E13&gt;4,"PAAR","NAAR"))))</f>
        <v>DAR</v>
      </c>
      <c r="E13" s="201" t="str">
        <f>IFERROR(TRUNC(AVERAGE('3.2'!I4:O4),2)," ")</f>
        <v xml:space="preserve"> </v>
      </c>
      <c r="F13" s="201" t="str">
        <f t="shared" ref="F13:F51" si="3">IF(G13=0,"F.N.",IF(G13&gt;8.99,"DAR",IF(G13&gt;6.99,"AAR",IF(G13&gt;4,"PAAR","NAAR"))))</f>
        <v>DAR</v>
      </c>
      <c r="G13" s="201" t="str">
        <f>IFERROR(TRUNC(AVERAGE('3.2'!P4:V4),2)," ")</f>
        <v xml:space="preserve"> </v>
      </c>
      <c r="H13" s="201" t="str">
        <f t="shared" ref="H13:H51" si="4">IF(I13=0,"F.N.",IF(I13&gt;8.99,"DAR",IF(I13&gt;6.99,"AAR",IF(I13&gt;4,"PAAR","NAAR"))))</f>
        <v>DAR</v>
      </c>
      <c r="I13" s="201" t="str">
        <f>IFERROR(TRUNC(AVERAGE('3.2'!W4:AC4),2)," ")</f>
        <v xml:space="preserve"> </v>
      </c>
      <c r="J13" s="201" t="str">
        <f t="shared" ref="J13:J51" si="5">IF(K13="F.N","F.N.",IF(K13&gt;8.99,"DAR",IF(K13&gt;6.99,"AAR",IF(K13&gt;4,"PAAR","NAAR"))))</f>
        <v>F.N.</v>
      </c>
      <c r="K13" s="201" t="str">
        <f>IF('3.2'!AD4=0,"F.N",'3.2'!AD4)</f>
        <v>F.N</v>
      </c>
      <c r="L13" s="201" t="str">
        <f t="shared" ref="L13:L51" si="6">IF(M13=" ","SNP",IF(M13&gt;8.99,"DAR",IF(M13&gt;6.99,"AAR",IF(M13&gt;4,"PAAR","NAAR"))))</f>
        <v>SNP</v>
      </c>
      <c r="M13" s="190" t="str">
        <f t="shared" si="0"/>
        <v xml:space="preserve"> </v>
      </c>
      <c r="N13" s="226" t="str">
        <f>+IF(M13&lt;'PROM 2.2'!M13,"",IF(M13&gt;'PROM 2.2'!M13,""," "))</f>
        <v xml:space="preserve"> </v>
      </c>
    </row>
    <row r="14" spans="1:14" x14ac:dyDescent="0.25">
      <c r="A14" s="16" t="str">
        <f>datos!B16</f>
        <v>CARDENAS HIDALGO KENNY JOEL</v>
      </c>
      <c r="B14" s="201" t="str">
        <f t="shared" si="1"/>
        <v>DAR</v>
      </c>
      <c r="C14" s="201" t="str">
        <f>IFERROR(TRUNC(AVERAGE('3.2'!B5:H5),2)," ")</f>
        <v xml:space="preserve"> </v>
      </c>
      <c r="D14" s="201" t="str">
        <f t="shared" si="2"/>
        <v>DAR</v>
      </c>
      <c r="E14" s="201" t="str">
        <f>IFERROR(TRUNC(AVERAGE('3.2'!I5:O5),2)," ")</f>
        <v xml:space="preserve"> </v>
      </c>
      <c r="F14" s="201" t="str">
        <f t="shared" si="3"/>
        <v>DAR</v>
      </c>
      <c r="G14" s="201" t="str">
        <f>IFERROR(TRUNC(AVERAGE('3.2'!P5:V5),2)," ")</f>
        <v xml:space="preserve"> </v>
      </c>
      <c r="H14" s="201" t="str">
        <f t="shared" si="4"/>
        <v>DAR</v>
      </c>
      <c r="I14" s="201" t="str">
        <f>IFERROR(TRUNC(AVERAGE('3.2'!W5:AC5),2)," ")</f>
        <v xml:space="preserve"> </v>
      </c>
      <c r="J14" s="201" t="str">
        <f t="shared" si="5"/>
        <v>F.N.</v>
      </c>
      <c r="K14" s="201" t="str">
        <f>IF('3.2'!AD5=0,"F.N",'3.2'!AD5)</f>
        <v>F.N</v>
      </c>
      <c r="L14" s="201" t="str">
        <f t="shared" si="6"/>
        <v>SNP</v>
      </c>
      <c r="M14" s="190" t="str">
        <f t="shared" si="0"/>
        <v xml:space="preserve"> </v>
      </c>
      <c r="N14" s="226" t="str">
        <f>+IF(M14&lt;'PROM 2.2'!M14,"",IF(M14&gt;'PROM 2.2'!M14,""," "))</f>
        <v xml:space="preserve"> </v>
      </c>
    </row>
    <row r="15" spans="1:14" x14ac:dyDescent="0.25">
      <c r="A15" s="16" t="str">
        <f>datos!B17</f>
        <v>CARRASCO GRAÑA SAMUEL JOSE</v>
      </c>
      <c r="B15" s="201" t="str">
        <f t="shared" si="1"/>
        <v>DAR</v>
      </c>
      <c r="C15" s="201" t="str">
        <f>IFERROR(TRUNC(AVERAGE('3.2'!B6:H6),2)," ")</f>
        <v xml:space="preserve"> </v>
      </c>
      <c r="D15" s="201" t="str">
        <f t="shared" si="2"/>
        <v>DAR</v>
      </c>
      <c r="E15" s="201" t="str">
        <f>IFERROR(TRUNC(AVERAGE('3.2'!I6:O6),2)," ")</f>
        <v xml:space="preserve"> </v>
      </c>
      <c r="F15" s="201" t="str">
        <f t="shared" si="3"/>
        <v>DAR</v>
      </c>
      <c r="G15" s="201" t="str">
        <f>IFERROR(TRUNC(AVERAGE('3.2'!P6:V6),2)," ")</f>
        <v xml:space="preserve"> </v>
      </c>
      <c r="H15" s="201" t="str">
        <f t="shared" si="4"/>
        <v>DAR</v>
      </c>
      <c r="I15" s="201" t="str">
        <f>IFERROR(TRUNC(AVERAGE('3.2'!W6:AC6),2)," ")</f>
        <v xml:space="preserve"> </v>
      </c>
      <c r="J15" s="201" t="str">
        <f t="shared" si="5"/>
        <v>F.N.</v>
      </c>
      <c r="K15" s="201" t="str">
        <f>IF('3.2'!AD6=0,"F.N",'3.2'!AD6)</f>
        <v>F.N</v>
      </c>
      <c r="L15" s="201" t="str">
        <f t="shared" si="6"/>
        <v>SNP</v>
      </c>
      <c r="M15" s="190" t="str">
        <f t="shared" si="0"/>
        <v xml:space="preserve"> </v>
      </c>
      <c r="N15" s="226" t="str">
        <f>+IF(M15&lt;'PROM 2.2'!M15,"",IF(M15&gt;'PROM 2.2'!M15,""," "))</f>
        <v xml:space="preserve"> </v>
      </c>
    </row>
    <row r="16" spans="1:14" x14ac:dyDescent="0.25">
      <c r="A16" s="16" t="str">
        <f>datos!B18</f>
        <v>CARRILLO GARCIA DANIEL ALEJANDRO</v>
      </c>
      <c r="B16" s="201" t="str">
        <f t="shared" si="1"/>
        <v>DAR</v>
      </c>
      <c r="C16" s="201" t="str">
        <f>IFERROR(TRUNC(AVERAGE('3.2'!B7:H7),2)," ")</f>
        <v xml:space="preserve"> </v>
      </c>
      <c r="D16" s="201" t="str">
        <f t="shared" si="2"/>
        <v>DAR</v>
      </c>
      <c r="E16" s="201" t="str">
        <f>IFERROR(TRUNC(AVERAGE('3.2'!I7:O7),2)," ")</f>
        <v xml:space="preserve"> </v>
      </c>
      <c r="F16" s="201" t="str">
        <f t="shared" si="3"/>
        <v>DAR</v>
      </c>
      <c r="G16" s="201" t="str">
        <f>IFERROR(TRUNC(AVERAGE('3.2'!P7:V7),2)," ")</f>
        <v xml:space="preserve"> </v>
      </c>
      <c r="H16" s="201" t="str">
        <f t="shared" si="4"/>
        <v>DAR</v>
      </c>
      <c r="I16" s="201" t="str">
        <f>IFERROR(TRUNC(AVERAGE('3.2'!W7:AC7),2)," ")</f>
        <v xml:space="preserve"> </v>
      </c>
      <c r="J16" s="201" t="str">
        <f t="shared" si="5"/>
        <v>F.N.</v>
      </c>
      <c r="K16" s="201" t="str">
        <f>IF('3.2'!AD7=0,"F.N",'3.2'!AD7)</f>
        <v>F.N</v>
      </c>
      <c r="L16" s="201" t="str">
        <f t="shared" si="6"/>
        <v>SNP</v>
      </c>
      <c r="M16" s="190" t="str">
        <f t="shared" si="0"/>
        <v xml:space="preserve"> </v>
      </c>
      <c r="N16" s="226" t="str">
        <f>+IF(M16&lt;'PROM 2.2'!M16,"",IF(M16&gt;'PROM 2.2'!M16,""," "))</f>
        <v xml:space="preserve"> </v>
      </c>
    </row>
    <row r="17" spans="1:14" x14ac:dyDescent="0.25">
      <c r="A17" s="16" t="str">
        <f>datos!B19</f>
        <v>CHOEZ MORAN DARIAN MARCELA</v>
      </c>
      <c r="B17" s="201" t="str">
        <f t="shared" si="1"/>
        <v>DAR</v>
      </c>
      <c r="C17" s="201" t="str">
        <f>IFERROR(TRUNC(AVERAGE('3.2'!B8:H8),2)," ")</f>
        <v xml:space="preserve"> </v>
      </c>
      <c r="D17" s="201" t="str">
        <f t="shared" si="2"/>
        <v>DAR</v>
      </c>
      <c r="E17" s="201" t="str">
        <f>IFERROR(TRUNC(AVERAGE('3.2'!I8:O8),2)," ")</f>
        <v xml:space="preserve"> </v>
      </c>
      <c r="F17" s="201" t="str">
        <f t="shared" si="3"/>
        <v>DAR</v>
      </c>
      <c r="G17" s="201" t="str">
        <f>IFERROR(TRUNC(AVERAGE('3.2'!P8:V8),2)," ")</f>
        <v xml:space="preserve"> </v>
      </c>
      <c r="H17" s="201" t="str">
        <f t="shared" si="4"/>
        <v>DAR</v>
      </c>
      <c r="I17" s="201" t="str">
        <f>IFERROR(TRUNC(AVERAGE('3.2'!W8:AC8),2)," ")</f>
        <v xml:space="preserve"> </v>
      </c>
      <c r="J17" s="201" t="str">
        <f t="shared" si="5"/>
        <v>F.N.</v>
      </c>
      <c r="K17" s="201" t="str">
        <f>IF('3.2'!AD8=0,"F.N",'3.2'!AD8)</f>
        <v>F.N</v>
      </c>
      <c r="L17" s="201" t="str">
        <f t="shared" si="6"/>
        <v>SNP</v>
      </c>
      <c r="M17" s="190" t="str">
        <f t="shared" si="0"/>
        <v xml:space="preserve"> </v>
      </c>
      <c r="N17" s="226" t="str">
        <f>+IF(M17&lt;'PROM 2.2'!M17,"",IF(M17&gt;'PROM 2.2'!M17,""," "))</f>
        <v xml:space="preserve"> </v>
      </c>
    </row>
    <row r="18" spans="1:14" ht="24" x14ac:dyDescent="0.25">
      <c r="A18" s="16" t="str">
        <f>datos!B20</f>
        <v>CONTRERAS VARGAS CECIBEL ALEJANDRA</v>
      </c>
      <c r="B18" s="201" t="str">
        <f t="shared" si="1"/>
        <v>DAR</v>
      </c>
      <c r="C18" s="201" t="str">
        <f>IFERROR(TRUNC(AVERAGE('3.2'!B9:H9),2)," ")</f>
        <v xml:space="preserve"> </v>
      </c>
      <c r="D18" s="201" t="str">
        <f t="shared" si="2"/>
        <v>DAR</v>
      </c>
      <c r="E18" s="201" t="str">
        <f>IFERROR(TRUNC(AVERAGE('3.2'!I9:O9),2)," ")</f>
        <v xml:space="preserve"> </v>
      </c>
      <c r="F18" s="201" t="str">
        <f t="shared" si="3"/>
        <v>DAR</v>
      </c>
      <c r="G18" s="201" t="str">
        <f>IFERROR(TRUNC(AVERAGE('3.2'!P9:V9),2)," ")</f>
        <v xml:space="preserve"> </v>
      </c>
      <c r="H18" s="201" t="str">
        <f t="shared" si="4"/>
        <v>DAR</v>
      </c>
      <c r="I18" s="201" t="str">
        <f>IFERROR(TRUNC(AVERAGE('3.2'!W9:AC9),2)," ")</f>
        <v xml:space="preserve"> </v>
      </c>
      <c r="J18" s="201" t="str">
        <f t="shared" si="5"/>
        <v>F.N.</v>
      </c>
      <c r="K18" s="201" t="str">
        <f>IF('3.2'!AD9=0,"F.N",'3.2'!AD9)</f>
        <v>F.N</v>
      </c>
      <c r="L18" s="201" t="str">
        <f t="shared" si="6"/>
        <v>SNP</v>
      </c>
      <c r="M18" s="190" t="str">
        <f t="shared" si="0"/>
        <v xml:space="preserve"> </v>
      </c>
      <c r="N18" s="226" t="str">
        <f>+IF(M18&lt;'PROM 2.2'!M18,"",IF(M18&gt;'PROM 2.2'!M18,""," "))</f>
        <v xml:space="preserve"> </v>
      </c>
    </row>
    <row r="19" spans="1:14" ht="24" x14ac:dyDescent="0.25">
      <c r="A19" s="16" t="str">
        <f>datos!B21</f>
        <v>CORDOVA MENDOZA GIOVANNY ALBERTO</v>
      </c>
      <c r="B19" s="201" t="str">
        <f t="shared" si="1"/>
        <v>DAR</v>
      </c>
      <c r="C19" s="201" t="str">
        <f>IFERROR(TRUNC(AVERAGE('3.2'!B10:H10),2)," ")</f>
        <v xml:space="preserve"> </v>
      </c>
      <c r="D19" s="201" t="str">
        <f t="shared" si="2"/>
        <v>DAR</v>
      </c>
      <c r="E19" s="201" t="str">
        <f>IFERROR(TRUNC(AVERAGE('3.2'!I10:O10),2)," ")</f>
        <v xml:space="preserve"> </v>
      </c>
      <c r="F19" s="201" t="str">
        <f t="shared" si="3"/>
        <v>DAR</v>
      </c>
      <c r="G19" s="201" t="str">
        <f>IFERROR(TRUNC(AVERAGE('3.2'!P10:V10),2)," ")</f>
        <v xml:space="preserve"> </v>
      </c>
      <c r="H19" s="201" t="str">
        <f t="shared" si="4"/>
        <v>DAR</v>
      </c>
      <c r="I19" s="201" t="str">
        <f>IFERROR(TRUNC(AVERAGE('3.2'!W10:AC10),2)," ")</f>
        <v xml:space="preserve"> </v>
      </c>
      <c r="J19" s="201" t="str">
        <f t="shared" si="5"/>
        <v>F.N.</v>
      </c>
      <c r="K19" s="201" t="str">
        <f>IF('3.2'!AD10=0,"F.N",'3.2'!AD10)</f>
        <v>F.N</v>
      </c>
      <c r="L19" s="201" t="str">
        <f t="shared" si="6"/>
        <v>SNP</v>
      </c>
      <c r="M19" s="190" t="str">
        <f t="shared" si="0"/>
        <v xml:space="preserve"> </v>
      </c>
      <c r="N19" s="226" t="str">
        <f>+IF(M19&lt;'PROM 2.2'!M19,"",IF(M19&gt;'PROM 2.2'!M19,""," "))</f>
        <v xml:space="preserve"> </v>
      </c>
    </row>
    <row r="20" spans="1:14" x14ac:dyDescent="0.25">
      <c r="A20" s="16" t="str">
        <f>datos!B22</f>
        <v>CORONEL LANDIVAR JUAN DIEGO</v>
      </c>
      <c r="B20" s="201" t="str">
        <f t="shared" si="1"/>
        <v>DAR</v>
      </c>
      <c r="C20" s="201" t="str">
        <f>IFERROR(TRUNC(AVERAGE('3.2'!B11:H11),2)," ")</f>
        <v xml:space="preserve"> </v>
      </c>
      <c r="D20" s="201" t="str">
        <f t="shared" si="2"/>
        <v>DAR</v>
      </c>
      <c r="E20" s="201" t="str">
        <f>IFERROR(TRUNC(AVERAGE('3.2'!I11:O11),2)," ")</f>
        <v xml:space="preserve"> </v>
      </c>
      <c r="F20" s="201" t="str">
        <f t="shared" si="3"/>
        <v>DAR</v>
      </c>
      <c r="G20" s="201" t="str">
        <f>IFERROR(TRUNC(AVERAGE('3.2'!P11:V11),2)," ")</f>
        <v xml:space="preserve"> </v>
      </c>
      <c r="H20" s="201" t="str">
        <f t="shared" si="4"/>
        <v>DAR</v>
      </c>
      <c r="I20" s="201" t="str">
        <f>IFERROR(TRUNC(AVERAGE('3.2'!W11:AC11),2)," ")</f>
        <v xml:space="preserve"> </v>
      </c>
      <c r="J20" s="201" t="str">
        <f t="shared" si="5"/>
        <v>F.N.</v>
      </c>
      <c r="K20" s="201" t="str">
        <f>IF('3.2'!AD11=0,"F.N",'3.2'!AD11)</f>
        <v>F.N</v>
      </c>
      <c r="L20" s="201" t="str">
        <f t="shared" si="6"/>
        <v>SNP</v>
      </c>
      <c r="M20" s="190" t="str">
        <f t="shared" si="0"/>
        <v xml:space="preserve"> </v>
      </c>
      <c r="N20" s="226" t="str">
        <f>+IF(M20&lt;'PROM 2.2'!M20,"",IF(M20&gt;'PROM 2.2'!M20,""," "))</f>
        <v xml:space="preserve"> </v>
      </c>
    </row>
    <row r="21" spans="1:14" x14ac:dyDescent="0.25">
      <c r="A21" s="16" t="str">
        <f>datos!B23</f>
        <v>CUBA VERA ABRAHAM</v>
      </c>
      <c r="B21" s="201" t="str">
        <f t="shared" si="1"/>
        <v>DAR</v>
      </c>
      <c r="C21" s="201" t="str">
        <f>IFERROR(TRUNC(AVERAGE('3.2'!B12:H12),2)," ")</f>
        <v xml:space="preserve"> </v>
      </c>
      <c r="D21" s="201" t="str">
        <f t="shared" si="2"/>
        <v>DAR</v>
      </c>
      <c r="E21" s="201" t="str">
        <f>IFERROR(TRUNC(AVERAGE('3.2'!I12:O12),2)," ")</f>
        <v xml:space="preserve"> </v>
      </c>
      <c r="F21" s="201" t="str">
        <f t="shared" si="3"/>
        <v>DAR</v>
      </c>
      <c r="G21" s="201" t="str">
        <f>IFERROR(TRUNC(AVERAGE('3.2'!P12:V12),2)," ")</f>
        <v xml:space="preserve"> </v>
      </c>
      <c r="H21" s="201" t="str">
        <f t="shared" si="4"/>
        <v>DAR</v>
      </c>
      <c r="I21" s="201" t="str">
        <f>IFERROR(TRUNC(AVERAGE('3.2'!W12:AC12),2)," ")</f>
        <v xml:space="preserve"> </v>
      </c>
      <c r="J21" s="201" t="str">
        <f t="shared" si="5"/>
        <v>F.N.</v>
      </c>
      <c r="K21" s="201" t="str">
        <f>IF('3.2'!AD12=0,"F.N",'3.2'!AD12)</f>
        <v>F.N</v>
      </c>
      <c r="L21" s="201" t="str">
        <f t="shared" si="6"/>
        <v>SNP</v>
      </c>
      <c r="M21" s="190" t="str">
        <f t="shared" si="0"/>
        <v xml:space="preserve"> </v>
      </c>
      <c r="N21" s="226" t="str">
        <f>+IF(M21&lt;'PROM 2.2'!M21,"",IF(M21&gt;'PROM 2.2'!M21,""," "))</f>
        <v xml:space="preserve"> </v>
      </c>
    </row>
    <row r="22" spans="1:14" x14ac:dyDescent="0.25">
      <c r="A22" s="16" t="str">
        <f>datos!B24</f>
        <v>CUENCA LOZA DANIELLA NICOLLE</v>
      </c>
      <c r="B22" s="201" t="str">
        <f t="shared" si="1"/>
        <v>DAR</v>
      </c>
      <c r="C22" s="201" t="str">
        <f>IFERROR(TRUNC(AVERAGE('3.2'!B13:H13),2)," ")</f>
        <v xml:space="preserve"> </v>
      </c>
      <c r="D22" s="201" t="str">
        <f t="shared" si="2"/>
        <v>DAR</v>
      </c>
      <c r="E22" s="201" t="str">
        <f>IFERROR(TRUNC(AVERAGE('3.2'!I13:O13),2)," ")</f>
        <v xml:space="preserve"> </v>
      </c>
      <c r="F22" s="201" t="str">
        <f t="shared" si="3"/>
        <v>DAR</v>
      </c>
      <c r="G22" s="201" t="str">
        <f>IFERROR(TRUNC(AVERAGE('3.2'!P13:V13),2)," ")</f>
        <v xml:space="preserve"> </v>
      </c>
      <c r="H22" s="201" t="str">
        <f t="shared" si="4"/>
        <v>DAR</v>
      </c>
      <c r="I22" s="201" t="str">
        <f>IFERROR(TRUNC(AVERAGE('3.2'!W13:AC13),2)," ")</f>
        <v xml:space="preserve"> </v>
      </c>
      <c r="J22" s="201" t="str">
        <f t="shared" si="5"/>
        <v>F.N.</v>
      </c>
      <c r="K22" s="201" t="str">
        <f>IF('3.2'!AD13=0,"F.N",'3.2'!AD13)</f>
        <v>F.N</v>
      </c>
      <c r="L22" s="201" t="str">
        <f t="shared" si="6"/>
        <v>SNP</v>
      </c>
      <c r="M22" s="190" t="str">
        <f t="shared" si="0"/>
        <v xml:space="preserve"> </v>
      </c>
      <c r="N22" s="226" t="str">
        <f>+IF(M22&lt;'PROM 2.2'!M22,"",IF(M22&gt;'PROM 2.2'!M22,""," "))</f>
        <v xml:space="preserve"> </v>
      </c>
    </row>
    <row r="23" spans="1:14" x14ac:dyDescent="0.25">
      <c r="A23" s="16" t="str">
        <f>datos!B25</f>
        <v>GARCIA ABRIL FELIX ALBERTO</v>
      </c>
      <c r="B23" s="201" t="str">
        <f t="shared" si="1"/>
        <v>DAR</v>
      </c>
      <c r="C23" s="201" t="str">
        <f>IFERROR(TRUNC(AVERAGE('3.2'!B14:H14),2)," ")</f>
        <v xml:space="preserve"> </v>
      </c>
      <c r="D23" s="201" t="str">
        <f t="shared" si="2"/>
        <v>DAR</v>
      </c>
      <c r="E23" s="201" t="str">
        <f>IFERROR(TRUNC(AVERAGE('3.2'!I14:O14),2)," ")</f>
        <v xml:space="preserve"> </v>
      </c>
      <c r="F23" s="201" t="str">
        <f t="shared" si="3"/>
        <v>DAR</v>
      </c>
      <c r="G23" s="201" t="str">
        <f>IFERROR(TRUNC(AVERAGE('3.2'!P14:V14),2)," ")</f>
        <v xml:space="preserve"> </v>
      </c>
      <c r="H23" s="201" t="str">
        <f t="shared" si="4"/>
        <v>DAR</v>
      </c>
      <c r="I23" s="201" t="str">
        <f>IFERROR(TRUNC(AVERAGE('3.2'!W14:AC14),2)," ")</f>
        <v xml:space="preserve"> </v>
      </c>
      <c r="J23" s="201" t="str">
        <f t="shared" si="5"/>
        <v>F.N.</v>
      </c>
      <c r="K23" s="201" t="str">
        <f>IF('3.2'!AD14=0,"F.N",'3.2'!AD14)</f>
        <v>F.N</v>
      </c>
      <c r="L23" s="201" t="str">
        <f t="shared" si="6"/>
        <v>SNP</v>
      </c>
      <c r="M23" s="190" t="str">
        <f t="shared" si="0"/>
        <v xml:space="preserve"> </v>
      </c>
      <c r="N23" s="226" t="str">
        <f>+IF(M23&lt;'PROM 2.2'!M23,"",IF(M23&gt;'PROM 2.2'!M23,""," "))</f>
        <v xml:space="preserve"> </v>
      </c>
    </row>
    <row r="24" spans="1:14" x14ac:dyDescent="0.25">
      <c r="A24" s="16" t="str">
        <f>datos!B26</f>
        <v>GOMEZ MESTANZA ALBERTO JOSHUA</v>
      </c>
      <c r="B24" s="201" t="str">
        <f t="shared" si="1"/>
        <v>DAR</v>
      </c>
      <c r="C24" s="201" t="str">
        <f>IFERROR(TRUNC(AVERAGE('3.2'!B15:H15),2)," ")</f>
        <v xml:space="preserve"> </v>
      </c>
      <c r="D24" s="201" t="str">
        <f t="shared" si="2"/>
        <v>DAR</v>
      </c>
      <c r="E24" s="201" t="str">
        <f>IFERROR(TRUNC(AVERAGE('3.2'!I15:O15),2)," ")</f>
        <v xml:space="preserve"> </v>
      </c>
      <c r="F24" s="201" t="str">
        <f t="shared" si="3"/>
        <v>DAR</v>
      </c>
      <c r="G24" s="201" t="str">
        <f>IFERROR(TRUNC(AVERAGE('3.2'!P15:V15),2)," ")</f>
        <v xml:space="preserve"> </v>
      </c>
      <c r="H24" s="201" t="str">
        <f t="shared" si="4"/>
        <v>DAR</v>
      </c>
      <c r="I24" s="201" t="str">
        <f>IFERROR(TRUNC(AVERAGE('3.2'!W15:AC15),2)," ")</f>
        <v xml:space="preserve"> </v>
      </c>
      <c r="J24" s="201" t="str">
        <f t="shared" si="5"/>
        <v>F.N.</v>
      </c>
      <c r="K24" s="201" t="str">
        <f>IF('3.2'!AD15=0,"F.N",'3.2'!AD15)</f>
        <v>F.N</v>
      </c>
      <c r="L24" s="201" t="str">
        <f t="shared" si="6"/>
        <v>SNP</v>
      </c>
      <c r="M24" s="190" t="str">
        <f t="shared" si="0"/>
        <v xml:space="preserve"> </v>
      </c>
      <c r="N24" s="226" t="str">
        <f>+IF(M24&lt;'PROM 2.2'!M24,"",IF(M24&gt;'PROM 2.2'!M24,""," "))</f>
        <v xml:space="preserve"> </v>
      </c>
    </row>
    <row r="25" spans="1:14" x14ac:dyDescent="0.25">
      <c r="A25" s="16" t="str">
        <f>datos!B27</f>
        <v>LANDIRES COLOMA ROMINA MARTJE</v>
      </c>
      <c r="B25" s="201" t="str">
        <f t="shared" si="1"/>
        <v>DAR</v>
      </c>
      <c r="C25" s="201" t="str">
        <f>IFERROR(TRUNC(AVERAGE('3.2'!B16:H16),2)," ")</f>
        <v xml:space="preserve"> </v>
      </c>
      <c r="D25" s="201" t="str">
        <f t="shared" si="2"/>
        <v>DAR</v>
      </c>
      <c r="E25" s="201" t="str">
        <f>IFERROR(TRUNC(AVERAGE('3.2'!I16:O16),2)," ")</f>
        <v xml:space="preserve"> </v>
      </c>
      <c r="F25" s="201" t="str">
        <f t="shared" si="3"/>
        <v>DAR</v>
      </c>
      <c r="G25" s="201" t="str">
        <f>IFERROR(TRUNC(AVERAGE('3.2'!P16:V16),2)," ")</f>
        <v xml:space="preserve"> </v>
      </c>
      <c r="H25" s="201" t="str">
        <f t="shared" si="4"/>
        <v>DAR</v>
      </c>
      <c r="I25" s="201" t="str">
        <f>IFERROR(TRUNC(AVERAGE('3.2'!W16:AC16),2)," ")</f>
        <v xml:space="preserve"> </v>
      </c>
      <c r="J25" s="201" t="str">
        <f t="shared" si="5"/>
        <v>F.N.</v>
      </c>
      <c r="K25" s="201" t="str">
        <f>IF('3.2'!AD16=0,"F.N",'3.2'!AD16)</f>
        <v>F.N</v>
      </c>
      <c r="L25" s="201" t="str">
        <f t="shared" si="6"/>
        <v>SNP</v>
      </c>
      <c r="M25" s="190" t="str">
        <f t="shared" si="0"/>
        <v xml:space="preserve"> </v>
      </c>
      <c r="N25" s="226" t="str">
        <f>+IF(M25&lt;'PROM 2.2'!M25,"",IF(M25&gt;'PROM 2.2'!M25,""," "))</f>
        <v xml:space="preserve"> </v>
      </c>
    </row>
    <row r="26" spans="1:14" x14ac:dyDescent="0.25">
      <c r="A26" s="16" t="str">
        <f>datos!B28</f>
        <v>LOOR ALVAREZ JHONNY FREDERICK</v>
      </c>
      <c r="B26" s="201" t="str">
        <f t="shared" si="1"/>
        <v>DAR</v>
      </c>
      <c r="C26" s="201" t="str">
        <f>IFERROR(TRUNC(AVERAGE('3.2'!B17:H17),2)," ")</f>
        <v xml:space="preserve"> </v>
      </c>
      <c r="D26" s="201" t="str">
        <f t="shared" si="2"/>
        <v>DAR</v>
      </c>
      <c r="E26" s="201" t="str">
        <f>IFERROR(TRUNC(AVERAGE('3.2'!I17:O17),2)," ")</f>
        <v xml:space="preserve"> </v>
      </c>
      <c r="F26" s="201" t="str">
        <f t="shared" si="3"/>
        <v>DAR</v>
      </c>
      <c r="G26" s="201" t="str">
        <f>IFERROR(TRUNC(AVERAGE('3.2'!P17:V17),2)," ")</f>
        <v xml:space="preserve"> </v>
      </c>
      <c r="H26" s="201" t="str">
        <f t="shared" si="4"/>
        <v>DAR</v>
      </c>
      <c r="I26" s="201" t="str">
        <f>IFERROR(TRUNC(AVERAGE('3.2'!W17:AC17),2)," ")</f>
        <v xml:space="preserve"> </v>
      </c>
      <c r="J26" s="201" t="str">
        <f t="shared" si="5"/>
        <v>F.N.</v>
      </c>
      <c r="K26" s="201" t="str">
        <f>IF('3.2'!AD17=0,"F.N",'3.2'!AD17)</f>
        <v>F.N</v>
      </c>
      <c r="L26" s="201" t="str">
        <f t="shared" si="6"/>
        <v>SNP</v>
      </c>
      <c r="M26" s="190" t="str">
        <f>IF(K26="F.N"," ",TRUNC(AVERAGE(C26,E26,G26,I26,K26),2))</f>
        <v xml:space="preserve"> </v>
      </c>
      <c r="N26" s="226" t="str">
        <f>+IF(M26&lt;'PROM 2.2'!M26,"",IF(M26&gt;'PROM 2.2'!M26,""," "))</f>
        <v xml:space="preserve"> </v>
      </c>
    </row>
    <row r="27" spans="1:14" x14ac:dyDescent="0.25">
      <c r="A27" s="16" t="str">
        <f>datos!B29</f>
        <v>LOPEZ LEON MIRNA JOSTYNE</v>
      </c>
      <c r="B27" s="201" t="str">
        <f t="shared" si="1"/>
        <v>DAR</v>
      </c>
      <c r="C27" s="201" t="str">
        <f>IFERROR(TRUNC(AVERAGE('3.2'!B18:H18),2)," ")</f>
        <v xml:space="preserve"> </v>
      </c>
      <c r="D27" s="201" t="str">
        <f t="shared" si="2"/>
        <v>DAR</v>
      </c>
      <c r="E27" s="201" t="str">
        <f>IFERROR(TRUNC(AVERAGE('3.2'!I18:O18),2)," ")</f>
        <v xml:space="preserve"> </v>
      </c>
      <c r="F27" s="201" t="str">
        <f t="shared" si="3"/>
        <v>DAR</v>
      </c>
      <c r="G27" s="201" t="str">
        <f>IFERROR(TRUNC(AVERAGE('3.2'!P18:V18),2)," ")</f>
        <v xml:space="preserve"> </v>
      </c>
      <c r="H27" s="201" t="str">
        <f t="shared" si="4"/>
        <v>DAR</v>
      </c>
      <c r="I27" s="201" t="str">
        <f>IFERROR(TRUNC(AVERAGE('3.2'!W18:AC18),2)," ")</f>
        <v xml:space="preserve"> </v>
      </c>
      <c r="J27" s="201" t="str">
        <f t="shared" si="5"/>
        <v>F.N.</v>
      </c>
      <c r="K27" s="201" t="str">
        <f>IF('3.2'!AD18=0,"F.N",'3.2'!AD18)</f>
        <v>F.N</v>
      </c>
      <c r="L27" s="201" t="str">
        <f t="shared" si="6"/>
        <v>SNP</v>
      </c>
      <c r="M27" s="190" t="str">
        <f t="shared" ref="M27:M51" si="7">IF(K27="F.N"," ",TRUNC(AVERAGE(C27,E27,G27,I27,K27),2))</f>
        <v xml:space="preserve"> </v>
      </c>
      <c r="N27" s="226" t="str">
        <f>+IF(M27&lt;'PROM 2.2'!M27,"",IF(M27&gt;'PROM 2.2'!M27,""," "))</f>
        <v xml:space="preserve"> </v>
      </c>
    </row>
    <row r="28" spans="1:14" ht="24" x14ac:dyDescent="0.25">
      <c r="A28" s="16" t="str">
        <f>datos!B30</f>
        <v>MALDONADO PALMA CHRISTOPHER XAVIER</v>
      </c>
      <c r="B28" s="201" t="str">
        <f t="shared" si="1"/>
        <v>DAR</v>
      </c>
      <c r="C28" s="201" t="str">
        <f>IFERROR(TRUNC(AVERAGE('3.2'!B19:H19),2)," ")</f>
        <v xml:space="preserve"> </v>
      </c>
      <c r="D28" s="201" t="str">
        <f t="shared" si="2"/>
        <v>DAR</v>
      </c>
      <c r="E28" s="201" t="str">
        <f>IFERROR(TRUNC(AVERAGE('3.2'!I19:O19),2)," ")</f>
        <v xml:space="preserve"> </v>
      </c>
      <c r="F28" s="201" t="str">
        <f t="shared" si="3"/>
        <v>DAR</v>
      </c>
      <c r="G28" s="201" t="str">
        <f>IFERROR(TRUNC(AVERAGE('3.2'!P19:V19),2)," ")</f>
        <v xml:space="preserve"> </v>
      </c>
      <c r="H28" s="201" t="str">
        <f t="shared" si="4"/>
        <v>DAR</v>
      </c>
      <c r="I28" s="201" t="str">
        <f>IFERROR(TRUNC(AVERAGE('3.2'!W19:AC19),2)," ")</f>
        <v xml:space="preserve"> </v>
      </c>
      <c r="J28" s="201" t="str">
        <f t="shared" si="5"/>
        <v>F.N.</v>
      </c>
      <c r="K28" s="201" t="str">
        <f>IF('3.2'!AD19=0,"F.N",'3.2'!AD19)</f>
        <v>F.N</v>
      </c>
      <c r="L28" s="201" t="str">
        <f t="shared" si="6"/>
        <v>SNP</v>
      </c>
      <c r="M28" s="190" t="str">
        <f t="shared" si="7"/>
        <v xml:space="preserve"> </v>
      </c>
      <c r="N28" s="226" t="str">
        <f>+IF(M28&lt;'PROM 2.2'!M28,"",IF(M28&gt;'PROM 2.2'!M28,""," "))</f>
        <v xml:space="preserve"> </v>
      </c>
    </row>
    <row r="29" spans="1:14" x14ac:dyDescent="0.25">
      <c r="A29" s="16" t="str">
        <f>datos!B31</f>
        <v>MORALES AVILA DAYANA PRISCILA</v>
      </c>
      <c r="B29" s="201" t="str">
        <f t="shared" si="1"/>
        <v>DAR</v>
      </c>
      <c r="C29" s="201" t="str">
        <f>IFERROR(TRUNC(AVERAGE('3.2'!B20:H20),2)," ")</f>
        <v xml:space="preserve"> </v>
      </c>
      <c r="D29" s="201" t="str">
        <f t="shared" si="2"/>
        <v>DAR</v>
      </c>
      <c r="E29" s="201" t="str">
        <f>IFERROR(TRUNC(AVERAGE('3.2'!I20:O20),2)," ")</f>
        <v xml:space="preserve"> </v>
      </c>
      <c r="F29" s="201" t="str">
        <f t="shared" si="3"/>
        <v>DAR</v>
      </c>
      <c r="G29" s="201" t="str">
        <f>IFERROR(TRUNC(AVERAGE('3.2'!P20:V20),2)," ")</f>
        <v xml:space="preserve"> </v>
      </c>
      <c r="H29" s="201" t="str">
        <f t="shared" si="4"/>
        <v>DAR</v>
      </c>
      <c r="I29" s="201" t="str">
        <f>IFERROR(TRUNC(AVERAGE('3.2'!W20:AC20),2)," ")</f>
        <v xml:space="preserve"> </v>
      </c>
      <c r="J29" s="201" t="str">
        <f t="shared" si="5"/>
        <v>F.N.</v>
      </c>
      <c r="K29" s="201" t="str">
        <f>IF('3.2'!AD20=0,"F.N",'3.2'!AD20)</f>
        <v>F.N</v>
      </c>
      <c r="L29" s="201" t="str">
        <f t="shared" si="6"/>
        <v>SNP</v>
      </c>
      <c r="M29" s="190" t="str">
        <f t="shared" si="7"/>
        <v xml:space="preserve"> </v>
      </c>
      <c r="N29" s="226" t="str">
        <f>+IF(M29&lt;'PROM 2.2'!M29,"",IF(M29&gt;'PROM 2.2'!M29,""," "))</f>
        <v xml:space="preserve"> </v>
      </c>
    </row>
    <row r="30" spans="1:14" x14ac:dyDescent="0.25">
      <c r="A30" s="16" t="str">
        <f>datos!B32</f>
        <v>MUÑOZ RIVERA NICOLE ALEXANDRA</v>
      </c>
      <c r="B30" s="201" t="str">
        <f t="shared" si="1"/>
        <v>DAR</v>
      </c>
      <c r="C30" s="201" t="str">
        <f>IFERROR(TRUNC(AVERAGE('3.2'!B21:H21),2)," ")</f>
        <v xml:space="preserve"> </v>
      </c>
      <c r="D30" s="201" t="str">
        <f t="shared" si="2"/>
        <v>DAR</v>
      </c>
      <c r="E30" s="201" t="str">
        <f>IFERROR(TRUNC(AVERAGE('3.2'!I21:O21),2)," ")</f>
        <v xml:space="preserve"> </v>
      </c>
      <c r="F30" s="201" t="str">
        <f t="shared" si="3"/>
        <v>DAR</v>
      </c>
      <c r="G30" s="201" t="str">
        <f>IFERROR(TRUNC(AVERAGE('3.2'!P21:V21),2)," ")</f>
        <v xml:space="preserve"> </v>
      </c>
      <c r="H30" s="201" t="str">
        <f t="shared" si="4"/>
        <v>DAR</v>
      </c>
      <c r="I30" s="201" t="str">
        <f>IFERROR(TRUNC(AVERAGE('3.2'!W21:AC21),2)," ")</f>
        <v xml:space="preserve"> </v>
      </c>
      <c r="J30" s="201" t="str">
        <f t="shared" si="5"/>
        <v>F.N.</v>
      </c>
      <c r="K30" s="201" t="str">
        <f>IF('3.2'!AD21=0,"F.N",'3.2'!AD21)</f>
        <v>F.N</v>
      </c>
      <c r="L30" s="201" t="str">
        <f t="shared" si="6"/>
        <v>SNP</v>
      </c>
      <c r="M30" s="190" t="str">
        <f t="shared" si="7"/>
        <v xml:space="preserve"> </v>
      </c>
      <c r="N30" s="226" t="str">
        <f>+IF(M30&lt;'PROM 2.2'!M30,"",IF(M30&gt;'PROM 2.2'!M30,""," "))</f>
        <v xml:space="preserve"> </v>
      </c>
    </row>
    <row r="31" spans="1:14" ht="24" x14ac:dyDescent="0.25">
      <c r="A31" s="16" t="str">
        <f>datos!B33</f>
        <v>MURILLO VELASTEGUI RICARDO ARTURO</v>
      </c>
      <c r="B31" s="201" t="str">
        <f t="shared" si="1"/>
        <v>DAR</v>
      </c>
      <c r="C31" s="201" t="str">
        <f>IFERROR(TRUNC(AVERAGE('3.2'!B22:H22),2)," ")</f>
        <v xml:space="preserve"> </v>
      </c>
      <c r="D31" s="201" t="str">
        <f t="shared" si="2"/>
        <v>DAR</v>
      </c>
      <c r="E31" s="201" t="str">
        <f>IFERROR(TRUNC(AVERAGE('3.2'!I22:O22),2)," ")</f>
        <v xml:space="preserve"> </v>
      </c>
      <c r="F31" s="201" t="str">
        <f t="shared" si="3"/>
        <v>DAR</v>
      </c>
      <c r="G31" s="201" t="str">
        <f>IFERROR(TRUNC(AVERAGE('3.2'!P22:V22),2)," ")</f>
        <v xml:space="preserve"> </v>
      </c>
      <c r="H31" s="201" t="str">
        <f t="shared" si="4"/>
        <v>DAR</v>
      </c>
      <c r="I31" s="201" t="str">
        <f>IFERROR(TRUNC(AVERAGE('3.2'!W22:AC22),2)," ")</f>
        <v xml:space="preserve"> </v>
      </c>
      <c r="J31" s="201" t="str">
        <f t="shared" si="5"/>
        <v>F.N.</v>
      </c>
      <c r="K31" s="201" t="str">
        <f>IF('3.2'!AD22=0,"F.N",'3.2'!AD22)</f>
        <v>F.N</v>
      </c>
      <c r="L31" s="201" t="str">
        <f t="shared" si="6"/>
        <v>SNP</v>
      </c>
      <c r="M31" s="190" t="str">
        <f t="shared" si="7"/>
        <v xml:space="preserve"> </v>
      </c>
      <c r="N31" s="226" t="str">
        <f>+IF(M31&lt;'PROM 2.2'!M31,"",IF(M31&gt;'PROM 2.2'!M31,""," "))</f>
        <v xml:space="preserve"> </v>
      </c>
    </row>
    <row r="32" spans="1:14" x14ac:dyDescent="0.25">
      <c r="A32" s="16" t="str">
        <f>datos!B34</f>
        <v>OTERO SANCHEZ JORGE ALEJANDRO</v>
      </c>
      <c r="B32" s="201" t="str">
        <f t="shared" si="1"/>
        <v>DAR</v>
      </c>
      <c r="C32" s="201" t="str">
        <f>IFERROR(TRUNC(AVERAGE('3.2'!B23:H23),2)," ")</f>
        <v xml:space="preserve"> </v>
      </c>
      <c r="D32" s="201" t="str">
        <f t="shared" si="2"/>
        <v>DAR</v>
      </c>
      <c r="E32" s="201" t="str">
        <f>IFERROR(TRUNC(AVERAGE('3.2'!I23:O23),2)," ")</f>
        <v xml:space="preserve"> </v>
      </c>
      <c r="F32" s="201" t="str">
        <f t="shared" si="3"/>
        <v>DAR</v>
      </c>
      <c r="G32" s="201" t="str">
        <f>IFERROR(TRUNC(AVERAGE('3.2'!P23:V23),2)," ")</f>
        <v xml:space="preserve"> </v>
      </c>
      <c r="H32" s="201" t="str">
        <f t="shared" si="4"/>
        <v>DAR</v>
      </c>
      <c r="I32" s="201" t="str">
        <f>IFERROR(TRUNC(AVERAGE('3.2'!W23:AC23),2)," ")</f>
        <v xml:space="preserve"> </v>
      </c>
      <c r="J32" s="201" t="str">
        <f t="shared" si="5"/>
        <v>F.N.</v>
      </c>
      <c r="K32" s="201" t="str">
        <f>IF('3.2'!AD23=0,"F.N",'3.2'!AD23)</f>
        <v>F.N</v>
      </c>
      <c r="L32" s="201" t="str">
        <f t="shared" si="6"/>
        <v>SNP</v>
      </c>
      <c r="M32" s="190" t="str">
        <f t="shared" si="7"/>
        <v xml:space="preserve"> </v>
      </c>
      <c r="N32" s="226" t="str">
        <f>+IF(M32&lt;'PROM 2.2'!M32,"",IF(M32&gt;'PROM 2.2'!M32,""," "))</f>
        <v xml:space="preserve"> </v>
      </c>
    </row>
    <row r="33" spans="1:14" ht="24" x14ac:dyDescent="0.25">
      <c r="A33" s="16" t="str">
        <f>datos!B35</f>
        <v>PASTOR SALGADO MARIELLA DOMENICA</v>
      </c>
      <c r="B33" s="201" t="str">
        <f t="shared" si="1"/>
        <v>DAR</v>
      </c>
      <c r="C33" s="201" t="str">
        <f>IFERROR(TRUNC(AVERAGE('3.2'!B24:H24),2)," ")</f>
        <v xml:space="preserve"> </v>
      </c>
      <c r="D33" s="201" t="str">
        <f t="shared" si="2"/>
        <v>DAR</v>
      </c>
      <c r="E33" s="201" t="str">
        <f>IFERROR(TRUNC(AVERAGE('3.2'!I24:O24),2)," ")</f>
        <v xml:space="preserve"> </v>
      </c>
      <c r="F33" s="201" t="str">
        <f t="shared" si="3"/>
        <v>DAR</v>
      </c>
      <c r="G33" s="201" t="str">
        <f>IFERROR(TRUNC(AVERAGE('3.2'!P24:V24),2)," ")</f>
        <v xml:space="preserve"> </v>
      </c>
      <c r="H33" s="201" t="str">
        <f t="shared" si="4"/>
        <v>DAR</v>
      </c>
      <c r="I33" s="201" t="str">
        <f>IFERROR(TRUNC(AVERAGE('3.2'!W24:AC24),2)," ")</f>
        <v xml:space="preserve"> </v>
      </c>
      <c r="J33" s="201" t="str">
        <f t="shared" si="5"/>
        <v>F.N.</v>
      </c>
      <c r="K33" s="201" t="str">
        <f>IF('3.2'!AD24=0,"F.N",'3.2'!AD24)</f>
        <v>F.N</v>
      </c>
      <c r="L33" s="201" t="str">
        <f t="shared" si="6"/>
        <v>SNP</v>
      </c>
      <c r="M33" s="190" t="str">
        <f t="shared" si="7"/>
        <v xml:space="preserve"> </v>
      </c>
      <c r="N33" s="226" t="str">
        <f>+IF(M33&lt;'PROM 2.2'!M33,"",IF(M33&gt;'PROM 2.2'!M33,""," "))</f>
        <v xml:space="preserve"> </v>
      </c>
    </row>
    <row r="34" spans="1:14" x14ac:dyDescent="0.25">
      <c r="A34" s="16" t="str">
        <f>datos!B36</f>
        <v>PLAZA DELGADO JOSE LUIS</v>
      </c>
      <c r="B34" s="201" t="str">
        <f t="shared" si="1"/>
        <v>DAR</v>
      </c>
      <c r="C34" s="201" t="str">
        <f>IFERROR(TRUNC(AVERAGE('3.2'!B25:H25),2)," ")</f>
        <v xml:space="preserve"> </v>
      </c>
      <c r="D34" s="201" t="str">
        <f t="shared" si="2"/>
        <v>DAR</v>
      </c>
      <c r="E34" s="201" t="str">
        <f>IFERROR(TRUNC(AVERAGE('3.2'!I25:O25),2)," ")</f>
        <v xml:space="preserve"> </v>
      </c>
      <c r="F34" s="201" t="str">
        <f t="shared" si="3"/>
        <v>DAR</v>
      </c>
      <c r="G34" s="201" t="str">
        <f>IFERROR(TRUNC(AVERAGE('3.2'!P25:V25),2)," ")</f>
        <v xml:space="preserve"> </v>
      </c>
      <c r="H34" s="201" t="str">
        <f t="shared" si="4"/>
        <v>DAR</v>
      </c>
      <c r="I34" s="201" t="str">
        <f>IFERROR(TRUNC(AVERAGE('3.2'!W25:AC25),2)," ")</f>
        <v xml:space="preserve"> </v>
      </c>
      <c r="J34" s="201" t="str">
        <f t="shared" si="5"/>
        <v>F.N.</v>
      </c>
      <c r="K34" s="201" t="str">
        <f>IF('3.2'!AD25=0,"F.N",'3.2'!AD25)</f>
        <v>F.N</v>
      </c>
      <c r="L34" s="201" t="str">
        <f t="shared" si="6"/>
        <v>SNP</v>
      </c>
      <c r="M34" s="190" t="str">
        <f t="shared" si="7"/>
        <v xml:space="preserve"> </v>
      </c>
      <c r="N34" s="226" t="str">
        <f>+IF(M34&lt;'PROM 2.2'!M34,"",IF(M34&gt;'PROM 2.2'!M34,""," "))</f>
        <v xml:space="preserve"> </v>
      </c>
    </row>
    <row r="35" spans="1:14" x14ac:dyDescent="0.25">
      <c r="A35" s="16" t="str">
        <f>datos!B37</f>
        <v>ROMAN FLORES DANIEL ERNESTO</v>
      </c>
      <c r="B35" s="201" t="str">
        <f t="shared" si="1"/>
        <v>DAR</v>
      </c>
      <c r="C35" s="201" t="str">
        <f>IFERROR(TRUNC(AVERAGE('3.2'!B26:H26),2)," ")</f>
        <v xml:space="preserve"> </v>
      </c>
      <c r="D35" s="201" t="str">
        <f t="shared" si="2"/>
        <v>DAR</v>
      </c>
      <c r="E35" s="201" t="str">
        <f>IFERROR(TRUNC(AVERAGE('3.2'!I26:O26),2)," ")</f>
        <v xml:space="preserve"> </v>
      </c>
      <c r="F35" s="201" t="str">
        <f t="shared" si="3"/>
        <v>DAR</v>
      </c>
      <c r="G35" s="201" t="str">
        <f>IFERROR(TRUNC(AVERAGE('3.2'!P26:V26),2)," ")</f>
        <v xml:space="preserve"> </v>
      </c>
      <c r="H35" s="201" t="str">
        <f t="shared" si="4"/>
        <v>DAR</v>
      </c>
      <c r="I35" s="201" t="str">
        <f>IFERROR(TRUNC(AVERAGE('3.2'!W26:AC26),2)," ")</f>
        <v xml:space="preserve"> </v>
      </c>
      <c r="J35" s="201" t="str">
        <f t="shared" si="5"/>
        <v>F.N.</v>
      </c>
      <c r="K35" s="201" t="str">
        <f>IF('3.2'!AD26=0,"F.N",'3.2'!AD26)</f>
        <v>F.N</v>
      </c>
      <c r="L35" s="201" t="str">
        <f t="shared" si="6"/>
        <v>SNP</v>
      </c>
      <c r="M35" s="190" t="str">
        <f t="shared" si="7"/>
        <v xml:space="preserve"> </v>
      </c>
      <c r="N35" s="226" t="str">
        <f>+IF(M35&lt;'PROM 2.2'!M35,"",IF(M35&gt;'PROM 2.2'!M35,""," "))</f>
        <v xml:space="preserve"> </v>
      </c>
    </row>
    <row r="36" spans="1:14" x14ac:dyDescent="0.25">
      <c r="A36" s="16" t="str">
        <f>datos!B38</f>
        <v>TAIBOT AVEGNO BRYAN ANTENOR</v>
      </c>
      <c r="B36" s="201" t="str">
        <f t="shared" si="1"/>
        <v>DAR</v>
      </c>
      <c r="C36" s="201" t="str">
        <f>IFERROR(TRUNC(AVERAGE('3.2'!B27:H27),2)," ")</f>
        <v xml:space="preserve"> </v>
      </c>
      <c r="D36" s="201" t="str">
        <f t="shared" si="2"/>
        <v>DAR</v>
      </c>
      <c r="E36" s="201" t="str">
        <f>IFERROR(TRUNC(AVERAGE('3.2'!I27:O27),2)," ")</f>
        <v xml:space="preserve"> </v>
      </c>
      <c r="F36" s="201" t="str">
        <f t="shared" si="3"/>
        <v>DAR</v>
      </c>
      <c r="G36" s="201" t="str">
        <f>IFERROR(TRUNC(AVERAGE('3.2'!P27:V27),2)," ")</f>
        <v xml:space="preserve"> </v>
      </c>
      <c r="H36" s="201" t="str">
        <f t="shared" si="4"/>
        <v>DAR</v>
      </c>
      <c r="I36" s="201" t="str">
        <f>IFERROR(TRUNC(AVERAGE('3.2'!W27:AC27),2)," ")</f>
        <v xml:space="preserve"> </v>
      </c>
      <c r="J36" s="201" t="str">
        <f t="shared" si="5"/>
        <v>F.N.</v>
      </c>
      <c r="K36" s="201" t="str">
        <f>IF('3.2'!AD27=0,"F.N",'3.2'!AD27)</f>
        <v>F.N</v>
      </c>
      <c r="L36" s="201" t="str">
        <f t="shared" si="6"/>
        <v>SNP</v>
      </c>
      <c r="M36" s="190" t="str">
        <f t="shared" si="7"/>
        <v xml:space="preserve"> </v>
      </c>
      <c r="N36" s="226" t="str">
        <f>+IF(M36&lt;'PROM 2.2'!M36,"",IF(M36&gt;'PROM 2.2'!M36,""," "))</f>
        <v xml:space="preserve"> </v>
      </c>
    </row>
    <row r="37" spans="1:14" x14ac:dyDescent="0.25">
      <c r="A37" s="16" t="str">
        <f>datos!B39</f>
        <v>TORO ALMEA JORDAN ANDRES</v>
      </c>
      <c r="B37" s="201" t="str">
        <f t="shared" si="1"/>
        <v>DAR</v>
      </c>
      <c r="C37" s="201" t="str">
        <f>IFERROR(TRUNC(AVERAGE('3.2'!B28:H28),2)," ")</f>
        <v xml:space="preserve"> </v>
      </c>
      <c r="D37" s="201" t="str">
        <f t="shared" si="2"/>
        <v>DAR</v>
      </c>
      <c r="E37" s="201" t="str">
        <f>IFERROR(TRUNC(AVERAGE('3.2'!I28:O28),2)," ")</f>
        <v xml:space="preserve"> </v>
      </c>
      <c r="F37" s="201" t="str">
        <f t="shared" si="3"/>
        <v>DAR</v>
      </c>
      <c r="G37" s="201" t="str">
        <f>IFERROR(TRUNC(AVERAGE('3.2'!P28:V28),2)," ")</f>
        <v xml:space="preserve"> </v>
      </c>
      <c r="H37" s="201" t="str">
        <f t="shared" si="4"/>
        <v>DAR</v>
      </c>
      <c r="I37" s="201" t="str">
        <f>IFERROR(TRUNC(AVERAGE('3.2'!W28:AC28),2)," ")</f>
        <v xml:space="preserve"> </v>
      </c>
      <c r="J37" s="201" t="str">
        <f t="shared" si="5"/>
        <v>F.N.</v>
      </c>
      <c r="K37" s="201" t="str">
        <f>IF('3.2'!AD28=0,"F.N",'3.2'!AD28)</f>
        <v>F.N</v>
      </c>
      <c r="L37" s="201" t="str">
        <f t="shared" si="6"/>
        <v>SNP</v>
      </c>
      <c r="M37" s="190" t="str">
        <f t="shared" si="7"/>
        <v xml:space="preserve"> </v>
      </c>
      <c r="N37" s="226" t="str">
        <f>+IF(M37&lt;'PROM 2.2'!M37,"",IF(M37&gt;'PROM 2.2'!M37,""," "))</f>
        <v xml:space="preserve"> </v>
      </c>
    </row>
    <row r="38" spans="1:14" x14ac:dyDescent="0.25">
      <c r="A38" s="16" t="str">
        <f>datos!B40</f>
        <v>VALENCIA CAICEDO ANGIE ISABELLA</v>
      </c>
      <c r="B38" s="201" t="str">
        <f t="shared" si="1"/>
        <v>DAR</v>
      </c>
      <c r="C38" s="201" t="str">
        <f>IFERROR(TRUNC(AVERAGE('3.2'!B29:H29),2)," ")</f>
        <v xml:space="preserve"> </v>
      </c>
      <c r="D38" s="201" t="str">
        <f t="shared" si="2"/>
        <v>DAR</v>
      </c>
      <c r="E38" s="201" t="str">
        <f>IFERROR(TRUNC(AVERAGE('3.2'!I29:O29),2)," ")</f>
        <v xml:space="preserve"> </v>
      </c>
      <c r="F38" s="201" t="str">
        <f t="shared" si="3"/>
        <v>DAR</v>
      </c>
      <c r="G38" s="201" t="str">
        <f>IFERROR(TRUNC(AVERAGE('3.2'!P29:V29),2)," ")</f>
        <v xml:space="preserve"> </v>
      </c>
      <c r="H38" s="201" t="str">
        <f t="shared" si="4"/>
        <v>DAR</v>
      </c>
      <c r="I38" s="201" t="str">
        <f>IFERROR(TRUNC(AVERAGE('3.2'!W29:AC29),2)," ")</f>
        <v xml:space="preserve"> </v>
      </c>
      <c r="J38" s="201" t="str">
        <f t="shared" si="5"/>
        <v>F.N.</v>
      </c>
      <c r="K38" s="201" t="str">
        <f>IF('3.2'!AD29=0,"F.N",'3.2'!AD29)</f>
        <v>F.N</v>
      </c>
      <c r="L38" s="201" t="str">
        <f t="shared" si="6"/>
        <v>SNP</v>
      </c>
      <c r="M38" s="190" t="str">
        <f t="shared" si="7"/>
        <v xml:space="preserve"> </v>
      </c>
      <c r="N38" s="226" t="str">
        <f>+IF(M38&lt;'PROM 2.2'!M38,"",IF(M38&gt;'PROM 2.2'!M38,""," "))</f>
        <v xml:space="preserve"> </v>
      </c>
    </row>
    <row r="39" spans="1:14" x14ac:dyDescent="0.25">
      <c r="A39" s="16" t="str">
        <f>datos!B41</f>
        <v>VALIENTE GUTIERREZ NAYIB EDUARDO</v>
      </c>
      <c r="B39" s="201" t="str">
        <f t="shared" si="1"/>
        <v>DAR</v>
      </c>
      <c r="C39" s="201" t="str">
        <f>IFERROR(TRUNC(AVERAGE('3.2'!B30:H30),2)," ")</f>
        <v xml:space="preserve"> </v>
      </c>
      <c r="D39" s="201" t="str">
        <f t="shared" si="2"/>
        <v>DAR</v>
      </c>
      <c r="E39" s="201" t="str">
        <f>IFERROR(TRUNC(AVERAGE('3.2'!I30:O30),2)," ")</f>
        <v xml:space="preserve"> </v>
      </c>
      <c r="F39" s="201" t="str">
        <f t="shared" si="3"/>
        <v>DAR</v>
      </c>
      <c r="G39" s="201" t="str">
        <f>IFERROR(TRUNC(AVERAGE('3.2'!P30:V30),2)," ")</f>
        <v xml:space="preserve"> </v>
      </c>
      <c r="H39" s="201" t="str">
        <f t="shared" si="4"/>
        <v>DAR</v>
      </c>
      <c r="I39" s="201" t="str">
        <f>IFERROR(TRUNC(AVERAGE('3.2'!W30:AC30),2)," ")</f>
        <v xml:space="preserve"> </v>
      </c>
      <c r="J39" s="201" t="str">
        <f t="shared" si="5"/>
        <v>F.N.</v>
      </c>
      <c r="K39" s="201" t="str">
        <f>IF('3.2'!AD30=0,"F.N",'3.2'!AD30)</f>
        <v>F.N</v>
      </c>
      <c r="L39" s="201" t="str">
        <f t="shared" si="6"/>
        <v>SNP</v>
      </c>
      <c r="M39" s="190" t="str">
        <f t="shared" si="7"/>
        <v xml:space="preserve"> </v>
      </c>
      <c r="N39" s="226" t="str">
        <f>+IF(M39&lt;'PROM 2.2'!M39,"",IF(M39&gt;'PROM 2.2'!M39,""," "))</f>
        <v xml:space="preserve"> </v>
      </c>
    </row>
    <row r="40" spans="1:14" x14ac:dyDescent="0.25">
      <c r="A40" s="16" t="str">
        <f>datos!B42</f>
        <v>VEGA VERA ANGGIE VALERIA</v>
      </c>
      <c r="B40" s="201" t="str">
        <f t="shared" si="1"/>
        <v>DAR</v>
      </c>
      <c r="C40" s="201" t="str">
        <f>IFERROR(TRUNC(AVERAGE('3.2'!B31:H31),2)," ")</f>
        <v xml:space="preserve"> </v>
      </c>
      <c r="D40" s="201" t="str">
        <f t="shared" si="2"/>
        <v>DAR</v>
      </c>
      <c r="E40" s="201" t="str">
        <f>IFERROR(TRUNC(AVERAGE('3.2'!I31:O31),2)," ")</f>
        <v xml:space="preserve"> </v>
      </c>
      <c r="F40" s="201" t="str">
        <f t="shared" si="3"/>
        <v>DAR</v>
      </c>
      <c r="G40" s="201" t="str">
        <f>IFERROR(TRUNC(AVERAGE('3.2'!P31:V31),2)," ")</f>
        <v xml:space="preserve"> </v>
      </c>
      <c r="H40" s="201" t="str">
        <f t="shared" si="4"/>
        <v>DAR</v>
      </c>
      <c r="I40" s="201" t="str">
        <f>IFERROR(TRUNC(AVERAGE('3.2'!W31:AC31),2)," ")</f>
        <v xml:space="preserve"> </v>
      </c>
      <c r="J40" s="201" t="str">
        <f t="shared" si="5"/>
        <v>F.N.</v>
      </c>
      <c r="K40" s="201" t="str">
        <f>IF('3.2'!AD31=0,"F.N",'3.2'!AD31)</f>
        <v>F.N</v>
      </c>
      <c r="L40" s="201" t="str">
        <f t="shared" si="6"/>
        <v>SNP</v>
      </c>
      <c r="M40" s="190" t="str">
        <f t="shared" si="7"/>
        <v xml:space="preserve"> </v>
      </c>
      <c r="N40" s="226" t="str">
        <f>+IF(M40&lt;'PROM 2.2'!M40,"",IF(M40&gt;'PROM 2.2'!M40,""," "))</f>
        <v xml:space="preserve"> </v>
      </c>
    </row>
    <row r="41" spans="1:14" x14ac:dyDescent="0.25">
      <c r="A41" s="16">
        <f>datos!B43</f>
        <v>0</v>
      </c>
      <c r="B41" s="201" t="str">
        <f t="shared" si="1"/>
        <v>DAR</v>
      </c>
      <c r="C41" s="201" t="str">
        <f>IFERROR(TRUNC(AVERAGE('3.2'!B32:H32),2)," ")</f>
        <v xml:space="preserve"> </v>
      </c>
      <c r="D41" s="201" t="str">
        <f t="shared" si="2"/>
        <v>DAR</v>
      </c>
      <c r="E41" s="201" t="str">
        <f>IFERROR(TRUNC(AVERAGE('3.2'!I32:O32),2)," ")</f>
        <v xml:space="preserve"> </v>
      </c>
      <c r="F41" s="201" t="str">
        <f t="shared" si="3"/>
        <v>DAR</v>
      </c>
      <c r="G41" s="201" t="str">
        <f>IFERROR(TRUNC(AVERAGE('3.2'!P32:V32),2)," ")</f>
        <v xml:space="preserve"> </v>
      </c>
      <c r="H41" s="201" t="str">
        <f t="shared" si="4"/>
        <v>DAR</v>
      </c>
      <c r="I41" s="201" t="str">
        <f>IFERROR(TRUNC(AVERAGE('3.2'!W32:AC32),2)," ")</f>
        <v xml:space="preserve"> </v>
      </c>
      <c r="J41" s="201" t="str">
        <f t="shared" si="5"/>
        <v>F.N.</v>
      </c>
      <c r="K41" s="201" t="str">
        <f>IF('3.2'!AD32=0,"F.N",'3.2'!AD32)</f>
        <v>F.N</v>
      </c>
      <c r="L41" s="201" t="str">
        <f t="shared" si="6"/>
        <v>SNP</v>
      </c>
      <c r="M41" s="190" t="str">
        <f t="shared" si="7"/>
        <v xml:space="preserve"> </v>
      </c>
      <c r="N41" s="226" t="str">
        <f>+IF(M41&lt;'PROM 2.2'!M41,"",IF(M41&gt;'PROM 2.2'!M41,""," "))</f>
        <v xml:space="preserve"> </v>
      </c>
    </row>
    <row r="42" spans="1:14" x14ac:dyDescent="0.25">
      <c r="A42" s="16">
        <f>datos!B44</f>
        <v>0</v>
      </c>
      <c r="B42" s="201" t="str">
        <f t="shared" si="1"/>
        <v>DAR</v>
      </c>
      <c r="C42" s="201" t="str">
        <f>IFERROR(TRUNC(AVERAGE('3.2'!B33:H33),2)," ")</f>
        <v xml:space="preserve"> </v>
      </c>
      <c r="D42" s="201" t="str">
        <f t="shared" si="2"/>
        <v>DAR</v>
      </c>
      <c r="E42" s="201" t="str">
        <f>IFERROR(TRUNC(AVERAGE('3.2'!I33:O33),2)," ")</f>
        <v xml:space="preserve"> </v>
      </c>
      <c r="F42" s="201" t="str">
        <f t="shared" si="3"/>
        <v>DAR</v>
      </c>
      <c r="G42" s="201" t="str">
        <f>IFERROR(TRUNC(AVERAGE('3.2'!P33:V33),2)," ")</f>
        <v xml:space="preserve"> </v>
      </c>
      <c r="H42" s="201" t="str">
        <f t="shared" si="4"/>
        <v>DAR</v>
      </c>
      <c r="I42" s="201" t="str">
        <f>IFERROR(TRUNC(AVERAGE('3.2'!W33:AC33),2)," ")</f>
        <v xml:space="preserve"> </v>
      </c>
      <c r="J42" s="201" t="str">
        <f t="shared" si="5"/>
        <v>F.N.</v>
      </c>
      <c r="K42" s="201" t="str">
        <f>IF('3.2'!AD33=0,"F.N",'3.2'!AD33)</f>
        <v>F.N</v>
      </c>
      <c r="L42" s="201" t="str">
        <f t="shared" si="6"/>
        <v>SNP</v>
      </c>
      <c r="M42" s="190" t="str">
        <f t="shared" si="7"/>
        <v xml:space="preserve"> </v>
      </c>
      <c r="N42" s="226" t="str">
        <f>+IF(M42&lt;'PROM 2.2'!M42,"",IF(M42&gt;'PROM 2.2'!M42,""," "))</f>
        <v xml:space="preserve"> </v>
      </c>
    </row>
    <row r="43" spans="1:14" x14ac:dyDescent="0.25">
      <c r="A43" s="16">
        <f>datos!B45</f>
        <v>0</v>
      </c>
      <c r="B43" s="201" t="str">
        <f t="shared" si="1"/>
        <v>DAR</v>
      </c>
      <c r="C43" s="201" t="str">
        <f>IFERROR(TRUNC(AVERAGE('3.2'!B34:H34),2)," ")</f>
        <v xml:space="preserve"> </v>
      </c>
      <c r="D43" s="201" t="str">
        <f t="shared" si="2"/>
        <v>DAR</v>
      </c>
      <c r="E43" s="201" t="str">
        <f>IFERROR(TRUNC(AVERAGE('3.2'!I34:O34),2)," ")</f>
        <v xml:space="preserve"> </v>
      </c>
      <c r="F43" s="201" t="str">
        <f t="shared" si="3"/>
        <v>DAR</v>
      </c>
      <c r="G43" s="201" t="str">
        <f>IFERROR(TRUNC(AVERAGE('3.2'!P34:V34),2)," ")</f>
        <v xml:space="preserve"> </v>
      </c>
      <c r="H43" s="201" t="str">
        <f t="shared" si="4"/>
        <v>DAR</v>
      </c>
      <c r="I43" s="201" t="str">
        <f>IFERROR(TRUNC(AVERAGE('3.2'!W34:AC34),2)," ")</f>
        <v xml:space="preserve"> </v>
      </c>
      <c r="J43" s="201" t="str">
        <f t="shared" si="5"/>
        <v>F.N.</v>
      </c>
      <c r="K43" s="201" t="str">
        <f>IF('3.2'!AD34=0,"F.N",'3.2'!AD34)</f>
        <v>F.N</v>
      </c>
      <c r="L43" s="201" t="str">
        <f t="shared" si="6"/>
        <v>SNP</v>
      </c>
      <c r="M43" s="190" t="str">
        <f t="shared" si="7"/>
        <v xml:space="preserve"> </v>
      </c>
      <c r="N43" s="226" t="str">
        <f>+IF(M43&lt;'PROM 2.2'!M43,"",IF(M43&gt;'PROM 2.2'!M43,""," "))</f>
        <v xml:space="preserve"> </v>
      </c>
    </row>
    <row r="44" spans="1:14" x14ac:dyDescent="0.25">
      <c r="A44" s="16">
        <f>datos!B46</f>
        <v>0</v>
      </c>
      <c r="B44" s="201" t="str">
        <f t="shared" si="1"/>
        <v>DAR</v>
      </c>
      <c r="C44" s="201" t="str">
        <f>IFERROR(TRUNC(AVERAGE('3.2'!B35:H35),2)," ")</f>
        <v xml:space="preserve"> </v>
      </c>
      <c r="D44" s="201" t="str">
        <f t="shared" si="2"/>
        <v>DAR</v>
      </c>
      <c r="E44" s="201" t="str">
        <f>IFERROR(TRUNC(AVERAGE('3.2'!I35:O35),2)," ")</f>
        <v xml:space="preserve"> </v>
      </c>
      <c r="F44" s="201" t="str">
        <f t="shared" si="3"/>
        <v>DAR</v>
      </c>
      <c r="G44" s="201" t="str">
        <f>IFERROR(TRUNC(AVERAGE('3.2'!P35:V35),2)," ")</f>
        <v xml:space="preserve"> </v>
      </c>
      <c r="H44" s="201" t="str">
        <f t="shared" si="4"/>
        <v>DAR</v>
      </c>
      <c r="I44" s="201" t="str">
        <f>IFERROR(TRUNC(AVERAGE('3.2'!W35:AC35),2)," ")</f>
        <v xml:space="preserve"> </v>
      </c>
      <c r="J44" s="201" t="str">
        <f t="shared" si="5"/>
        <v>F.N.</v>
      </c>
      <c r="K44" s="201" t="str">
        <f>IF('3.2'!AD35=0,"F.N",'3.2'!AD35)</f>
        <v>F.N</v>
      </c>
      <c r="L44" s="201" t="str">
        <f t="shared" si="6"/>
        <v>SNP</v>
      </c>
      <c r="M44" s="190" t="str">
        <f t="shared" si="7"/>
        <v xml:space="preserve"> </v>
      </c>
      <c r="N44" s="226" t="str">
        <f>+IF(M44&lt;'PROM 2.2'!M44,"",IF(M44&gt;'PROM 2.2'!M44,""," "))</f>
        <v xml:space="preserve"> </v>
      </c>
    </row>
    <row r="45" spans="1:14" x14ac:dyDescent="0.25">
      <c r="A45" s="16">
        <f>datos!B47</f>
        <v>0</v>
      </c>
      <c r="B45" s="201" t="str">
        <f t="shared" si="1"/>
        <v>DAR</v>
      </c>
      <c r="C45" s="201" t="str">
        <f>IFERROR(TRUNC(AVERAGE('3.2'!B36:H36),2)," ")</f>
        <v xml:space="preserve"> </v>
      </c>
      <c r="D45" s="201" t="str">
        <f t="shared" si="2"/>
        <v>DAR</v>
      </c>
      <c r="E45" s="201" t="str">
        <f>IFERROR(TRUNC(AVERAGE('3.2'!I36:O36),2)," ")</f>
        <v xml:space="preserve"> </v>
      </c>
      <c r="F45" s="201" t="str">
        <f t="shared" si="3"/>
        <v>DAR</v>
      </c>
      <c r="G45" s="201" t="str">
        <f>IFERROR(TRUNC(AVERAGE('3.2'!P36:V36),2)," ")</f>
        <v xml:space="preserve"> </v>
      </c>
      <c r="H45" s="201" t="str">
        <f t="shared" si="4"/>
        <v>DAR</v>
      </c>
      <c r="I45" s="201" t="str">
        <f>IFERROR(TRUNC(AVERAGE('3.2'!W36:AC36),2)," ")</f>
        <v xml:space="preserve"> </v>
      </c>
      <c r="J45" s="201" t="str">
        <f t="shared" si="5"/>
        <v>F.N.</v>
      </c>
      <c r="K45" s="201" t="str">
        <f>IF('3.2'!AD36=0,"F.N",'3.2'!AD36)</f>
        <v>F.N</v>
      </c>
      <c r="L45" s="201" t="str">
        <f t="shared" si="6"/>
        <v>SNP</v>
      </c>
      <c r="M45" s="190" t="str">
        <f t="shared" si="7"/>
        <v xml:space="preserve"> </v>
      </c>
      <c r="N45" s="226" t="str">
        <f>+IF(M45&lt;'PROM 2.2'!M45,"",IF(M45&gt;'PROM 2.2'!M45,""," "))</f>
        <v xml:space="preserve"> </v>
      </c>
    </row>
    <row r="46" spans="1:14" x14ac:dyDescent="0.25">
      <c r="A46" s="16">
        <f>datos!B48</f>
        <v>0</v>
      </c>
      <c r="B46" s="201" t="str">
        <f t="shared" si="1"/>
        <v>DAR</v>
      </c>
      <c r="C46" s="201" t="str">
        <f>IFERROR(TRUNC(AVERAGE('3.2'!B37:H37),2)," ")</f>
        <v xml:space="preserve"> </v>
      </c>
      <c r="D46" s="201" t="str">
        <f t="shared" si="2"/>
        <v>DAR</v>
      </c>
      <c r="E46" s="201" t="str">
        <f>IFERROR(TRUNC(AVERAGE('3.2'!I37:O37),2)," ")</f>
        <v xml:space="preserve"> </v>
      </c>
      <c r="F46" s="201" t="str">
        <f t="shared" si="3"/>
        <v>DAR</v>
      </c>
      <c r="G46" s="201" t="str">
        <f>IFERROR(TRUNC(AVERAGE('3.2'!P37:V37),2)," ")</f>
        <v xml:space="preserve"> </v>
      </c>
      <c r="H46" s="201" t="str">
        <f t="shared" si="4"/>
        <v>DAR</v>
      </c>
      <c r="I46" s="201" t="str">
        <f>IFERROR(TRUNC(AVERAGE('3.2'!W37:AC37),2)," ")</f>
        <v xml:space="preserve"> </v>
      </c>
      <c r="J46" s="201" t="str">
        <f t="shared" si="5"/>
        <v>F.N.</v>
      </c>
      <c r="K46" s="201" t="str">
        <f>IF('3.2'!AD37=0,"F.N",'3.2'!AD37)</f>
        <v>F.N</v>
      </c>
      <c r="L46" s="201" t="str">
        <f t="shared" si="6"/>
        <v>SNP</v>
      </c>
      <c r="M46" s="190" t="str">
        <f t="shared" si="7"/>
        <v xml:space="preserve"> </v>
      </c>
      <c r="N46" s="226" t="str">
        <f>+IF(M46&lt;'PROM 2.2'!M46,"",IF(M46&gt;'PROM 2.2'!M46,""," "))</f>
        <v xml:space="preserve"> </v>
      </c>
    </row>
    <row r="47" spans="1:14" x14ac:dyDescent="0.25">
      <c r="A47" s="16">
        <f>datos!B49</f>
        <v>0</v>
      </c>
      <c r="B47" s="201" t="str">
        <f t="shared" si="1"/>
        <v>DAR</v>
      </c>
      <c r="C47" s="201" t="str">
        <f>IFERROR(TRUNC(AVERAGE('3.2'!B38:H38),2)," ")</f>
        <v xml:space="preserve"> </v>
      </c>
      <c r="D47" s="201" t="str">
        <f t="shared" si="2"/>
        <v>DAR</v>
      </c>
      <c r="E47" s="201" t="str">
        <f>IFERROR(TRUNC(AVERAGE('3.2'!I38:O38),2)," ")</f>
        <v xml:space="preserve"> </v>
      </c>
      <c r="F47" s="201" t="str">
        <f t="shared" si="3"/>
        <v>DAR</v>
      </c>
      <c r="G47" s="201" t="str">
        <f>IFERROR(TRUNC(AVERAGE('3.2'!P38:V38),2)," ")</f>
        <v xml:space="preserve"> </v>
      </c>
      <c r="H47" s="201" t="str">
        <f t="shared" si="4"/>
        <v>DAR</v>
      </c>
      <c r="I47" s="201" t="str">
        <f>IFERROR(TRUNC(AVERAGE('3.2'!W38:AC38),2)," ")</f>
        <v xml:space="preserve"> </v>
      </c>
      <c r="J47" s="201" t="str">
        <f t="shared" si="5"/>
        <v>F.N.</v>
      </c>
      <c r="K47" s="201" t="str">
        <f>IF('3.2'!AD38=0,"F.N",'3.2'!AD38)</f>
        <v>F.N</v>
      </c>
      <c r="L47" s="201" t="str">
        <f t="shared" si="6"/>
        <v>SNP</v>
      </c>
      <c r="M47" s="190" t="str">
        <f t="shared" si="7"/>
        <v xml:space="preserve"> </v>
      </c>
      <c r="N47" s="226" t="str">
        <f>+IF(M47&lt;'PROM 2.2'!M47,"",IF(M47&gt;'PROM 2.2'!M47,""," "))</f>
        <v xml:space="preserve"> </v>
      </c>
    </row>
    <row r="48" spans="1:14" x14ac:dyDescent="0.25">
      <c r="A48" s="16">
        <f>datos!B50</f>
        <v>0</v>
      </c>
      <c r="B48" s="201" t="str">
        <f t="shared" si="1"/>
        <v>DAR</v>
      </c>
      <c r="C48" s="201" t="str">
        <f>IFERROR(TRUNC(AVERAGE('3.2'!B39:H39),2)," ")</f>
        <v xml:space="preserve"> </v>
      </c>
      <c r="D48" s="201" t="str">
        <f t="shared" si="2"/>
        <v>DAR</v>
      </c>
      <c r="E48" s="201" t="str">
        <f>IFERROR(TRUNC(AVERAGE('3.2'!I39:O39),2)," ")</f>
        <v xml:space="preserve"> </v>
      </c>
      <c r="F48" s="201" t="str">
        <f t="shared" si="3"/>
        <v>DAR</v>
      </c>
      <c r="G48" s="201" t="str">
        <f>IFERROR(TRUNC(AVERAGE('3.2'!P39:V39),2)," ")</f>
        <v xml:space="preserve"> </v>
      </c>
      <c r="H48" s="201" t="str">
        <f t="shared" si="4"/>
        <v>DAR</v>
      </c>
      <c r="I48" s="201" t="str">
        <f>IFERROR(TRUNC(AVERAGE('3.2'!W39:AC39),2)," ")</f>
        <v xml:space="preserve"> </v>
      </c>
      <c r="J48" s="201" t="str">
        <f t="shared" si="5"/>
        <v>F.N.</v>
      </c>
      <c r="K48" s="201" t="str">
        <f>IF('3.2'!AD39=0,"F.N",'3.2'!AD39)</f>
        <v>F.N</v>
      </c>
      <c r="L48" s="201" t="str">
        <f t="shared" si="6"/>
        <v>SNP</v>
      </c>
      <c r="M48" s="190" t="str">
        <f t="shared" si="7"/>
        <v xml:space="preserve"> </v>
      </c>
      <c r="N48" s="226" t="str">
        <f>+IF(M48&lt;'PROM 2.2'!M48,"",IF(M48&gt;'PROM 2.2'!M48,""," "))</f>
        <v xml:space="preserve"> </v>
      </c>
    </row>
    <row r="49" spans="1:14" x14ac:dyDescent="0.25">
      <c r="A49" s="16">
        <f>datos!B51</f>
        <v>0</v>
      </c>
      <c r="B49" s="201" t="str">
        <f t="shared" si="1"/>
        <v>DAR</v>
      </c>
      <c r="C49" s="201" t="str">
        <f>IFERROR(TRUNC(AVERAGE('3.2'!B40:H40),2)," ")</f>
        <v xml:space="preserve"> </v>
      </c>
      <c r="D49" s="201" t="str">
        <f t="shared" si="2"/>
        <v>DAR</v>
      </c>
      <c r="E49" s="201" t="str">
        <f>IFERROR(TRUNC(AVERAGE('3.2'!I40:O40),2)," ")</f>
        <v xml:space="preserve"> </v>
      </c>
      <c r="F49" s="201" t="str">
        <f t="shared" si="3"/>
        <v>DAR</v>
      </c>
      <c r="G49" s="201" t="str">
        <f>IFERROR(TRUNC(AVERAGE('3.2'!P40:V40),2)," ")</f>
        <v xml:space="preserve"> </v>
      </c>
      <c r="H49" s="201" t="str">
        <f t="shared" si="4"/>
        <v>DAR</v>
      </c>
      <c r="I49" s="201" t="str">
        <f>IFERROR(TRUNC(AVERAGE('3.2'!W40:AC40),2)," ")</f>
        <v xml:space="preserve"> </v>
      </c>
      <c r="J49" s="201" t="str">
        <f t="shared" si="5"/>
        <v>F.N.</v>
      </c>
      <c r="K49" s="201" t="str">
        <f>IF('3.2'!AD40=0,"F.N",'3.2'!AD40)</f>
        <v>F.N</v>
      </c>
      <c r="L49" s="201" t="str">
        <f t="shared" si="6"/>
        <v>SNP</v>
      </c>
      <c r="M49" s="190" t="str">
        <f t="shared" si="7"/>
        <v xml:space="preserve"> </v>
      </c>
      <c r="N49" s="226" t="str">
        <f>+IF(M49&lt;'PROM 2.2'!M49,"",IF(M49&gt;'PROM 2.2'!M49,""," "))</f>
        <v xml:space="preserve"> </v>
      </c>
    </row>
    <row r="50" spans="1:14" x14ac:dyDescent="0.25">
      <c r="A50" s="16">
        <f>datos!B52</f>
        <v>0</v>
      </c>
      <c r="B50" s="201" t="str">
        <f t="shared" si="1"/>
        <v>DAR</v>
      </c>
      <c r="C50" s="201" t="str">
        <f>IFERROR(TRUNC(AVERAGE('3.2'!B41:H41),2)," ")</f>
        <v xml:space="preserve"> </v>
      </c>
      <c r="D50" s="201" t="str">
        <f t="shared" si="2"/>
        <v>DAR</v>
      </c>
      <c r="E50" s="201" t="str">
        <f>IFERROR(TRUNC(AVERAGE('3.2'!I41:O41),2)," ")</f>
        <v xml:space="preserve"> </v>
      </c>
      <c r="F50" s="201" t="str">
        <f t="shared" si="3"/>
        <v>DAR</v>
      </c>
      <c r="G50" s="201" t="str">
        <f>IFERROR(TRUNC(AVERAGE('3.2'!P41:V41),2)," ")</f>
        <v xml:space="preserve"> </v>
      </c>
      <c r="H50" s="201" t="str">
        <f t="shared" si="4"/>
        <v>DAR</v>
      </c>
      <c r="I50" s="201" t="str">
        <f>IFERROR(TRUNC(AVERAGE('3.2'!W41:AC41),2)," ")</f>
        <v xml:space="preserve"> </v>
      </c>
      <c r="J50" s="201" t="str">
        <f t="shared" si="5"/>
        <v>F.N.</v>
      </c>
      <c r="K50" s="201" t="str">
        <f>IF('3.2'!AD41=0,"F.N",'3.2'!AD41)</f>
        <v>F.N</v>
      </c>
      <c r="L50" s="201" t="str">
        <f t="shared" si="6"/>
        <v>SNP</v>
      </c>
      <c r="M50" s="190" t="str">
        <f t="shared" si="7"/>
        <v xml:space="preserve"> </v>
      </c>
      <c r="N50" s="226" t="str">
        <f>+IF(M50&lt;'PROM 2.2'!M50,"",IF(M50&gt;'PROM 2.2'!M50,""," "))</f>
        <v xml:space="preserve"> </v>
      </c>
    </row>
    <row r="51" spans="1:14" x14ac:dyDescent="0.25">
      <c r="A51" s="16">
        <f>datos!B53</f>
        <v>0</v>
      </c>
      <c r="B51" s="201" t="str">
        <f t="shared" si="1"/>
        <v>DAR</v>
      </c>
      <c r="C51" s="201" t="str">
        <f>IFERROR(TRUNC(AVERAGE('3.2'!B42:H42),2)," ")</f>
        <v xml:space="preserve"> </v>
      </c>
      <c r="D51" s="201" t="str">
        <f t="shared" si="2"/>
        <v>DAR</v>
      </c>
      <c r="E51" s="201" t="str">
        <f>IFERROR(TRUNC(AVERAGE('3.2'!I42:O42),2)," ")</f>
        <v xml:space="preserve"> </v>
      </c>
      <c r="F51" s="201" t="str">
        <f t="shared" si="3"/>
        <v>DAR</v>
      </c>
      <c r="G51" s="201" t="str">
        <f>IFERROR(TRUNC(AVERAGE('3.2'!P42:V42),2)," ")</f>
        <v xml:space="preserve"> </v>
      </c>
      <c r="H51" s="201" t="str">
        <f t="shared" si="4"/>
        <v>DAR</v>
      </c>
      <c r="I51" s="201" t="str">
        <f>IFERROR(TRUNC(AVERAGE('3.2'!W42:AC42),2)," ")</f>
        <v xml:space="preserve"> </v>
      </c>
      <c r="J51" s="201" t="str">
        <f t="shared" si="5"/>
        <v>F.N.</v>
      </c>
      <c r="K51" s="201" t="str">
        <f>IF('3.2'!AD42=0,"F.N",'3.2'!AD42)</f>
        <v>F.N</v>
      </c>
      <c r="L51" s="201" t="str">
        <f t="shared" si="6"/>
        <v>SNP</v>
      </c>
      <c r="M51" s="190" t="str">
        <f t="shared" si="7"/>
        <v xml:space="preserve"> </v>
      </c>
      <c r="N51" s="226" t="str">
        <f>+IF(M51&lt;'PROM 2.2'!M51,"",IF(M51&gt;'PROM 2.2'!M51,""," "))</f>
        <v xml:space="preserve"> </v>
      </c>
    </row>
    <row r="52" spans="1:14" x14ac:dyDescent="0.25">
      <c r="A52" s="264">
        <f>datos!B54</f>
        <v>0</v>
      </c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</row>
    <row r="53" spans="1:14" s="236" customFormat="1" x14ac:dyDescent="0.25">
      <c r="A53" s="236" t="str">
        <f>datos!B55</f>
        <v>PROMEDIO DEL CURSO</v>
      </c>
      <c r="C53" s="237" t="e">
        <f>+AVERAGE(C12:C52)</f>
        <v>#DIV/0!</v>
      </c>
      <c r="D53" s="237"/>
      <c r="E53" s="237" t="e">
        <f t="shared" ref="E53:M53" si="8">+AVERAGE(E12:E52)</f>
        <v>#DIV/0!</v>
      </c>
      <c r="F53" s="237"/>
      <c r="G53" s="237" t="e">
        <f t="shared" si="8"/>
        <v>#DIV/0!</v>
      </c>
      <c r="H53" s="237"/>
      <c r="I53" s="237" t="e">
        <f t="shared" si="8"/>
        <v>#DIV/0!</v>
      </c>
      <c r="J53" s="237"/>
      <c r="K53" s="237" t="e">
        <f t="shared" si="8"/>
        <v>#DIV/0!</v>
      </c>
      <c r="L53" s="237"/>
      <c r="M53" s="237" t="e">
        <f t="shared" si="8"/>
        <v>#DIV/0!</v>
      </c>
    </row>
    <row r="54" spans="1:14" ht="20.25" customHeight="1" x14ac:dyDescent="0.25">
      <c r="A54" s="385" t="s">
        <v>49</v>
      </c>
      <c r="B54" s="386"/>
      <c r="C54" s="387" t="s">
        <v>50</v>
      </c>
      <c r="D54" s="387"/>
      <c r="E54" s="387" t="s">
        <v>51</v>
      </c>
      <c r="F54" s="387"/>
    </row>
    <row r="55" spans="1:14" ht="20.25" customHeight="1" x14ac:dyDescent="0.25">
      <c r="A55" s="22" t="s">
        <v>59</v>
      </c>
      <c r="B55" s="25" t="s">
        <v>60</v>
      </c>
      <c r="C55" s="383">
        <f>E55/SUM(E55:F59)</f>
        <v>1</v>
      </c>
      <c r="D55" s="383"/>
      <c r="E55" s="384">
        <f>COUNTIF(L12:L51,"SNP")-COUNTBLANK(datos!B14:B53)</f>
        <v>29</v>
      </c>
      <c r="F55" s="384"/>
      <c r="G55" s="23"/>
      <c r="H55" s="23"/>
      <c r="I55" s="6"/>
      <c r="K55" s="6"/>
      <c r="M55" s="6"/>
    </row>
    <row r="56" spans="1:14" ht="20.25" customHeight="1" x14ac:dyDescent="0.25">
      <c r="A56" s="22" t="s">
        <v>61</v>
      </c>
      <c r="B56" s="26" t="s">
        <v>52</v>
      </c>
      <c r="C56" s="383">
        <f>E56/SUM(E55:F59)</f>
        <v>0</v>
      </c>
      <c r="D56" s="383"/>
      <c r="E56" s="384">
        <f>COUNTIF(L12:L51,"DAR")</f>
        <v>0</v>
      </c>
      <c r="F56" s="384"/>
      <c r="G56" s="23"/>
      <c r="H56" s="23"/>
      <c r="I56" s="6"/>
      <c r="K56" s="6"/>
      <c r="M56" s="6"/>
    </row>
    <row r="57" spans="1:14" ht="20.25" customHeight="1" x14ac:dyDescent="0.25">
      <c r="A57" s="22" t="s">
        <v>62</v>
      </c>
      <c r="B57" s="26" t="s">
        <v>53</v>
      </c>
      <c r="C57" s="383">
        <f>E57/SUM(E55:F59)</f>
        <v>0</v>
      </c>
      <c r="D57" s="383"/>
      <c r="E57" s="384">
        <f>COUNTIF(L12:L51,"AAR")</f>
        <v>0</v>
      </c>
      <c r="F57" s="384"/>
      <c r="G57" s="24"/>
      <c r="H57" s="24"/>
      <c r="I57" s="6"/>
      <c r="K57" s="6"/>
      <c r="M57" s="6"/>
    </row>
    <row r="58" spans="1:14" ht="24" x14ac:dyDescent="0.25">
      <c r="A58" s="22" t="s">
        <v>63</v>
      </c>
      <c r="B58" s="27" t="s">
        <v>54</v>
      </c>
      <c r="C58" s="383">
        <f>E58/SUM(E55:F59)</f>
        <v>0</v>
      </c>
      <c r="D58" s="383"/>
      <c r="E58" s="384">
        <f>COUNTIF(L12:L51,"PAAR")</f>
        <v>0</v>
      </c>
      <c r="F58" s="384"/>
      <c r="G58" s="24"/>
      <c r="H58" s="24"/>
      <c r="I58" s="6"/>
      <c r="K58" s="6"/>
      <c r="M58" s="6"/>
    </row>
    <row r="59" spans="1:14" ht="20.25" customHeight="1" x14ac:dyDescent="0.25">
      <c r="A59" s="22" t="s">
        <v>64</v>
      </c>
      <c r="B59" s="26" t="s">
        <v>55</v>
      </c>
      <c r="C59" s="383">
        <f>E59/SUM(E55:F59)</f>
        <v>0</v>
      </c>
      <c r="D59" s="383"/>
      <c r="E59" s="384">
        <f>COUNTIF(L12:L51,"NAAR")</f>
        <v>0</v>
      </c>
      <c r="F59" s="384"/>
      <c r="G59" s="24"/>
      <c r="H59" s="24"/>
      <c r="I59" s="6"/>
      <c r="K59" s="6"/>
      <c r="M59" s="6"/>
    </row>
    <row r="60" spans="1:14" ht="12" customHeight="1" x14ac:dyDescent="0.25">
      <c r="C60" s="24"/>
      <c r="D60" s="24"/>
      <c r="E60" s="24"/>
      <c r="F60" s="24"/>
      <c r="G60" s="24"/>
      <c r="H60" s="24"/>
      <c r="I60" s="6"/>
      <c r="K60" s="6"/>
      <c r="M60" s="6"/>
    </row>
    <row r="64" spans="1:14" s="68" customFormat="1" ht="12.75" x14ac:dyDescent="0.25">
      <c r="A64" s="64">
        <f>I6</f>
        <v>0</v>
      </c>
      <c r="B64" s="65"/>
      <c r="C64" s="66"/>
      <c r="D64" s="67"/>
      <c r="E64" s="20">
        <f>'PROM 2.2'!E64</f>
        <v>0</v>
      </c>
      <c r="F64" s="65"/>
      <c r="G64" s="66"/>
      <c r="H64" s="65"/>
      <c r="I64" s="66"/>
      <c r="J64" s="65"/>
      <c r="K64" s="20">
        <f>'PROM 2.2'!K64</f>
        <v>0</v>
      </c>
      <c r="L64" s="65"/>
      <c r="M64" s="66"/>
    </row>
    <row r="65" spans="1:13" s="68" customFormat="1" ht="12.75" x14ac:dyDescent="0.25">
      <c r="A65" s="64" t="s">
        <v>56</v>
      </c>
      <c r="B65" s="65"/>
      <c r="C65" s="66"/>
      <c r="D65" s="69"/>
      <c r="E65" s="20" t="s">
        <v>57</v>
      </c>
      <c r="F65" s="65"/>
      <c r="G65" s="66"/>
      <c r="H65" s="65"/>
      <c r="I65" s="66"/>
      <c r="J65" s="65"/>
      <c r="K65" s="20" t="s">
        <v>58</v>
      </c>
      <c r="L65" s="65"/>
      <c r="M65" s="66"/>
    </row>
  </sheetData>
  <sheetProtection password="C60B" sheet="1" objects="1" scenarios="1" formatRows="0"/>
  <mergeCells count="27">
    <mergeCell ref="C58:D58"/>
    <mergeCell ref="E58:F58"/>
    <mergeCell ref="C59:D59"/>
    <mergeCell ref="E59:F59"/>
    <mergeCell ref="C55:D55"/>
    <mergeCell ref="E55:F55"/>
    <mergeCell ref="C56:D56"/>
    <mergeCell ref="E56:F56"/>
    <mergeCell ref="C57:D57"/>
    <mergeCell ref="E57:F57"/>
    <mergeCell ref="A54:B54"/>
    <mergeCell ref="C54:D54"/>
    <mergeCell ref="E54:F54"/>
    <mergeCell ref="A8:A11"/>
    <mergeCell ref="B8:I9"/>
    <mergeCell ref="L8:M10"/>
    <mergeCell ref="B10:C10"/>
    <mergeCell ref="A1:M1"/>
    <mergeCell ref="A2:M2"/>
    <mergeCell ref="A3:M3"/>
    <mergeCell ref="F5:H5"/>
    <mergeCell ref="F6:H6"/>
    <mergeCell ref="D10:E10"/>
    <mergeCell ref="F10:G10"/>
    <mergeCell ref="H10:I10"/>
    <mergeCell ref="J10:K10"/>
    <mergeCell ref="J8:K9"/>
  </mergeCells>
  <conditionalFormatting sqref="M12:M51">
    <cfRule type="cellIs" dxfId="37" priority="13" operator="lessThan">
      <formula>7</formula>
    </cfRule>
  </conditionalFormatting>
  <conditionalFormatting sqref="M12:M51">
    <cfRule type="cellIs" dxfId="36" priority="12" operator="lessThan">
      <formula>7</formula>
    </cfRule>
  </conditionalFormatting>
  <conditionalFormatting sqref="M12:M51">
    <cfRule type="cellIs" dxfId="35" priority="11" operator="lessThan">
      <formula>7</formula>
    </cfRule>
  </conditionalFormatting>
  <conditionalFormatting sqref="M12:M51">
    <cfRule type="cellIs" dxfId="34" priority="10" operator="lessThan">
      <formula>7</formula>
    </cfRule>
  </conditionalFormatting>
  <conditionalFormatting sqref="M12:M51">
    <cfRule type="cellIs" dxfId="33" priority="9" operator="lessThan">
      <formula>7</formula>
    </cfRule>
  </conditionalFormatting>
  <conditionalFormatting sqref="M12:M51">
    <cfRule type="cellIs" dxfId="32" priority="8" operator="lessThan">
      <formula>7</formula>
    </cfRule>
  </conditionalFormatting>
  <conditionalFormatting sqref="M12:M51">
    <cfRule type="cellIs" dxfId="31" priority="7" operator="lessThan">
      <formula>7</formula>
    </cfRule>
  </conditionalFormatting>
  <conditionalFormatting sqref="M12:M51">
    <cfRule type="cellIs" dxfId="30" priority="6" operator="lessThan">
      <formula>7</formula>
    </cfRule>
  </conditionalFormatting>
  <conditionalFormatting sqref="M12:M51">
    <cfRule type="cellIs" dxfId="29" priority="5" operator="lessThan">
      <formula>7</formula>
    </cfRule>
  </conditionalFormatting>
  <conditionalFormatting sqref="M12:M51">
    <cfRule type="cellIs" dxfId="28" priority="4" operator="lessThan">
      <formula>7</formula>
    </cfRule>
  </conditionalFormatting>
  <conditionalFormatting sqref="M12:M51">
    <cfRule type="cellIs" dxfId="27" priority="3" operator="lessThan">
      <formula>7</formula>
    </cfRule>
  </conditionalFormatting>
  <conditionalFormatting sqref="N12:N51">
    <cfRule type="containsText" dxfId="26" priority="1" operator="containsText" text="">
      <formula>NOT(ISERROR(SEARCH("",N12)))</formula>
    </cfRule>
    <cfRule type="containsText" dxfId="25" priority="2" operator="containsText" text="">
      <formula>NOT(ISERROR(SEARCH("",N12)))</formula>
    </cfRule>
  </conditionalFormatting>
  <pageMargins left="0.70866141732283472" right="0.70866141732283472" top="0.74803149606299213" bottom="0.74803149606299213" header="0.31496062992125984" footer="0.31496062992125984"/>
  <pageSetup paperSize="9" scale="95" fitToHeight="0" orientation="portrait" horizontalDpi="4294967294" r:id="rId1"/>
  <drawing r:id="rId2"/>
  <legacyDrawingHF r:id="rId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opLeftCell="B1" workbookViewId="0">
      <selection activeCell="E13" sqref="E13"/>
    </sheetView>
  </sheetViews>
  <sheetFormatPr baseColWidth="10" defaultRowHeight="15" x14ac:dyDescent="0.25"/>
  <cols>
    <col min="1" max="1" width="15" style="270" customWidth="1"/>
    <col min="2" max="2" width="55" style="79" customWidth="1"/>
    <col min="3" max="7" width="12" style="107" customWidth="1"/>
  </cols>
  <sheetData>
    <row r="1" spans="1:8" x14ac:dyDescent="0.25">
      <c r="A1" s="287" t="s">
        <v>152</v>
      </c>
      <c r="B1" s="285" t="s">
        <v>153</v>
      </c>
      <c r="C1" s="289" t="s">
        <v>154</v>
      </c>
      <c r="D1" s="289" t="s">
        <v>157</v>
      </c>
      <c r="E1" s="289" t="s">
        <v>156</v>
      </c>
      <c r="F1" s="289" t="s">
        <v>155</v>
      </c>
      <c r="G1" s="289" t="s">
        <v>158</v>
      </c>
      <c r="H1" s="79"/>
    </row>
    <row r="2" spans="1:8" x14ac:dyDescent="0.25">
      <c r="A2" s="288">
        <f>datos!A14</f>
        <v>2016000140</v>
      </c>
      <c r="B2" s="286" t="str">
        <f>datos!B14</f>
        <v>ALVAREZ MUÑIZ ANGIE GABRIELA</v>
      </c>
      <c r="C2" s="137" t="str">
        <f>'PROM 3.2'!C12</f>
        <v xml:space="preserve"> </v>
      </c>
      <c r="D2" s="137" t="str">
        <f>'PROM 3.2'!E12</f>
        <v xml:space="preserve"> </v>
      </c>
      <c r="E2" s="137" t="str">
        <f>'PROM 3.2'!G12</f>
        <v xml:space="preserve"> </v>
      </c>
      <c r="F2" s="137" t="str">
        <f>'PROM 3.2'!I12</f>
        <v xml:space="preserve"> </v>
      </c>
      <c r="G2" s="137" t="str">
        <f>'PROM 3.2'!K12</f>
        <v>F.N</v>
      </c>
      <c r="H2" s="283">
        <f t="shared" ref="H2:H41" si="0">TRUNC(SUM(C2:G2)/5,2)</f>
        <v>0</v>
      </c>
    </row>
    <row r="3" spans="1:8" x14ac:dyDescent="0.25">
      <c r="A3" s="288">
        <f>datos!A15</f>
        <v>2004010055</v>
      </c>
      <c r="B3" s="286" t="str">
        <f>datos!B15</f>
        <v>CABRERA NICOLA LEONARDO JAVIER</v>
      </c>
      <c r="C3" s="137" t="str">
        <f>'PROM 3.2'!C13</f>
        <v xml:space="preserve"> </v>
      </c>
      <c r="D3" s="137" t="str">
        <f>'PROM 3.2'!E13</f>
        <v xml:space="preserve"> </v>
      </c>
      <c r="E3" s="137" t="str">
        <f>'PROM 3.2'!G13</f>
        <v xml:space="preserve"> </v>
      </c>
      <c r="F3" s="137" t="str">
        <f>'PROM 3.2'!I13</f>
        <v xml:space="preserve"> </v>
      </c>
      <c r="G3" s="137" t="str">
        <f>'PROM 3.2'!K13</f>
        <v>F.N</v>
      </c>
      <c r="H3" s="283">
        <f t="shared" si="0"/>
        <v>0</v>
      </c>
    </row>
    <row r="4" spans="1:8" x14ac:dyDescent="0.25">
      <c r="A4" s="288">
        <f>datos!A16</f>
        <v>2016000146</v>
      </c>
      <c r="B4" s="286" t="str">
        <f>datos!B16</f>
        <v>CARDENAS HIDALGO KENNY JOEL</v>
      </c>
      <c r="C4" s="137" t="str">
        <f>'PROM 3.2'!C14</f>
        <v xml:space="preserve"> </v>
      </c>
      <c r="D4" s="137" t="str">
        <f>'PROM 3.2'!E14</f>
        <v xml:space="preserve"> </v>
      </c>
      <c r="E4" s="137" t="str">
        <f>'PROM 3.2'!G14</f>
        <v xml:space="preserve"> </v>
      </c>
      <c r="F4" s="137" t="str">
        <f>'PROM 3.2'!I14</f>
        <v xml:space="preserve"> </v>
      </c>
      <c r="G4" s="137" t="str">
        <f>'PROM 3.2'!K14</f>
        <v>F.N</v>
      </c>
      <c r="H4" s="283">
        <f t="shared" si="0"/>
        <v>0</v>
      </c>
    </row>
    <row r="5" spans="1:8" x14ac:dyDescent="0.25">
      <c r="A5" s="288">
        <f>datos!A17</f>
        <v>2015110014</v>
      </c>
      <c r="B5" s="286" t="str">
        <f>datos!B17</f>
        <v>CARRASCO GRAÑA SAMUEL JOSE</v>
      </c>
      <c r="C5" s="137" t="str">
        <f>'PROM 3.2'!C15</f>
        <v xml:space="preserve"> </v>
      </c>
      <c r="D5" s="137" t="str">
        <f>'PROM 3.2'!E15</f>
        <v xml:space="preserve"> </v>
      </c>
      <c r="E5" s="137" t="str">
        <f>'PROM 3.2'!G15</f>
        <v xml:space="preserve"> </v>
      </c>
      <c r="F5" s="137" t="str">
        <f>'PROM 3.2'!I15</f>
        <v xml:space="preserve"> </v>
      </c>
      <c r="G5" s="137" t="str">
        <f>'PROM 3.2'!K15</f>
        <v>F.N</v>
      </c>
      <c r="H5" s="283">
        <f t="shared" si="0"/>
        <v>0</v>
      </c>
    </row>
    <row r="6" spans="1:8" x14ac:dyDescent="0.25">
      <c r="A6" s="288">
        <f>datos!A18</f>
        <v>2006020019</v>
      </c>
      <c r="B6" s="286" t="str">
        <f>datos!B18</f>
        <v>CARRILLO GARCIA DANIEL ALEJANDRO</v>
      </c>
      <c r="C6" s="137" t="str">
        <f>'PROM 3.2'!C16</f>
        <v xml:space="preserve"> </v>
      </c>
      <c r="D6" s="137" t="str">
        <f>'PROM 3.2'!E16</f>
        <v xml:space="preserve"> </v>
      </c>
      <c r="E6" s="137" t="str">
        <f>'PROM 3.2'!G16</f>
        <v xml:space="preserve"> </v>
      </c>
      <c r="F6" s="137" t="str">
        <f>'PROM 3.2'!I16</f>
        <v xml:space="preserve"> </v>
      </c>
      <c r="G6" s="137" t="str">
        <f>'PROM 3.2'!K16</f>
        <v>F.N</v>
      </c>
      <c r="H6" s="283">
        <f t="shared" si="0"/>
        <v>0</v>
      </c>
    </row>
    <row r="7" spans="1:8" x14ac:dyDescent="0.25">
      <c r="A7" s="288">
        <f>datos!A19</f>
        <v>2015140018</v>
      </c>
      <c r="B7" s="286" t="str">
        <f>datos!B19</f>
        <v>CHOEZ MORAN DARIAN MARCELA</v>
      </c>
      <c r="C7" s="137" t="str">
        <f>'PROM 3.2'!C17</f>
        <v xml:space="preserve"> </v>
      </c>
      <c r="D7" s="137" t="str">
        <f>'PROM 3.2'!E17</f>
        <v xml:space="preserve"> </v>
      </c>
      <c r="E7" s="137" t="str">
        <f>'PROM 3.2'!G17</f>
        <v xml:space="preserve"> </v>
      </c>
      <c r="F7" s="137" t="str">
        <f>'PROM 3.2'!I17</f>
        <v xml:space="preserve"> </v>
      </c>
      <c r="G7" s="137" t="str">
        <f>'PROM 3.2'!K17</f>
        <v>F.N</v>
      </c>
      <c r="H7" s="283">
        <f t="shared" si="0"/>
        <v>0</v>
      </c>
    </row>
    <row r="8" spans="1:8" x14ac:dyDescent="0.25">
      <c r="A8" s="288">
        <f>datos!A20</f>
        <v>2012030052</v>
      </c>
      <c r="B8" s="286" t="str">
        <f>datos!B20</f>
        <v>CONTRERAS VARGAS CECIBEL ALEJANDRA</v>
      </c>
      <c r="C8" s="137" t="str">
        <f>'PROM 3.2'!C18</f>
        <v xml:space="preserve"> </v>
      </c>
      <c r="D8" s="137" t="str">
        <f>'PROM 3.2'!E18</f>
        <v xml:space="preserve"> </v>
      </c>
      <c r="E8" s="137" t="str">
        <f>'PROM 3.2'!G18</f>
        <v xml:space="preserve"> </v>
      </c>
      <c r="F8" s="137" t="str">
        <f>'PROM 3.2'!I18</f>
        <v xml:space="preserve"> </v>
      </c>
      <c r="G8" s="137" t="str">
        <f>'PROM 3.2'!K18</f>
        <v>F.N</v>
      </c>
      <c r="H8" s="283">
        <f t="shared" si="0"/>
        <v>0</v>
      </c>
    </row>
    <row r="9" spans="1:8" x14ac:dyDescent="0.25">
      <c r="A9" s="288">
        <f>datos!A21</f>
        <v>2015110067</v>
      </c>
      <c r="B9" s="286" t="str">
        <f>datos!B21</f>
        <v>CORDOVA MENDOZA GIOVANNY ALBERTO</v>
      </c>
      <c r="C9" s="137" t="str">
        <f>'PROM 3.2'!C19</f>
        <v xml:space="preserve"> </v>
      </c>
      <c r="D9" s="137" t="str">
        <f>'PROM 3.2'!E19</f>
        <v xml:space="preserve"> </v>
      </c>
      <c r="E9" s="137" t="str">
        <f>'PROM 3.2'!G19</f>
        <v xml:space="preserve"> </v>
      </c>
      <c r="F9" s="137" t="str">
        <f>'PROM 3.2'!I19</f>
        <v xml:space="preserve"> </v>
      </c>
      <c r="G9" s="137" t="str">
        <f>'PROM 3.2'!K19</f>
        <v>F.N</v>
      </c>
      <c r="H9" s="283">
        <f t="shared" si="0"/>
        <v>0</v>
      </c>
    </row>
    <row r="10" spans="1:8" x14ac:dyDescent="0.25">
      <c r="A10" s="288">
        <f>datos!A22</f>
        <v>2016000182</v>
      </c>
      <c r="B10" s="286" t="str">
        <f>datos!B22</f>
        <v>CORONEL LANDIVAR JUAN DIEGO</v>
      </c>
      <c r="C10" s="137" t="str">
        <f>'PROM 3.2'!C20</f>
        <v xml:space="preserve"> </v>
      </c>
      <c r="D10" s="137" t="str">
        <f>'PROM 3.2'!E20</f>
        <v xml:space="preserve"> </v>
      </c>
      <c r="E10" s="137" t="str">
        <f>'PROM 3.2'!G20</f>
        <v xml:space="preserve"> </v>
      </c>
      <c r="F10" s="137" t="str">
        <f>'PROM 3.2'!I20</f>
        <v xml:space="preserve"> </v>
      </c>
      <c r="G10" s="137" t="str">
        <f>'PROM 3.2'!K20</f>
        <v>F.N</v>
      </c>
      <c r="H10" s="283">
        <f t="shared" si="0"/>
        <v>0</v>
      </c>
    </row>
    <row r="11" spans="1:8" x14ac:dyDescent="0.25">
      <c r="A11" s="288">
        <f>datos!A23</f>
        <v>2014050001</v>
      </c>
      <c r="B11" s="286" t="str">
        <f>datos!B23</f>
        <v>CUBA VERA ABRAHAM</v>
      </c>
      <c r="C11" s="137" t="str">
        <f>'PROM 3.2'!C21</f>
        <v xml:space="preserve"> </v>
      </c>
      <c r="D11" s="137" t="str">
        <f>'PROM 3.2'!E21</f>
        <v xml:space="preserve"> </v>
      </c>
      <c r="E11" s="137" t="str">
        <f>'PROM 3.2'!G21</f>
        <v xml:space="preserve"> </v>
      </c>
      <c r="F11" s="137" t="str">
        <f>'PROM 3.2'!I21</f>
        <v xml:space="preserve"> </v>
      </c>
      <c r="G11" s="137" t="str">
        <f>'PROM 3.2'!K21</f>
        <v>F.N</v>
      </c>
      <c r="H11" s="283">
        <f t="shared" si="0"/>
        <v>0</v>
      </c>
    </row>
    <row r="12" spans="1:8" x14ac:dyDescent="0.25">
      <c r="A12" s="288">
        <f>datos!A24</f>
        <v>2016000135</v>
      </c>
      <c r="B12" s="286" t="str">
        <f>datos!B24</f>
        <v>CUENCA LOZA DANIELLA NICOLLE</v>
      </c>
      <c r="C12" s="137" t="str">
        <f>'PROM 3.2'!C22</f>
        <v xml:space="preserve"> </v>
      </c>
      <c r="D12" s="137" t="str">
        <f>'PROM 3.2'!E22</f>
        <v xml:space="preserve"> </v>
      </c>
      <c r="E12" s="137" t="str">
        <f>'PROM 3.2'!G22</f>
        <v xml:space="preserve"> </v>
      </c>
      <c r="F12" s="137" t="str">
        <f>'PROM 3.2'!I22</f>
        <v xml:space="preserve"> </v>
      </c>
      <c r="G12" s="137" t="str">
        <f>'PROM 3.2'!K22</f>
        <v>F.N</v>
      </c>
      <c r="H12" s="283">
        <f t="shared" si="0"/>
        <v>0</v>
      </c>
    </row>
    <row r="13" spans="1:8" x14ac:dyDescent="0.25">
      <c r="A13" s="288">
        <f>datos!A25</f>
        <v>2015110053</v>
      </c>
      <c r="B13" s="286" t="str">
        <f>datos!B25</f>
        <v>GARCIA ABRIL FELIX ALBERTO</v>
      </c>
      <c r="C13" s="137" t="str">
        <f>'PROM 3.2'!C23</f>
        <v xml:space="preserve"> </v>
      </c>
      <c r="D13" s="137" t="str">
        <f>'PROM 3.2'!E23</f>
        <v xml:space="preserve"> </v>
      </c>
      <c r="E13" s="137" t="str">
        <f>'PROM 3.2'!G23</f>
        <v xml:space="preserve"> </v>
      </c>
      <c r="F13" s="137" t="str">
        <f>'PROM 3.2'!I23</f>
        <v xml:space="preserve"> </v>
      </c>
      <c r="G13" s="137" t="str">
        <f>'PROM 3.2'!K23</f>
        <v>F.N</v>
      </c>
      <c r="H13" s="283">
        <f t="shared" si="0"/>
        <v>0</v>
      </c>
    </row>
    <row r="14" spans="1:8" x14ac:dyDescent="0.25">
      <c r="A14" s="288">
        <f>datos!A26</f>
        <v>2010020020</v>
      </c>
      <c r="B14" s="286" t="str">
        <f>datos!B26</f>
        <v>GOMEZ MESTANZA ALBERTO JOSHUA</v>
      </c>
      <c r="C14" s="137" t="str">
        <f>'PROM 3.2'!C24</f>
        <v xml:space="preserve"> </v>
      </c>
      <c r="D14" s="137" t="str">
        <f>'PROM 3.2'!E24</f>
        <v xml:space="preserve"> </v>
      </c>
      <c r="E14" s="137" t="str">
        <f>'PROM 3.2'!G24</f>
        <v xml:space="preserve"> </v>
      </c>
      <c r="F14" s="137" t="str">
        <f>'PROM 3.2'!I24</f>
        <v xml:space="preserve"> </v>
      </c>
      <c r="G14" s="137" t="str">
        <f>'PROM 3.2'!K24</f>
        <v>F.N</v>
      </c>
      <c r="H14" s="283">
        <f t="shared" si="0"/>
        <v>0</v>
      </c>
    </row>
    <row r="15" spans="1:8" x14ac:dyDescent="0.25">
      <c r="A15" s="288">
        <f>datos!A27</f>
        <v>2016000270</v>
      </c>
      <c r="B15" s="286" t="str">
        <f>datos!B27</f>
        <v>LANDIRES COLOMA ROMINA MARTJE</v>
      </c>
      <c r="C15" s="137" t="str">
        <f>'PROM 3.2'!C25</f>
        <v xml:space="preserve"> </v>
      </c>
      <c r="D15" s="137" t="str">
        <f>'PROM 3.2'!E25</f>
        <v xml:space="preserve"> </v>
      </c>
      <c r="E15" s="137" t="str">
        <f>'PROM 3.2'!G25</f>
        <v xml:space="preserve"> </v>
      </c>
      <c r="F15" s="137" t="str">
        <f>'PROM 3.2'!I25</f>
        <v xml:space="preserve"> </v>
      </c>
      <c r="G15" s="137" t="str">
        <f>'PROM 3.2'!K25</f>
        <v>F.N</v>
      </c>
      <c r="H15" s="283">
        <f t="shared" si="0"/>
        <v>0</v>
      </c>
    </row>
    <row r="16" spans="1:8" x14ac:dyDescent="0.25">
      <c r="A16" s="288">
        <f>datos!A28</f>
        <v>2013110024</v>
      </c>
      <c r="B16" s="286" t="str">
        <f>datos!B28</f>
        <v>LOOR ALVAREZ JHONNY FREDERICK</v>
      </c>
      <c r="C16" s="137" t="str">
        <f>'PROM 3.2'!C26</f>
        <v xml:space="preserve"> </v>
      </c>
      <c r="D16" s="137" t="str">
        <f>'PROM 3.2'!E26</f>
        <v xml:space="preserve"> </v>
      </c>
      <c r="E16" s="137" t="str">
        <f>'PROM 3.2'!G26</f>
        <v xml:space="preserve"> </v>
      </c>
      <c r="F16" s="137" t="str">
        <f>'PROM 3.2'!I26</f>
        <v xml:space="preserve"> </v>
      </c>
      <c r="G16" s="137" t="str">
        <f>'PROM 3.2'!K26</f>
        <v>F.N</v>
      </c>
      <c r="H16" s="283">
        <f t="shared" si="0"/>
        <v>0</v>
      </c>
    </row>
    <row r="17" spans="1:8" x14ac:dyDescent="0.25">
      <c r="A17" s="288">
        <f>datos!A29</f>
        <v>2015110047</v>
      </c>
      <c r="B17" s="286" t="str">
        <f>datos!B29</f>
        <v>LOPEZ LEON MIRNA JOSTYNE</v>
      </c>
      <c r="C17" s="137" t="str">
        <f>'PROM 3.2'!C27</f>
        <v xml:space="preserve"> </v>
      </c>
      <c r="D17" s="137" t="str">
        <f>'PROM 3.2'!E27</f>
        <v xml:space="preserve"> </v>
      </c>
      <c r="E17" s="137" t="str">
        <f>'PROM 3.2'!G27</f>
        <v xml:space="preserve"> </v>
      </c>
      <c r="F17" s="137" t="str">
        <f>'PROM 3.2'!I27</f>
        <v xml:space="preserve"> </v>
      </c>
      <c r="G17" s="137" t="str">
        <f>'PROM 3.2'!K27</f>
        <v>F.N</v>
      </c>
      <c r="H17" s="283">
        <f t="shared" si="0"/>
        <v>0</v>
      </c>
    </row>
    <row r="18" spans="1:8" x14ac:dyDescent="0.25">
      <c r="A18" s="288">
        <f>datos!A30</f>
        <v>2015090087</v>
      </c>
      <c r="B18" s="286" t="str">
        <f>datos!B30</f>
        <v>MALDONADO PALMA CHRISTOPHER XAVIER</v>
      </c>
      <c r="C18" s="137" t="str">
        <f>'PROM 3.2'!C28</f>
        <v xml:space="preserve"> </v>
      </c>
      <c r="D18" s="137" t="str">
        <f>'PROM 3.2'!E28</f>
        <v xml:space="preserve"> </v>
      </c>
      <c r="E18" s="137" t="str">
        <f>'PROM 3.2'!G28</f>
        <v xml:space="preserve"> </v>
      </c>
      <c r="F18" s="137" t="str">
        <f>'PROM 3.2'!I28</f>
        <v xml:space="preserve"> </v>
      </c>
      <c r="G18" s="137" t="str">
        <f>'PROM 3.2'!K28</f>
        <v>F.N</v>
      </c>
      <c r="H18" s="283">
        <f t="shared" si="0"/>
        <v>0</v>
      </c>
    </row>
    <row r="19" spans="1:8" x14ac:dyDescent="0.25">
      <c r="A19" s="288">
        <f>datos!A31</f>
        <v>2015110040</v>
      </c>
      <c r="B19" s="286" t="str">
        <f>datos!B31</f>
        <v>MORALES AVILA DAYANA PRISCILA</v>
      </c>
      <c r="C19" s="137" t="str">
        <f>'PROM 3.2'!C29</f>
        <v xml:space="preserve"> </v>
      </c>
      <c r="D19" s="137" t="str">
        <f>'PROM 3.2'!E29</f>
        <v xml:space="preserve"> </v>
      </c>
      <c r="E19" s="137" t="str">
        <f>'PROM 3.2'!G29</f>
        <v xml:space="preserve"> </v>
      </c>
      <c r="F19" s="137" t="str">
        <f>'PROM 3.2'!I29</f>
        <v xml:space="preserve"> </v>
      </c>
      <c r="G19" s="137" t="str">
        <f>'PROM 3.2'!K29</f>
        <v>F.N</v>
      </c>
      <c r="H19" s="283">
        <f t="shared" si="0"/>
        <v>0</v>
      </c>
    </row>
    <row r="20" spans="1:8" x14ac:dyDescent="0.25">
      <c r="A20" s="288">
        <f>datos!A32</f>
        <v>2016000060</v>
      </c>
      <c r="B20" s="286" t="str">
        <f>datos!B32</f>
        <v>MUÑOZ RIVERA NICOLE ALEXANDRA</v>
      </c>
      <c r="C20" s="137" t="str">
        <f>'PROM 3.2'!C30</f>
        <v xml:space="preserve"> </v>
      </c>
      <c r="D20" s="137" t="str">
        <f>'PROM 3.2'!E30</f>
        <v xml:space="preserve"> </v>
      </c>
      <c r="E20" s="137" t="str">
        <f>'PROM 3.2'!G30</f>
        <v xml:space="preserve"> </v>
      </c>
      <c r="F20" s="137" t="str">
        <f>'PROM 3.2'!I30</f>
        <v xml:space="preserve"> </v>
      </c>
      <c r="G20" s="137" t="str">
        <f>'PROM 3.2'!K30</f>
        <v>F.N</v>
      </c>
      <c r="H20" s="283">
        <f t="shared" si="0"/>
        <v>0</v>
      </c>
    </row>
    <row r="21" spans="1:8" x14ac:dyDescent="0.25">
      <c r="A21" s="288">
        <f>datos!A33</f>
        <v>2016000221</v>
      </c>
      <c r="B21" s="286" t="str">
        <f>datos!B33</f>
        <v>MURILLO VELASTEGUI RICARDO ARTURO</v>
      </c>
      <c r="C21" s="137" t="str">
        <f>'PROM 3.2'!C31</f>
        <v xml:space="preserve"> </v>
      </c>
      <c r="D21" s="137" t="str">
        <f>'PROM 3.2'!E31</f>
        <v xml:space="preserve"> </v>
      </c>
      <c r="E21" s="137" t="str">
        <f>'PROM 3.2'!G31</f>
        <v xml:space="preserve"> </v>
      </c>
      <c r="F21" s="137" t="str">
        <f>'PROM 3.2'!I31</f>
        <v xml:space="preserve"> </v>
      </c>
      <c r="G21" s="137" t="str">
        <f>'PROM 3.2'!K31</f>
        <v>F.N</v>
      </c>
      <c r="H21" s="283">
        <f t="shared" si="0"/>
        <v>0</v>
      </c>
    </row>
    <row r="22" spans="1:8" x14ac:dyDescent="0.25">
      <c r="A22" s="288">
        <f>datos!A34</f>
        <v>2016000067</v>
      </c>
      <c r="B22" s="286" t="str">
        <f>datos!B34</f>
        <v>OTERO SANCHEZ JORGE ALEJANDRO</v>
      </c>
      <c r="C22" s="137" t="str">
        <f>'PROM 3.2'!C32</f>
        <v xml:space="preserve"> </v>
      </c>
      <c r="D22" s="137" t="str">
        <f>'PROM 3.2'!E32</f>
        <v xml:space="preserve"> </v>
      </c>
      <c r="E22" s="137" t="str">
        <f>'PROM 3.2'!G32</f>
        <v xml:space="preserve"> </v>
      </c>
      <c r="F22" s="137" t="str">
        <f>'PROM 3.2'!I32</f>
        <v xml:space="preserve"> </v>
      </c>
      <c r="G22" s="137" t="str">
        <f>'PROM 3.2'!K32</f>
        <v>F.N</v>
      </c>
      <c r="H22" s="283">
        <f t="shared" si="0"/>
        <v>0</v>
      </c>
    </row>
    <row r="23" spans="1:8" x14ac:dyDescent="0.25">
      <c r="A23" s="288">
        <f>datos!A35</f>
        <v>2016000132</v>
      </c>
      <c r="B23" s="286" t="str">
        <f>datos!B35</f>
        <v>PASTOR SALGADO MARIELLA DOMENICA</v>
      </c>
      <c r="C23" s="137" t="str">
        <f>'PROM 3.2'!C33</f>
        <v xml:space="preserve"> </v>
      </c>
      <c r="D23" s="137" t="str">
        <f>'PROM 3.2'!E33</f>
        <v xml:space="preserve"> </v>
      </c>
      <c r="E23" s="137" t="str">
        <f>'PROM 3.2'!G33</f>
        <v xml:space="preserve"> </v>
      </c>
      <c r="F23" s="137" t="str">
        <f>'PROM 3.2'!I33</f>
        <v xml:space="preserve"> </v>
      </c>
      <c r="G23" s="137" t="str">
        <f>'PROM 3.2'!K33</f>
        <v>F.N</v>
      </c>
      <c r="H23" s="283">
        <f t="shared" si="0"/>
        <v>0</v>
      </c>
    </row>
    <row r="24" spans="1:8" x14ac:dyDescent="0.25">
      <c r="A24" s="288">
        <f>datos!A36</f>
        <v>2010020005</v>
      </c>
      <c r="B24" s="286" t="str">
        <f>datos!B36</f>
        <v>PLAZA DELGADO JOSE LUIS</v>
      </c>
      <c r="C24" s="137" t="str">
        <f>'PROM 3.2'!C34</f>
        <v xml:space="preserve"> </v>
      </c>
      <c r="D24" s="137" t="str">
        <f>'PROM 3.2'!E34</f>
        <v xml:space="preserve"> </v>
      </c>
      <c r="E24" s="137" t="str">
        <f>'PROM 3.2'!G34</f>
        <v xml:space="preserve"> </v>
      </c>
      <c r="F24" s="137" t="str">
        <f>'PROM 3.2'!I34</f>
        <v xml:space="preserve"> </v>
      </c>
      <c r="G24" s="137" t="str">
        <f>'PROM 3.2'!K34</f>
        <v>F.N</v>
      </c>
      <c r="H24" s="283">
        <f t="shared" si="0"/>
        <v>0</v>
      </c>
    </row>
    <row r="25" spans="1:8" x14ac:dyDescent="0.25">
      <c r="A25" s="288">
        <f>datos!A37</f>
        <v>2015110006</v>
      </c>
      <c r="B25" s="286" t="str">
        <f>datos!B37</f>
        <v>ROMAN FLORES DANIEL ERNESTO</v>
      </c>
      <c r="C25" s="137" t="str">
        <f>'PROM 3.2'!C35</f>
        <v xml:space="preserve"> </v>
      </c>
      <c r="D25" s="137" t="str">
        <f>'PROM 3.2'!E35</f>
        <v xml:space="preserve"> </v>
      </c>
      <c r="E25" s="137" t="str">
        <f>'PROM 3.2'!G35</f>
        <v xml:space="preserve"> </v>
      </c>
      <c r="F25" s="137" t="str">
        <f>'PROM 3.2'!I35</f>
        <v xml:space="preserve"> </v>
      </c>
      <c r="G25" s="137" t="str">
        <f>'PROM 3.2'!K35</f>
        <v>F.N</v>
      </c>
      <c r="H25" s="283">
        <f t="shared" si="0"/>
        <v>0</v>
      </c>
    </row>
    <row r="26" spans="1:8" x14ac:dyDescent="0.25">
      <c r="A26" s="288">
        <f>datos!A38</f>
        <v>2015110020</v>
      </c>
      <c r="B26" s="286" t="str">
        <f>datos!B38</f>
        <v>TAIBOT AVEGNO BRYAN ANTENOR</v>
      </c>
      <c r="C26" s="137" t="str">
        <f>'PROM 3.2'!C36</f>
        <v xml:space="preserve"> </v>
      </c>
      <c r="D26" s="137" t="str">
        <f>'PROM 3.2'!E36</f>
        <v xml:space="preserve"> </v>
      </c>
      <c r="E26" s="137" t="str">
        <f>'PROM 3.2'!G36</f>
        <v xml:space="preserve"> </v>
      </c>
      <c r="F26" s="137" t="str">
        <f>'PROM 3.2'!I36</f>
        <v xml:space="preserve"> </v>
      </c>
      <c r="G26" s="137" t="str">
        <f>'PROM 3.2'!K36</f>
        <v>F.N</v>
      </c>
      <c r="H26" s="283">
        <f t="shared" si="0"/>
        <v>0</v>
      </c>
    </row>
    <row r="27" spans="1:8" x14ac:dyDescent="0.25">
      <c r="A27" s="288">
        <f>datos!A39</f>
        <v>2016000183</v>
      </c>
      <c r="B27" s="286" t="str">
        <f>datos!B39</f>
        <v>TORO ALMEA JORDAN ANDRES</v>
      </c>
      <c r="C27" s="137" t="str">
        <f>'PROM 3.2'!C37</f>
        <v xml:space="preserve"> </v>
      </c>
      <c r="D27" s="137" t="str">
        <f>'PROM 3.2'!E37</f>
        <v xml:space="preserve"> </v>
      </c>
      <c r="E27" s="137" t="str">
        <f>'PROM 3.2'!G37</f>
        <v xml:space="preserve"> </v>
      </c>
      <c r="F27" s="137" t="str">
        <f>'PROM 3.2'!I37</f>
        <v xml:space="preserve"> </v>
      </c>
      <c r="G27" s="137" t="str">
        <f>'PROM 3.2'!K37</f>
        <v>F.N</v>
      </c>
      <c r="H27" s="283">
        <f t="shared" si="0"/>
        <v>0</v>
      </c>
    </row>
    <row r="28" spans="1:8" x14ac:dyDescent="0.25">
      <c r="A28" s="288">
        <f>datos!A40</f>
        <v>2016000137</v>
      </c>
      <c r="B28" s="286" t="str">
        <f>datos!B40</f>
        <v>VALENCIA CAICEDO ANGIE ISABELLA</v>
      </c>
      <c r="C28" s="137" t="str">
        <f>'PROM 3.2'!C38</f>
        <v xml:space="preserve"> </v>
      </c>
      <c r="D28" s="137" t="str">
        <f>'PROM 3.2'!E38</f>
        <v xml:space="preserve"> </v>
      </c>
      <c r="E28" s="137" t="str">
        <f>'PROM 3.2'!G38</f>
        <v xml:space="preserve"> </v>
      </c>
      <c r="F28" s="137" t="str">
        <f>'PROM 3.2'!I38</f>
        <v xml:space="preserve"> </v>
      </c>
      <c r="G28" s="137" t="str">
        <f>'PROM 3.2'!K38</f>
        <v>F.N</v>
      </c>
      <c r="H28" s="283">
        <f t="shared" si="0"/>
        <v>0</v>
      </c>
    </row>
    <row r="29" spans="1:8" x14ac:dyDescent="0.25">
      <c r="A29" s="288">
        <f>datos!A41</f>
        <v>2016000181</v>
      </c>
      <c r="B29" s="286" t="str">
        <f>datos!B41</f>
        <v>VALIENTE GUTIERREZ NAYIB EDUARDO</v>
      </c>
      <c r="C29" s="137" t="str">
        <f>'PROM 3.2'!C39</f>
        <v xml:space="preserve"> </v>
      </c>
      <c r="D29" s="137" t="str">
        <f>'PROM 3.2'!E39</f>
        <v xml:space="preserve"> </v>
      </c>
      <c r="E29" s="137" t="str">
        <f>'PROM 3.2'!G39</f>
        <v xml:space="preserve"> </v>
      </c>
      <c r="F29" s="137" t="str">
        <f>'PROM 3.2'!I39</f>
        <v xml:space="preserve"> </v>
      </c>
      <c r="G29" s="137" t="str">
        <f>'PROM 3.2'!K39</f>
        <v>F.N</v>
      </c>
      <c r="H29" s="283">
        <f t="shared" si="0"/>
        <v>0</v>
      </c>
    </row>
    <row r="30" spans="1:8" x14ac:dyDescent="0.25">
      <c r="A30" s="288">
        <f>datos!A42</f>
        <v>2016000251</v>
      </c>
      <c r="B30" s="286" t="str">
        <f>datos!B42</f>
        <v>VEGA VERA ANGGIE VALERIA</v>
      </c>
      <c r="C30" s="137" t="str">
        <f>'PROM 3.2'!C40</f>
        <v xml:space="preserve"> </v>
      </c>
      <c r="D30" s="137" t="str">
        <f>'PROM 3.2'!E40</f>
        <v xml:space="preserve"> </v>
      </c>
      <c r="E30" s="137" t="str">
        <f>'PROM 3.2'!G40</f>
        <v xml:space="preserve"> </v>
      </c>
      <c r="F30" s="137" t="str">
        <f>'PROM 3.2'!I40</f>
        <v xml:space="preserve"> </v>
      </c>
      <c r="G30" s="137" t="str">
        <f>'PROM 3.2'!K40</f>
        <v>F.N</v>
      </c>
      <c r="H30" s="283">
        <f t="shared" si="0"/>
        <v>0</v>
      </c>
    </row>
    <row r="31" spans="1:8" x14ac:dyDescent="0.25">
      <c r="A31" s="288">
        <f>datos!A43</f>
        <v>0</v>
      </c>
      <c r="B31" s="286">
        <f>datos!B43</f>
        <v>0</v>
      </c>
      <c r="C31" s="137" t="str">
        <f>'PROM 3.2'!C41</f>
        <v xml:space="preserve"> </v>
      </c>
      <c r="D31" s="137" t="str">
        <f>'PROM 3.2'!E41</f>
        <v xml:space="preserve"> </v>
      </c>
      <c r="E31" s="137" t="str">
        <f>'PROM 3.2'!G41</f>
        <v xml:space="preserve"> </v>
      </c>
      <c r="F31" s="137" t="str">
        <f>'PROM 3.2'!I41</f>
        <v xml:space="preserve"> </v>
      </c>
      <c r="G31" s="137" t="str">
        <f>'PROM 3.2'!K41</f>
        <v>F.N</v>
      </c>
      <c r="H31" s="283">
        <f t="shared" si="0"/>
        <v>0</v>
      </c>
    </row>
    <row r="32" spans="1:8" x14ac:dyDescent="0.25">
      <c r="A32" s="288">
        <f>datos!A44</f>
        <v>0</v>
      </c>
      <c r="B32" s="286">
        <f>datos!B44</f>
        <v>0</v>
      </c>
      <c r="C32" s="137" t="str">
        <f>'PROM 3.2'!C42</f>
        <v xml:space="preserve"> </v>
      </c>
      <c r="D32" s="137" t="str">
        <f>'PROM 3.2'!E42</f>
        <v xml:space="preserve"> </v>
      </c>
      <c r="E32" s="137" t="str">
        <f>'PROM 3.2'!G42</f>
        <v xml:space="preserve"> </v>
      </c>
      <c r="F32" s="137" t="str">
        <f>'PROM 3.2'!I42</f>
        <v xml:space="preserve"> </v>
      </c>
      <c r="G32" s="137" t="str">
        <f>'PROM 3.2'!K42</f>
        <v>F.N</v>
      </c>
      <c r="H32" s="283">
        <f t="shared" si="0"/>
        <v>0</v>
      </c>
    </row>
    <row r="33" spans="1:8" x14ac:dyDescent="0.25">
      <c r="A33" s="288">
        <f>datos!A45</f>
        <v>0</v>
      </c>
      <c r="B33" s="286">
        <f>datos!B45</f>
        <v>0</v>
      </c>
      <c r="C33" s="137" t="str">
        <f>'PROM 3.2'!C43</f>
        <v xml:space="preserve"> </v>
      </c>
      <c r="D33" s="137" t="str">
        <f>'PROM 3.2'!E43</f>
        <v xml:space="preserve"> </v>
      </c>
      <c r="E33" s="137" t="str">
        <f>'PROM 3.2'!G43</f>
        <v xml:space="preserve"> </v>
      </c>
      <c r="F33" s="137" t="str">
        <f>'PROM 3.2'!I43</f>
        <v xml:space="preserve"> </v>
      </c>
      <c r="G33" s="137" t="str">
        <f>'PROM 3.2'!K43</f>
        <v>F.N</v>
      </c>
      <c r="H33" s="283">
        <f t="shared" si="0"/>
        <v>0</v>
      </c>
    </row>
    <row r="34" spans="1:8" x14ac:dyDescent="0.25">
      <c r="A34" s="288">
        <f>datos!A46</f>
        <v>0</v>
      </c>
      <c r="B34" s="286">
        <f>datos!B46</f>
        <v>0</v>
      </c>
      <c r="C34" s="137" t="str">
        <f>'PROM 3.2'!C44</f>
        <v xml:space="preserve"> </v>
      </c>
      <c r="D34" s="137" t="str">
        <f>'PROM 3.2'!E44</f>
        <v xml:space="preserve"> </v>
      </c>
      <c r="E34" s="137" t="str">
        <f>'PROM 3.2'!G44</f>
        <v xml:space="preserve"> </v>
      </c>
      <c r="F34" s="137" t="str">
        <f>'PROM 3.2'!I44</f>
        <v xml:space="preserve"> </v>
      </c>
      <c r="G34" s="137" t="str">
        <f>'PROM 3.2'!K44</f>
        <v>F.N</v>
      </c>
      <c r="H34" s="283">
        <f t="shared" si="0"/>
        <v>0</v>
      </c>
    </row>
    <row r="35" spans="1:8" x14ac:dyDescent="0.25">
      <c r="A35" s="288">
        <f>datos!A47</f>
        <v>0</v>
      </c>
      <c r="B35" s="286">
        <f>datos!B47</f>
        <v>0</v>
      </c>
      <c r="C35" s="137" t="str">
        <f>'PROM 3.2'!C45</f>
        <v xml:space="preserve"> </v>
      </c>
      <c r="D35" s="137" t="str">
        <f>'PROM 3.2'!E45</f>
        <v xml:space="preserve"> </v>
      </c>
      <c r="E35" s="137" t="str">
        <f>'PROM 3.2'!G45</f>
        <v xml:space="preserve"> </v>
      </c>
      <c r="F35" s="137" t="str">
        <f>'PROM 3.2'!I45</f>
        <v xml:space="preserve"> </v>
      </c>
      <c r="G35" s="137" t="str">
        <f>'PROM 3.2'!K45</f>
        <v>F.N</v>
      </c>
      <c r="H35" s="283">
        <f t="shared" si="0"/>
        <v>0</v>
      </c>
    </row>
    <row r="36" spans="1:8" x14ac:dyDescent="0.25">
      <c r="A36" s="288">
        <f>datos!A48</f>
        <v>0</v>
      </c>
      <c r="B36" s="286">
        <f>datos!B48</f>
        <v>0</v>
      </c>
      <c r="C36" s="137" t="str">
        <f>'PROM 3.2'!C46</f>
        <v xml:space="preserve"> </v>
      </c>
      <c r="D36" s="137" t="str">
        <f>'PROM 3.2'!E46</f>
        <v xml:space="preserve"> </v>
      </c>
      <c r="E36" s="137" t="str">
        <f>'PROM 3.2'!G46</f>
        <v xml:space="preserve"> </v>
      </c>
      <c r="F36" s="137" t="str">
        <f>'PROM 3.2'!I46</f>
        <v xml:space="preserve"> </v>
      </c>
      <c r="G36" s="137" t="str">
        <f>'PROM 3.2'!K46</f>
        <v>F.N</v>
      </c>
      <c r="H36" s="283">
        <f t="shared" si="0"/>
        <v>0</v>
      </c>
    </row>
    <row r="37" spans="1:8" x14ac:dyDescent="0.25">
      <c r="A37" s="288">
        <f>datos!A49</f>
        <v>0</v>
      </c>
      <c r="B37" s="286">
        <f>datos!B49</f>
        <v>0</v>
      </c>
      <c r="C37" s="137" t="str">
        <f>'PROM 3.2'!C47</f>
        <v xml:space="preserve"> </v>
      </c>
      <c r="D37" s="137" t="str">
        <f>'PROM 3.2'!E47</f>
        <v xml:space="preserve"> </v>
      </c>
      <c r="E37" s="137" t="str">
        <f>'PROM 3.2'!G47</f>
        <v xml:space="preserve"> </v>
      </c>
      <c r="F37" s="137" t="str">
        <f>'PROM 3.2'!I47</f>
        <v xml:space="preserve"> </v>
      </c>
      <c r="G37" s="137" t="str">
        <f>'PROM 3.2'!K47</f>
        <v>F.N</v>
      </c>
      <c r="H37" s="283">
        <f t="shared" si="0"/>
        <v>0</v>
      </c>
    </row>
    <row r="38" spans="1:8" x14ac:dyDescent="0.25">
      <c r="A38" s="288">
        <f>datos!A50</f>
        <v>0</v>
      </c>
      <c r="B38" s="286">
        <f>datos!B50</f>
        <v>0</v>
      </c>
      <c r="C38" s="137" t="str">
        <f>'PROM 3.2'!C48</f>
        <v xml:space="preserve"> </v>
      </c>
      <c r="D38" s="137" t="str">
        <f>'PROM 3.2'!E48</f>
        <v xml:space="preserve"> </v>
      </c>
      <c r="E38" s="137" t="str">
        <f>'PROM 3.2'!G48</f>
        <v xml:space="preserve"> </v>
      </c>
      <c r="F38" s="137" t="str">
        <f>'PROM 3.2'!I48</f>
        <v xml:space="preserve"> </v>
      </c>
      <c r="G38" s="137" t="str">
        <f>'PROM 3.2'!K48</f>
        <v>F.N</v>
      </c>
      <c r="H38" s="283">
        <f t="shared" si="0"/>
        <v>0</v>
      </c>
    </row>
    <row r="39" spans="1:8" x14ac:dyDescent="0.25">
      <c r="A39" s="288">
        <f>datos!A51</f>
        <v>0</v>
      </c>
      <c r="B39" s="286">
        <f>datos!B51</f>
        <v>0</v>
      </c>
      <c r="C39" s="137" t="str">
        <f>'PROM 3.2'!C49</f>
        <v xml:space="preserve"> </v>
      </c>
      <c r="D39" s="137" t="str">
        <f>'PROM 3.2'!E49</f>
        <v xml:space="preserve"> </v>
      </c>
      <c r="E39" s="137" t="str">
        <f>'PROM 3.2'!G49</f>
        <v xml:space="preserve"> </v>
      </c>
      <c r="F39" s="137" t="str">
        <f>'PROM 3.2'!I49</f>
        <v xml:space="preserve"> </v>
      </c>
      <c r="G39" s="137" t="str">
        <f>'PROM 3.2'!K49</f>
        <v>F.N</v>
      </c>
      <c r="H39" s="283">
        <f t="shared" si="0"/>
        <v>0</v>
      </c>
    </row>
    <row r="40" spans="1:8" x14ac:dyDescent="0.25">
      <c r="A40" s="288">
        <f>datos!A52</f>
        <v>0</v>
      </c>
      <c r="B40" s="286">
        <f>datos!B52</f>
        <v>0</v>
      </c>
      <c r="C40" s="137" t="str">
        <f>'PROM 3.2'!C50</f>
        <v xml:space="preserve"> </v>
      </c>
      <c r="D40" s="137" t="str">
        <f>'PROM 3.2'!E50</f>
        <v xml:space="preserve"> </v>
      </c>
      <c r="E40" s="137" t="str">
        <f>'PROM 3.2'!G50</f>
        <v xml:space="preserve"> </v>
      </c>
      <c r="F40" s="137" t="str">
        <f>'PROM 3.2'!I50</f>
        <v xml:space="preserve"> </v>
      </c>
      <c r="G40" s="137" t="str">
        <f>'PROM 3.2'!K50</f>
        <v>F.N</v>
      </c>
      <c r="H40" s="283">
        <f t="shared" si="0"/>
        <v>0</v>
      </c>
    </row>
    <row r="41" spans="1:8" x14ac:dyDescent="0.25">
      <c r="A41" s="288">
        <f>datos!A53</f>
        <v>0</v>
      </c>
      <c r="B41" s="286">
        <f>datos!B53</f>
        <v>0</v>
      </c>
      <c r="C41" s="137" t="str">
        <f>'PROM 3.2'!C51</f>
        <v xml:space="preserve"> </v>
      </c>
      <c r="D41" s="137" t="str">
        <f>'PROM 3.2'!E51</f>
        <v xml:space="preserve"> </v>
      </c>
      <c r="E41" s="137" t="str">
        <f>'PROM 3.2'!G51</f>
        <v xml:space="preserve"> </v>
      </c>
      <c r="F41" s="137" t="str">
        <f>'PROM 3.2'!I51</f>
        <v xml:space="preserve"> </v>
      </c>
      <c r="G41" s="137" t="str">
        <f>'PROM 3.2'!K51</f>
        <v>F.N</v>
      </c>
      <c r="H41" s="283">
        <f t="shared" si="0"/>
        <v>0</v>
      </c>
    </row>
    <row r="42" spans="1:8" x14ac:dyDescent="0.25">
      <c r="C42" s="105"/>
      <c r="D42" s="105"/>
      <c r="E42" s="105"/>
      <c r="F42" s="105"/>
      <c r="G42" s="105"/>
    </row>
    <row r="43" spans="1:8" x14ac:dyDescent="0.25">
      <c r="C43" s="105"/>
      <c r="D43" s="105"/>
      <c r="E43" s="105"/>
      <c r="F43" s="105"/>
      <c r="G43" s="105"/>
    </row>
    <row r="44" spans="1:8" x14ac:dyDescent="0.25">
      <c r="C44" s="105"/>
      <c r="D44" s="105"/>
      <c r="E44" s="105"/>
      <c r="F44" s="105"/>
      <c r="G44" s="105"/>
    </row>
    <row r="45" spans="1:8" x14ac:dyDescent="0.25">
      <c r="C45" s="105"/>
      <c r="D45" s="105"/>
      <c r="E45" s="105"/>
      <c r="F45" s="105"/>
      <c r="G45" s="105"/>
    </row>
    <row r="46" spans="1:8" x14ac:dyDescent="0.25">
      <c r="C46" s="105"/>
      <c r="D46" s="105"/>
      <c r="E46" s="105"/>
      <c r="F46" s="105"/>
      <c r="G46" s="105"/>
    </row>
    <row r="47" spans="1:8" x14ac:dyDescent="0.25">
      <c r="C47" s="105"/>
      <c r="D47" s="105"/>
      <c r="E47" s="105"/>
      <c r="F47" s="105"/>
      <c r="G47" s="105"/>
    </row>
    <row r="48" spans="1:8" x14ac:dyDescent="0.25">
      <c r="C48" s="105"/>
      <c r="D48" s="105"/>
      <c r="E48" s="105"/>
      <c r="F48" s="105"/>
      <c r="G48" s="105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4">
    <pageSetUpPr fitToPage="1"/>
  </sheetPr>
  <dimension ref="A1:H47"/>
  <sheetViews>
    <sheetView zoomScale="85" zoomScaleNormal="85" workbookViewId="0">
      <selection activeCell="A3" sqref="A3"/>
    </sheetView>
  </sheetViews>
  <sheetFormatPr baseColWidth="10" defaultRowHeight="15" x14ac:dyDescent="0.25"/>
  <cols>
    <col min="1" max="1" width="30.5703125" customWidth="1"/>
    <col min="2" max="7" width="15.7109375" customWidth="1"/>
    <col min="8" max="8" width="33.28515625" hidden="1" customWidth="1"/>
  </cols>
  <sheetData>
    <row r="1" spans="1:8" ht="15.75" customHeight="1" x14ac:dyDescent="0.25">
      <c r="A1" s="398" t="str">
        <f>CONCATENATE("PROMEDIO DE ",datos!C7," DEL ",'3.2'!A1)</f>
        <v>PROMEDIO DE  DEL TERCER PARCIAL - SEGUNDO QUIMESTRE</v>
      </c>
      <c r="B1" s="398"/>
      <c r="C1" s="398"/>
      <c r="D1" s="398"/>
      <c r="E1" s="398"/>
      <c r="F1" s="398"/>
      <c r="G1" s="398"/>
      <c r="H1" s="104" t="str">
        <f>datos!B14</f>
        <v>ALVAREZ MUÑIZ ANGIE GABRIELA</v>
      </c>
    </row>
    <row r="2" spans="1:8" x14ac:dyDescent="0.25">
      <c r="B2" s="134"/>
      <c r="C2" s="134"/>
      <c r="D2" s="134"/>
      <c r="E2" s="134"/>
      <c r="H2" s="104" t="str">
        <f>datos!B15</f>
        <v>CABRERA NICOLA LEONARDO JAVIER</v>
      </c>
    </row>
    <row r="3" spans="1:8" ht="15" customHeight="1" x14ac:dyDescent="0.25">
      <c r="A3" s="168" t="s">
        <v>141</v>
      </c>
      <c r="B3" s="141" t="s">
        <v>31</v>
      </c>
      <c r="C3" s="141" t="s">
        <v>126</v>
      </c>
      <c r="D3" s="141" t="s">
        <v>127</v>
      </c>
      <c r="E3" s="141" t="s">
        <v>34</v>
      </c>
      <c r="F3" s="141" t="s">
        <v>128</v>
      </c>
      <c r="G3" s="141" t="s">
        <v>101</v>
      </c>
      <c r="H3" s="104" t="str">
        <f>datos!B16</f>
        <v>CARDENAS HIDALGO KENNY JOEL</v>
      </c>
    </row>
    <row r="4" spans="1:8" x14ac:dyDescent="0.25">
      <c r="A4" s="149" t="s">
        <v>134</v>
      </c>
      <c r="B4" s="157" t="e">
        <f>+VLOOKUP($A$3,'PROM 1Q'!$A$7:$O$48,15,)</f>
        <v>#DIV/0!</v>
      </c>
      <c r="C4" s="157" t="e">
        <f>+VLOOKUP($A$3,'PROM 1Q'!$A$7:$O$48,15,)</f>
        <v>#DIV/0!</v>
      </c>
      <c r="D4" s="157" t="e">
        <f>+VLOOKUP($A$3,'PROM 1Q'!$A$7:$O$48,15,)</f>
        <v>#DIV/0!</v>
      </c>
      <c r="E4" s="157" t="e">
        <f>+VLOOKUP($A$3,'PROM 1Q'!$A$7:$O$48,15,)</f>
        <v>#DIV/0!</v>
      </c>
      <c r="F4" s="157" t="e">
        <f>+VLOOKUP($A$3,'PROM 1Q'!$A$7:$O$48,15,)</f>
        <v>#DIV/0!</v>
      </c>
      <c r="G4" s="157" t="e">
        <f>+VLOOKUP($A$3,'PROM 1Q'!$A$7:$O$48,15,)</f>
        <v>#DIV/0!</v>
      </c>
      <c r="H4" s="104" t="str">
        <f>datos!B17</f>
        <v>CARRASCO GRAÑA SAMUEL JOSE</v>
      </c>
    </row>
    <row r="5" spans="1:8" s="150" customFormat="1" x14ac:dyDescent="0.25">
      <c r="A5" s="149" t="s">
        <v>135</v>
      </c>
      <c r="B5" s="157" t="e">
        <f>+VLOOKUP($A$3,'PROM 1.2'!$A$12:M53,3,)</f>
        <v>#DIV/0!</v>
      </c>
      <c r="C5" s="157" t="e">
        <f>+VLOOKUP($A$3,'PROM 1.2'!$A$12:O53,5,)</f>
        <v>#DIV/0!</v>
      </c>
      <c r="D5" s="157" t="e">
        <f>+VLOOKUP($A$3,'PROM 1.2'!$A$12:Q53,7,)</f>
        <v>#DIV/0!</v>
      </c>
      <c r="E5" s="157" t="e">
        <f>+VLOOKUP($A$3,'PROM 1.2'!$A$12:S53,9,)</f>
        <v>#DIV/0!</v>
      </c>
      <c r="F5" s="157" t="e">
        <f>+VLOOKUP($A$3,'PROM 1.2'!$A$12:U53,11,)</f>
        <v>#DIV/0!</v>
      </c>
      <c r="G5" s="157" t="e">
        <f>+VLOOKUP($A$3,'PROM 1.2'!$A$12:W53,13,)</f>
        <v>#DIV/0!</v>
      </c>
      <c r="H5" s="104" t="str">
        <f>datos!B18</f>
        <v>CARRILLO GARCIA DANIEL ALEJANDRO</v>
      </c>
    </row>
    <row r="6" spans="1:8" x14ac:dyDescent="0.25">
      <c r="A6" s="149" t="s">
        <v>136</v>
      </c>
      <c r="B6" s="157" t="e">
        <f>+VLOOKUP($A$3,'PROM 2.2'!$A$12:M53,3,)</f>
        <v>#DIV/0!</v>
      </c>
      <c r="C6" s="157" t="e">
        <f>+VLOOKUP($A$3,'PROM 2.2'!$A$12:O53,5,)</f>
        <v>#DIV/0!</v>
      </c>
      <c r="D6" s="157" t="e">
        <f>+VLOOKUP($A$3,'PROM 2.2'!$A$12:Q53,7,)</f>
        <v>#DIV/0!</v>
      </c>
      <c r="E6" s="157" t="e">
        <f>+VLOOKUP($A$3,'PROM 2.2'!$A$12:S53,9,)</f>
        <v>#DIV/0!</v>
      </c>
      <c r="F6" s="157" t="e">
        <f>+VLOOKUP($A$3,'PROM 2.2'!$A$12:U53,11,)</f>
        <v>#DIV/0!</v>
      </c>
      <c r="G6" s="157" t="e">
        <f>+VLOOKUP($A$3,'PROM 2.2'!$A$12:W53,13,)</f>
        <v>#DIV/0!</v>
      </c>
      <c r="H6" s="104" t="str">
        <f>datos!B19</f>
        <v>CHOEZ MORAN DARIAN MARCELA</v>
      </c>
    </row>
    <row r="7" spans="1:8" ht="18.75" x14ac:dyDescent="0.25">
      <c r="A7" s="265" t="s">
        <v>137</v>
      </c>
      <c r="B7" s="266" t="e">
        <f>+VLOOKUP($A$3,'PROM 3.2'!$A$12:M54,3,)</f>
        <v>#DIV/0!</v>
      </c>
      <c r="C7" s="266" t="e">
        <f>+VLOOKUP($A$3,'PROM 3.2'!$A$12:O54,5,)</f>
        <v>#DIV/0!</v>
      </c>
      <c r="D7" s="266" t="e">
        <f>+VLOOKUP($A$3,'PROM 3.2'!$A$12:Q54,7,)</f>
        <v>#DIV/0!</v>
      </c>
      <c r="E7" s="266" t="e">
        <f>+VLOOKUP($A$3,'PROM 3.2'!$A$12:S54,9,)</f>
        <v>#DIV/0!</v>
      </c>
      <c r="F7" s="266" t="e">
        <f>+VLOOKUP($A$3,'PROM 3.2'!$A$12:U54,11,)</f>
        <v>#DIV/0!</v>
      </c>
      <c r="G7" s="266" t="e">
        <f>+VLOOKUP($A$3,'PROM 3.2'!$A$12:W54,13,)</f>
        <v>#DIV/0!</v>
      </c>
      <c r="H7" s="104" t="str">
        <f>datos!B20</f>
        <v>CONTRERAS VARGAS CECIBEL ALEJANDRA</v>
      </c>
    </row>
    <row r="8" spans="1:8" x14ac:dyDescent="0.25">
      <c r="H8" s="104" t="str">
        <f>datos!B21</f>
        <v>CORDOVA MENDOZA GIOVANNY ALBERTO</v>
      </c>
    </row>
    <row r="9" spans="1:8" x14ac:dyDescent="0.25">
      <c r="H9" s="104" t="str">
        <f>datos!B22</f>
        <v>CORONEL LANDIVAR JUAN DIEGO</v>
      </c>
    </row>
    <row r="10" spans="1:8" ht="14.25" customHeight="1" x14ac:dyDescent="0.25">
      <c r="H10" s="104" t="str">
        <f>datos!B23</f>
        <v>CUBA VERA ABRAHAM</v>
      </c>
    </row>
    <row r="11" spans="1:8" x14ac:dyDescent="0.25">
      <c r="H11" s="104" t="str">
        <f>datos!B24</f>
        <v>CUENCA LOZA DANIELLA NICOLLE</v>
      </c>
    </row>
    <row r="12" spans="1:8" x14ac:dyDescent="0.25">
      <c r="H12" s="104" t="str">
        <f>datos!B25</f>
        <v>GARCIA ABRIL FELIX ALBERTO</v>
      </c>
    </row>
    <row r="13" spans="1:8" x14ac:dyDescent="0.25">
      <c r="H13" s="104" t="str">
        <f>datos!B26</f>
        <v>GOMEZ MESTANZA ALBERTO JOSHUA</v>
      </c>
    </row>
    <row r="14" spans="1:8" x14ac:dyDescent="0.25">
      <c r="H14" s="104" t="str">
        <f>datos!B27</f>
        <v>LANDIRES COLOMA ROMINA MARTJE</v>
      </c>
    </row>
    <row r="15" spans="1:8" x14ac:dyDescent="0.25">
      <c r="H15" s="104" t="str">
        <f>datos!B28</f>
        <v>LOOR ALVAREZ JHONNY FREDERICK</v>
      </c>
    </row>
    <row r="16" spans="1:8" x14ac:dyDescent="0.25">
      <c r="H16" s="104" t="str">
        <f>datos!B29</f>
        <v>LOPEZ LEON MIRNA JOSTYNE</v>
      </c>
    </row>
    <row r="17" spans="8:8" x14ac:dyDescent="0.25">
      <c r="H17" s="104" t="str">
        <f>datos!B30</f>
        <v>MALDONADO PALMA CHRISTOPHER XAVIER</v>
      </c>
    </row>
    <row r="18" spans="8:8" x14ac:dyDescent="0.25">
      <c r="H18" s="104" t="str">
        <f>datos!B31</f>
        <v>MORALES AVILA DAYANA PRISCILA</v>
      </c>
    </row>
    <row r="19" spans="8:8" x14ac:dyDescent="0.25">
      <c r="H19" s="104" t="str">
        <f>datos!B32</f>
        <v>MUÑOZ RIVERA NICOLE ALEXANDRA</v>
      </c>
    </row>
    <row r="20" spans="8:8" x14ac:dyDescent="0.25">
      <c r="H20" s="104" t="str">
        <f>datos!B33</f>
        <v>MURILLO VELASTEGUI RICARDO ARTURO</v>
      </c>
    </row>
    <row r="21" spans="8:8" x14ac:dyDescent="0.25">
      <c r="H21" s="104" t="str">
        <f>datos!B34</f>
        <v>OTERO SANCHEZ JORGE ALEJANDRO</v>
      </c>
    </row>
    <row r="22" spans="8:8" x14ac:dyDescent="0.25">
      <c r="H22" s="104" t="str">
        <f>datos!B35</f>
        <v>PASTOR SALGADO MARIELLA DOMENICA</v>
      </c>
    </row>
    <row r="23" spans="8:8" x14ac:dyDescent="0.25">
      <c r="H23" s="104" t="str">
        <f>datos!B36</f>
        <v>PLAZA DELGADO JOSE LUIS</v>
      </c>
    </row>
    <row r="24" spans="8:8" x14ac:dyDescent="0.25">
      <c r="H24" s="104" t="str">
        <f>datos!B37</f>
        <v>ROMAN FLORES DANIEL ERNESTO</v>
      </c>
    </row>
    <row r="25" spans="8:8" x14ac:dyDescent="0.25">
      <c r="H25" s="104" t="str">
        <f>datos!B38</f>
        <v>TAIBOT AVEGNO BRYAN ANTENOR</v>
      </c>
    </row>
    <row r="26" spans="8:8" x14ac:dyDescent="0.25">
      <c r="H26" s="104" t="str">
        <f>datos!B39</f>
        <v>TORO ALMEA JORDAN ANDRES</v>
      </c>
    </row>
    <row r="27" spans="8:8" x14ac:dyDescent="0.25">
      <c r="H27" s="104" t="str">
        <f>datos!B40</f>
        <v>VALENCIA CAICEDO ANGIE ISABELLA</v>
      </c>
    </row>
    <row r="28" spans="8:8" x14ac:dyDescent="0.25">
      <c r="H28" s="104" t="str">
        <f>datos!B41</f>
        <v>VALIENTE GUTIERREZ NAYIB EDUARDO</v>
      </c>
    </row>
    <row r="29" spans="8:8" x14ac:dyDescent="0.25">
      <c r="H29" s="104" t="str">
        <f>datos!B42</f>
        <v>VEGA VERA ANGGIE VALERIA</v>
      </c>
    </row>
    <row r="30" spans="8:8" x14ac:dyDescent="0.25">
      <c r="H30" s="104">
        <f>datos!B43</f>
        <v>0</v>
      </c>
    </row>
    <row r="31" spans="8:8" x14ac:dyDescent="0.25">
      <c r="H31" s="104">
        <f>datos!B44</f>
        <v>0</v>
      </c>
    </row>
    <row r="32" spans="8:8" x14ac:dyDescent="0.25">
      <c r="H32" s="104">
        <f>datos!B45</f>
        <v>0</v>
      </c>
    </row>
    <row r="33" spans="8:8" x14ac:dyDescent="0.25">
      <c r="H33" s="104">
        <f>datos!B46</f>
        <v>0</v>
      </c>
    </row>
    <row r="34" spans="8:8" x14ac:dyDescent="0.25">
      <c r="H34" s="104">
        <f>datos!B47</f>
        <v>0</v>
      </c>
    </row>
    <row r="35" spans="8:8" x14ac:dyDescent="0.25">
      <c r="H35" s="104">
        <f>datos!B48</f>
        <v>0</v>
      </c>
    </row>
    <row r="36" spans="8:8" x14ac:dyDescent="0.25">
      <c r="H36" s="104">
        <f>datos!B49</f>
        <v>0</v>
      </c>
    </row>
    <row r="37" spans="8:8" x14ac:dyDescent="0.25">
      <c r="H37" s="104">
        <f>datos!B50</f>
        <v>0</v>
      </c>
    </row>
    <row r="38" spans="8:8" x14ac:dyDescent="0.25">
      <c r="H38" s="104">
        <f>datos!B51</f>
        <v>0</v>
      </c>
    </row>
    <row r="39" spans="8:8" x14ac:dyDescent="0.25">
      <c r="H39" s="104">
        <f>datos!B52</f>
        <v>0</v>
      </c>
    </row>
    <row r="40" spans="8:8" x14ac:dyDescent="0.25">
      <c r="H40" s="104">
        <f>datos!B53</f>
        <v>0</v>
      </c>
    </row>
    <row r="41" spans="8:8" x14ac:dyDescent="0.25">
      <c r="H41" s="104">
        <f>datos!B54</f>
        <v>0</v>
      </c>
    </row>
    <row r="42" spans="8:8" x14ac:dyDescent="0.25">
      <c r="H42" s="104" t="str">
        <f>datos!B55</f>
        <v>PROMEDIO DEL CURSO</v>
      </c>
    </row>
    <row r="43" spans="8:8" x14ac:dyDescent="0.25">
      <c r="H43" s="104">
        <f>datos!B56</f>
        <v>0</v>
      </c>
    </row>
    <row r="44" spans="8:8" x14ac:dyDescent="0.25">
      <c r="H44" s="104">
        <f>datos!B57</f>
        <v>0</v>
      </c>
    </row>
    <row r="45" spans="8:8" x14ac:dyDescent="0.25">
      <c r="H45" s="104">
        <f>datos!B58</f>
        <v>0</v>
      </c>
    </row>
    <row r="46" spans="8:8" x14ac:dyDescent="0.25">
      <c r="H46" s="104">
        <f>datos!B59</f>
        <v>0</v>
      </c>
    </row>
    <row r="47" spans="8:8" x14ac:dyDescent="0.25">
      <c r="H47" s="104">
        <f>datos!B60</f>
        <v>0</v>
      </c>
    </row>
  </sheetData>
  <sheetProtection password="C60B" sheet="1" objects="1" scenarios="1" selectLockedCells="1"/>
  <mergeCells count="1">
    <mergeCell ref="A1:G1"/>
  </mergeCells>
  <dataValidations count="1">
    <dataValidation type="list" allowBlank="1" showErrorMessage="1" promptTitle="SELECCIONE ESTUDIANTE" sqref="A3">
      <formula1>$H$1:$H$42</formula1>
    </dataValidation>
  </dataValidations>
  <pageMargins left="0.70866141732283472" right="0.70866141732283472" top="0.74803149606299213" bottom="0.74803149606299213" header="0.31496062992125984" footer="0.31496062992125984"/>
  <pageSetup paperSize="9" scale="60" fitToHeight="0" orientation="portrait" horizontalDpi="0" verticalDpi="0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5">
    <pageSetUpPr fitToPage="1"/>
  </sheetPr>
  <dimension ref="A1:O61"/>
  <sheetViews>
    <sheetView topLeftCell="A4" zoomScaleNormal="100" workbookViewId="0">
      <selection activeCell="L7" sqref="L7:L16"/>
    </sheetView>
  </sheetViews>
  <sheetFormatPr baseColWidth="10" defaultRowHeight="15" x14ac:dyDescent="0.25"/>
  <cols>
    <col min="1" max="1" width="32.140625" style="84" customWidth="1"/>
    <col min="2" max="2" width="6.140625" style="100" customWidth="1"/>
    <col min="3" max="3" width="6.140625" style="101" customWidth="1"/>
    <col min="4" max="4" width="6.140625" style="100" customWidth="1"/>
    <col min="5" max="5" width="6.140625" style="101" customWidth="1"/>
    <col min="6" max="6" width="6.140625" style="100" customWidth="1"/>
    <col min="7" max="7" width="6.140625" style="101" customWidth="1"/>
    <col min="8" max="8" width="6.140625" style="100" customWidth="1"/>
    <col min="9" max="9" width="6.140625" style="101" customWidth="1"/>
    <col min="10" max="10" width="10.85546875" style="101" customWidth="1"/>
    <col min="11" max="11" width="7.28515625" style="100" customWidth="1"/>
    <col min="12" max="12" width="7.28515625" style="101" customWidth="1"/>
    <col min="13" max="14" width="7.28515625" style="100" customWidth="1"/>
    <col min="15" max="15" width="7.28515625" style="101" customWidth="1"/>
    <col min="16" max="16384" width="11.42578125" style="84"/>
  </cols>
  <sheetData>
    <row r="1" spans="1:15" ht="18.75" x14ac:dyDescent="0.3">
      <c r="A1" s="426" t="s">
        <v>36</v>
      </c>
      <c r="B1" s="426"/>
      <c r="C1" s="426"/>
      <c r="D1" s="426"/>
      <c r="E1" s="426"/>
      <c r="F1" s="426"/>
      <c r="G1" s="426"/>
      <c r="H1" s="426"/>
      <c r="I1" s="426"/>
      <c r="J1" s="426"/>
      <c r="K1" s="426"/>
      <c r="L1" s="426"/>
      <c r="M1" s="426"/>
      <c r="N1" s="426"/>
      <c r="O1" s="426"/>
    </row>
    <row r="2" spans="1:15" ht="15.75" x14ac:dyDescent="0.25">
      <c r="A2" s="432" t="str">
        <f>'PROM 3.2'!A2:M2</f>
        <v>AÑO LECTIVO 2016 - 2017</v>
      </c>
      <c r="B2" s="427"/>
      <c r="C2" s="427"/>
      <c r="D2" s="427"/>
      <c r="E2" s="427"/>
      <c r="F2" s="427"/>
      <c r="G2" s="427"/>
      <c r="H2" s="427"/>
      <c r="I2" s="427"/>
      <c r="J2" s="427"/>
      <c r="K2" s="427"/>
      <c r="L2" s="427"/>
      <c r="M2" s="427"/>
      <c r="N2" s="427"/>
      <c r="O2" s="427"/>
    </row>
    <row r="3" spans="1:15" ht="18.75" x14ac:dyDescent="0.3">
      <c r="A3" s="428" t="s">
        <v>142</v>
      </c>
      <c r="B3" s="428"/>
      <c r="C3" s="428"/>
      <c r="D3" s="428"/>
      <c r="E3" s="428"/>
      <c r="F3" s="428"/>
      <c r="G3" s="428"/>
      <c r="H3" s="428"/>
      <c r="I3" s="428"/>
      <c r="J3" s="428"/>
      <c r="K3" s="428"/>
      <c r="L3" s="428"/>
      <c r="M3" s="428"/>
      <c r="N3" s="428"/>
      <c r="O3" s="428"/>
    </row>
    <row r="4" spans="1:15" ht="15" customHeight="1" x14ac:dyDescent="0.25">
      <c r="A4" s="85" t="s">
        <v>26</v>
      </c>
      <c r="B4" s="86">
        <f>datos!C5</f>
        <v>0</v>
      </c>
      <c r="C4" s="87"/>
      <c r="D4" s="87"/>
      <c r="E4" s="87"/>
      <c r="F4" s="88"/>
      <c r="G4" s="429" t="s">
        <v>37</v>
      </c>
      <c r="H4" s="429"/>
      <c r="I4" s="86">
        <f>'PROM 3.2'!I5</f>
        <v>0</v>
      </c>
      <c r="J4" s="87"/>
      <c r="K4" s="87"/>
      <c r="L4" s="89">
        <f>'PROM 3.2'!I6</f>
        <v>0</v>
      </c>
      <c r="M4" s="89"/>
      <c r="N4" s="89"/>
      <c r="O4" s="90"/>
    </row>
    <row r="5" spans="1:15" ht="36" customHeight="1" x14ac:dyDescent="0.25">
      <c r="A5" s="91" t="s">
        <v>12</v>
      </c>
      <c r="B5" s="430" t="s">
        <v>88</v>
      </c>
      <c r="C5" s="431"/>
      <c r="D5" s="431" t="s">
        <v>89</v>
      </c>
      <c r="E5" s="431"/>
      <c r="F5" s="431" t="s">
        <v>90</v>
      </c>
      <c r="G5" s="431"/>
      <c r="H5" s="431" t="s">
        <v>91</v>
      </c>
      <c r="I5" s="431"/>
      <c r="J5" s="92" t="s">
        <v>92</v>
      </c>
      <c r="K5" s="431" t="s">
        <v>93</v>
      </c>
      <c r="L5" s="431"/>
      <c r="M5" s="119" t="s">
        <v>94</v>
      </c>
      <c r="N5" s="431" t="s">
        <v>95</v>
      </c>
      <c r="O5" s="431"/>
    </row>
    <row r="6" spans="1:15" s="95" customFormat="1" ht="36" x14ac:dyDescent="0.25">
      <c r="A6" s="93" t="str">
        <f>'3.2'!A2</f>
        <v xml:space="preserve"> 
</v>
      </c>
      <c r="B6" s="94" t="s">
        <v>47</v>
      </c>
      <c r="C6" s="92" t="s">
        <v>48</v>
      </c>
      <c r="D6" s="92" t="s">
        <v>47</v>
      </c>
      <c r="E6" s="92" t="s">
        <v>48</v>
      </c>
      <c r="F6" s="92" t="s">
        <v>47</v>
      </c>
      <c r="G6" s="92" t="s">
        <v>48</v>
      </c>
      <c r="H6" s="92" t="s">
        <v>47</v>
      </c>
      <c r="I6" s="92" t="s">
        <v>48</v>
      </c>
      <c r="J6" s="92" t="s">
        <v>96</v>
      </c>
      <c r="K6" s="92" t="s">
        <v>47</v>
      </c>
      <c r="L6" s="92" t="s">
        <v>48</v>
      </c>
      <c r="M6" s="92" t="s">
        <v>97</v>
      </c>
      <c r="N6" s="92" t="s">
        <v>47</v>
      </c>
      <c r="O6" s="92" t="s">
        <v>48</v>
      </c>
    </row>
    <row r="7" spans="1:15" x14ac:dyDescent="0.25">
      <c r="A7" s="96" t="str">
        <f>'PROM 3.2'!A12</f>
        <v>ALVAREZ MUÑIZ ANGIE GABRIELA</v>
      </c>
      <c r="B7" s="17" t="str">
        <f>IF(C7=" ","SNP",IF(C7&gt;8.99,"DAR",IF(C7&gt;6.99,"AAR",IF(C7&gt;4,"PAAR","NAAR"))))</f>
        <v>SNP</v>
      </c>
      <c r="C7" s="97" t="str">
        <f>'PROM 1.2'!M12</f>
        <v xml:space="preserve"> </v>
      </c>
      <c r="D7" s="17" t="str">
        <f>IF(E7=" ","SNP",IF(E7&gt;8.99,"DAR",IF(E7&gt;6.99,"AAR",IF(E7&gt;4,"PAAR","NAAR"))))</f>
        <v>SNP</v>
      </c>
      <c r="E7" s="97" t="str">
        <f>'PROM 2.2'!M12</f>
        <v xml:space="preserve"> </v>
      </c>
      <c r="F7" s="17" t="str">
        <f>IF(G7=" ","SNP",IF(G7&gt;8.99,"DAR",IF(G7&gt;6.99,"AAR",IF(G7&gt;4,"PAAR","NAAR"))))</f>
        <v>SNP</v>
      </c>
      <c r="G7" s="97" t="str">
        <f>'PROM 3.2'!M12</f>
        <v xml:space="preserve"> </v>
      </c>
      <c r="H7" s="17" t="str">
        <f>IF(I7=" ","SNP",IF(I7&gt;8.99,"DAR",IF(I7&gt;6.99,"AAR",IF(I7&gt;4,"PAAR","NAAR"))))</f>
        <v>SNP</v>
      </c>
      <c r="I7" s="97" t="str">
        <f>IF(C7=" ",C7,IF(E7=" ",E7,IF(G7=" ",G7,AVERAGE(C7,E7,G7))))</f>
        <v xml:space="preserve"> </v>
      </c>
      <c r="J7" s="98" t="str">
        <f>IF(I7=" ",I7,TRUNC(I7*0.8,2))</f>
        <v xml:space="preserve"> </v>
      </c>
      <c r="K7" s="17" t="str">
        <f>IF(L7=0,"SNQ",IF(L7&gt;8.99,"DAR",IF(L7&gt;6.99,"AAR",IF(L7&gt;4,"PAAR","NAAR"))))</f>
        <v>SNQ</v>
      </c>
      <c r="L7" s="188"/>
      <c r="M7" s="99" t="str">
        <f>IF(L7=0," ",TRUNC(L7*0.2,2))</f>
        <v xml:space="preserve"> </v>
      </c>
      <c r="N7" s="17" t="str">
        <f>IF(J7=" ","SNP",IF(M7=" ","SNQ",IF(O7&gt;8.99,"DAR",IF(O7&gt;6.99,"AAR",IF(O7&gt;4,"PAAR","NAAR")))))</f>
        <v>SNP</v>
      </c>
      <c r="O7" s="97" t="str">
        <f>+IF(J7=" "," ",IF(M7=" "," ",J7+M7))</f>
        <v xml:space="preserve"> </v>
      </c>
    </row>
    <row r="8" spans="1:15" x14ac:dyDescent="0.25">
      <c r="A8" s="96" t="str">
        <f>'PROM 3.2'!A13</f>
        <v>CABRERA NICOLA LEONARDO JAVIER</v>
      </c>
      <c r="B8" s="17" t="str">
        <f t="shared" ref="B8:B46" si="0">IF(C8=" ","SNP",IF(C8&gt;8.99,"DAR",IF(C8&gt;6.99,"AAR",IF(C8&gt;4,"PAAR","NAAR"))))</f>
        <v>SNP</v>
      </c>
      <c r="C8" s="97" t="str">
        <f>'PROM 1.2'!M13</f>
        <v xml:space="preserve"> </v>
      </c>
      <c r="D8" s="17" t="str">
        <f t="shared" ref="D8:D46" si="1">IF(E8=" ","SNP",IF(E8&gt;8.99,"DAR",IF(E8&gt;6.99,"AAR",IF(E8&gt;4,"PAAR","NAAR"))))</f>
        <v>SNP</v>
      </c>
      <c r="E8" s="97" t="str">
        <f>'PROM 2.2'!M13</f>
        <v xml:space="preserve"> </v>
      </c>
      <c r="F8" s="17" t="str">
        <f t="shared" ref="F8:F46" si="2">IF(G8=" ","SNP",IF(G8&gt;8.99,"DAR",IF(G8&gt;6.99,"AAR",IF(G8&gt;4,"PAAR","NAAR"))))</f>
        <v>SNP</v>
      </c>
      <c r="G8" s="97" t="str">
        <f>'PROM 3.2'!M13</f>
        <v xml:space="preserve"> </v>
      </c>
      <c r="H8" s="17" t="str">
        <f t="shared" ref="H8:H46" si="3">IF(I8=" ","SNP",IF(I8&gt;8.99,"DAR",IF(I8&gt;6.99,"AAR",IF(I8&gt;4,"PAAR","NAAR"))))</f>
        <v>SNP</v>
      </c>
      <c r="I8" s="97" t="str">
        <f t="shared" ref="I8:I46" si="4">IF(C8=" ",C8,IF(E8=" ",E8,IF(G8=" ",G8,AVERAGE(C8,E8,G8))))</f>
        <v xml:space="preserve"> </v>
      </c>
      <c r="J8" s="98" t="str">
        <f t="shared" ref="J8:J46" si="5">IF(I8=" ",I8,TRUNC(I8*0.8,2))</f>
        <v xml:space="preserve"> </v>
      </c>
      <c r="K8" s="17" t="str">
        <f t="shared" ref="K8:K46" si="6">IF(L8=0,"SNQ",IF(L8&gt;8.99,"DAR",IF(L8&gt;6.99,"AAR",IF(L8&gt;4,"PAAR","NAAR"))))</f>
        <v>SNQ</v>
      </c>
      <c r="L8" s="188"/>
      <c r="M8" s="99" t="str">
        <f t="shared" ref="M8:M46" si="7">IF(L8=0," ",TRUNC(L8*0.2,2))</f>
        <v xml:space="preserve"> </v>
      </c>
      <c r="N8" s="17" t="str">
        <f t="shared" ref="N8:N46" si="8">IF(J8=" ","SNP",IF(M8=" ","SNQ",IF(O8&gt;8.99,"DAR",IF(O8&gt;6.99,"AAR",IF(O8&gt;4,"PAAR","NAAR")))))</f>
        <v>SNP</v>
      </c>
      <c r="O8" s="97" t="str">
        <f t="shared" ref="O8:O46" si="9">+IF(J8=" "," ",IF(M8=" "," ",J8+M8))</f>
        <v xml:space="preserve"> </v>
      </c>
    </row>
    <row r="9" spans="1:15" x14ac:dyDescent="0.25">
      <c r="A9" s="96" t="str">
        <f>'PROM 3.2'!A14</f>
        <v>CARDENAS HIDALGO KENNY JOEL</v>
      </c>
      <c r="B9" s="17" t="str">
        <f t="shared" si="0"/>
        <v>SNP</v>
      </c>
      <c r="C9" s="97" t="str">
        <f>'PROM 1.2'!M14</f>
        <v xml:space="preserve"> </v>
      </c>
      <c r="D9" s="17" t="str">
        <f t="shared" si="1"/>
        <v>SNP</v>
      </c>
      <c r="E9" s="97" t="str">
        <f>'PROM 2.2'!M14</f>
        <v xml:space="preserve"> </v>
      </c>
      <c r="F9" s="17" t="str">
        <f t="shared" si="2"/>
        <v>SNP</v>
      </c>
      <c r="G9" s="97" t="str">
        <f>'PROM 3.2'!M14</f>
        <v xml:space="preserve"> </v>
      </c>
      <c r="H9" s="17" t="str">
        <f t="shared" si="3"/>
        <v>SNP</v>
      </c>
      <c r="I9" s="97" t="str">
        <f t="shared" si="4"/>
        <v xml:space="preserve"> </v>
      </c>
      <c r="J9" s="98" t="str">
        <f t="shared" si="5"/>
        <v xml:space="preserve"> </v>
      </c>
      <c r="K9" s="17" t="str">
        <f t="shared" si="6"/>
        <v>SNQ</v>
      </c>
      <c r="L9" s="188"/>
      <c r="M9" s="99" t="str">
        <f t="shared" si="7"/>
        <v xml:space="preserve"> </v>
      </c>
      <c r="N9" s="17" t="str">
        <f t="shared" si="8"/>
        <v>SNP</v>
      </c>
      <c r="O9" s="97" t="str">
        <f t="shared" si="9"/>
        <v xml:space="preserve"> </v>
      </c>
    </row>
    <row r="10" spans="1:15" x14ac:dyDescent="0.25">
      <c r="A10" s="96" t="str">
        <f>'PROM 3.2'!A15</f>
        <v>CARRASCO GRAÑA SAMUEL JOSE</v>
      </c>
      <c r="B10" s="17" t="str">
        <f t="shared" si="0"/>
        <v>SNP</v>
      </c>
      <c r="C10" s="97" t="str">
        <f>'PROM 1.2'!M15</f>
        <v xml:space="preserve"> </v>
      </c>
      <c r="D10" s="17" t="str">
        <f t="shared" si="1"/>
        <v>SNP</v>
      </c>
      <c r="E10" s="97" t="str">
        <f>'PROM 2.2'!M15</f>
        <v xml:space="preserve"> </v>
      </c>
      <c r="F10" s="17" t="str">
        <f t="shared" si="2"/>
        <v>SNP</v>
      </c>
      <c r="G10" s="97" t="str">
        <f>'PROM 3.2'!M15</f>
        <v xml:space="preserve"> </v>
      </c>
      <c r="H10" s="17" t="str">
        <f t="shared" si="3"/>
        <v>SNP</v>
      </c>
      <c r="I10" s="97" t="str">
        <f t="shared" si="4"/>
        <v xml:space="preserve"> </v>
      </c>
      <c r="J10" s="98" t="str">
        <f t="shared" si="5"/>
        <v xml:space="preserve"> </v>
      </c>
      <c r="K10" s="17" t="str">
        <f t="shared" si="6"/>
        <v>SNQ</v>
      </c>
      <c r="L10" s="188"/>
      <c r="M10" s="99" t="str">
        <f t="shared" si="7"/>
        <v xml:space="preserve"> </v>
      </c>
      <c r="N10" s="17" t="str">
        <f t="shared" si="8"/>
        <v>SNP</v>
      </c>
      <c r="O10" s="97" t="str">
        <f t="shared" si="9"/>
        <v xml:space="preserve"> </v>
      </c>
    </row>
    <row r="11" spans="1:15" x14ac:dyDescent="0.25">
      <c r="A11" s="96" t="str">
        <f>'PROM 3.2'!A16</f>
        <v>CARRILLO GARCIA DANIEL ALEJANDRO</v>
      </c>
      <c r="B11" s="17" t="str">
        <f t="shared" si="0"/>
        <v>SNP</v>
      </c>
      <c r="C11" s="97" t="str">
        <f>'PROM 1.2'!M16</f>
        <v xml:space="preserve"> </v>
      </c>
      <c r="D11" s="17" t="str">
        <f t="shared" si="1"/>
        <v>SNP</v>
      </c>
      <c r="E11" s="97" t="str">
        <f>'PROM 2.2'!M16</f>
        <v xml:space="preserve"> </v>
      </c>
      <c r="F11" s="17" t="str">
        <f t="shared" si="2"/>
        <v>SNP</v>
      </c>
      <c r="G11" s="97" t="str">
        <f>'PROM 3.2'!M16</f>
        <v xml:space="preserve"> </v>
      </c>
      <c r="H11" s="17" t="str">
        <f t="shared" si="3"/>
        <v>SNP</v>
      </c>
      <c r="I11" s="97" t="str">
        <f t="shared" si="4"/>
        <v xml:space="preserve"> </v>
      </c>
      <c r="J11" s="98" t="str">
        <f t="shared" si="5"/>
        <v xml:space="preserve"> </v>
      </c>
      <c r="K11" s="17" t="str">
        <f t="shared" si="6"/>
        <v>SNQ</v>
      </c>
      <c r="L11" s="188"/>
      <c r="M11" s="99" t="str">
        <f t="shared" si="7"/>
        <v xml:space="preserve"> </v>
      </c>
      <c r="N11" s="17" t="str">
        <f t="shared" si="8"/>
        <v>SNP</v>
      </c>
      <c r="O11" s="97" t="str">
        <f t="shared" si="9"/>
        <v xml:space="preserve"> </v>
      </c>
    </row>
    <row r="12" spans="1:15" x14ac:dyDescent="0.25">
      <c r="A12" s="96" t="str">
        <f>'PROM 3.2'!A17</f>
        <v>CHOEZ MORAN DARIAN MARCELA</v>
      </c>
      <c r="B12" s="17" t="str">
        <f t="shared" si="0"/>
        <v>SNP</v>
      </c>
      <c r="C12" s="97" t="str">
        <f>'PROM 1.2'!M17</f>
        <v xml:space="preserve"> </v>
      </c>
      <c r="D12" s="17" t="str">
        <f t="shared" si="1"/>
        <v>SNP</v>
      </c>
      <c r="E12" s="97" t="str">
        <f>'PROM 2.2'!M17</f>
        <v xml:space="preserve"> </v>
      </c>
      <c r="F12" s="17" t="str">
        <f t="shared" si="2"/>
        <v>SNP</v>
      </c>
      <c r="G12" s="97" t="str">
        <f>'PROM 3.2'!M17</f>
        <v xml:space="preserve"> </v>
      </c>
      <c r="H12" s="17" t="str">
        <f t="shared" si="3"/>
        <v>SNP</v>
      </c>
      <c r="I12" s="97" t="str">
        <f t="shared" si="4"/>
        <v xml:space="preserve"> </v>
      </c>
      <c r="J12" s="98" t="str">
        <f t="shared" si="5"/>
        <v xml:space="preserve"> </v>
      </c>
      <c r="K12" s="17" t="str">
        <f t="shared" si="6"/>
        <v>SNQ</v>
      </c>
      <c r="L12" s="188"/>
      <c r="M12" s="99" t="str">
        <f t="shared" si="7"/>
        <v xml:space="preserve"> </v>
      </c>
      <c r="N12" s="17" t="str">
        <f t="shared" si="8"/>
        <v>SNP</v>
      </c>
      <c r="O12" s="97" t="str">
        <f t="shared" si="9"/>
        <v xml:space="preserve"> </v>
      </c>
    </row>
    <row r="13" spans="1:15" x14ac:dyDescent="0.25">
      <c r="A13" s="96" t="str">
        <f>'PROM 3.2'!A18</f>
        <v>CONTRERAS VARGAS CECIBEL ALEJANDRA</v>
      </c>
      <c r="B13" s="17" t="str">
        <f t="shared" si="0"/>
        <v>SNP</v>
      </c>
      <c r="C13" s="97" t="str">
        <f>'PROM 1.2'!M18</f>
        <v xml:space="preserve"> </v>
      </c>
      <c r="D13" s="17" t="str">
        <f t="shared" si="1"/>
        <v>SNP</v>
      </c>
      <c r="E13" s="97" t="str">
        <f>'PROM 2.2'!M18</f>
        <v xml:space="preserve"> </v>
      </c>
      <c r="F13" s="17" t="str">
        <f t="shared" si="2"/>
        <v>SNP</v>
      </c>
      <c r="G13" s="97" t="str">
        <f>'PROM 3.2'!M18</f>
        <v xml:space="preserve"> </v>
      </c>
      <c r="H13" s="17" t="str">
        <f t="shared" si="3"/>
        <v>SNP</v>
      </c>
      <c r="I13" s="97" t="str">
        <f t="shared" si="4"/>
        <v xml:space="preserve"> </v>
      </c>
      <c r="J13" s="98" t="str">
        <f t="shared" si="5"/>
        <v xml:space="preserve"> </v>
      </c>
      <c r="K13" s="17" t="str">
        <f t="shared" si="6"/>
        <v>SNQ</v>
      </c>
      <c r="L13" s="188"/>
      <c r="M13" s="99" t="str">
        <f t="shared" si="7"/>
        <v xml:space="preserve"> </v>
      </c>
      <c r="N13" s="17" t="str">
        <f t="shared" si="8"/>
        <v>SNP</v>
      </c>
      <c r="O13" s="97" t="str">
        <f t="shared" si="9"/>
        <v xml:space="preserve"> </v>
      </c>
    </row>
    <row r="14" spans="1:15" x14ac:dyDescent="0.25">
      <c r="A14" s="96" t="str">
        <f>'PROM 3.2'!A19</f>
        <v>CORDOVA MENDOZA GIOVANNY ALBERTO</v>
      </c>
      <c r="B14" s="17" t="str">
        <f t="shared" si="0"/>
        <v>SNP</v>
      </c>
      <c r="C14" s="97" t="str">
        <f>'PROM 1.2'!M19</f>
        <v xml:space="preserve"> </v>
      </c>
      <c r="D14" s="17" t="str">
        <f t="shared" si="1"/>
        <v>SNP</v>
      </c>
      <c r="E14" s="97" t="str">
        <f>'PROM 2.2'!M19</f>
        <v xml:space="preserve"> </v>
      </c>
      <c r="F14" s="17" t="str">
        <f t="shared" si="2"/>
        <v>SNP</v>
      </c>
      <c r="G14" s="97" t="str">
        <f>'PROM 3.2'!M19</f>
        <v xml:space="preserve"> </v>
      </c>
      <c r="H14" s="17" t="str">
        <f t="shared" si="3"/>
        <v>SNP</v>
      </c>
      <c r="I14" s="97" t="str">
        <f t="shared" si="4"/>
        <v xml:space="preserve"> </v>
      </c>
      <c r="J14" s="98" t="str">
        <f t="shared" si="5"/>
        <v xml:space="preserve"> </v>
      </c>
      <c r="K14" s="17" t="str">
        <f t="shared" si="6"/>
        <v>SNQ</v>
      </c>
      <c r="L14" s="188"/>
      <c r="M14" s="99" t="str">
        <f t="shared" si="7"/>
        <v xml:space="preserve"> </v>
      </c>
      <c r="N14" s="17" t="str">
        <f t="shared" si="8"/>
        <v>SNP</v>
      </c>
      <c r="O14" s="97" t="str">
        <f t="shared" si="9"/>
        <v xml:space="preserve"> </v>
      </c>
    </row>
    <row r="15" spans="1:15" x14ac:dyDescent="0.25">
      <c r="A15" s="96" t="str">
        <f>'PROM 3.2'!A20</f>
        <v>CORONEL LANDIVAR JUAN DIEGO</v>
      </c>
      <c r="B15" s="17" t="str">
        <f t="shared" si="0"/>
        <v>SNP</v>
      </c>
      <c r="C15" s="97" t="str">
        <f>'PROM 1.2'!M20</f>
        <v xml:space="preserve"> </v>
      </c>
      <c r="D15" s="17" t="str">
        <f t="shared" si="1"/>
        <v>SNP</v>
      </c>
      <c r="E15" s="97" t="str">
        <f>'PROM 2.2'!M20</f>
        <v xml:space="preserve"> </v>
      </c>
      <c r="F15" s="17" t="str">
        <f t="shared" si="2"/>
        <v>SNP</v>
      </c>
      <c r="G15" s="97" t="str">
        <f>'PROM 3.2'!M20</f>
        <v xml:space="preserve"> </v>
      </c>
      <c r="H15" s="17" t="str">
        <f t="shared" si="3"/>
        <v>SNP</v>
      </c>
      <c r="I15" s="97" t="str">
        <f t="shared" si="4"/>
        <v xml:space="preserve"> </v>
      </c>
      <c r="J15" s="98" t="str">
        <f t="shared" si="5"/>
        <v xml:space="preserve"> </v>
      </c>
      <c r="K15" s="17" t="str">
        <f t="shared" si="6"/>
        <v>SNQ</v>
      </c>
      <c r="L15" s="188"/>
      <c r="M15" s="99" t="str">
        <f t="shared" si="7"/>
        <v xml:space="preserve"> </v>
      </c>
      <c r="N15" s="17" t="str">
        <f t="shared" si="8"/>
        <v>SNP</v>
      </c>
      <c r="O15" s="97" t="str">
        <f t="shared" si="9"/>
        <v xml:space="preserve"> </v>
      </c>
    </row>
    <row r="16" spans="1:15" x14ac:dyDescent="0.25">
      <c r="A16" s="96" t="str">
        <f>'PROM 3.2'!A21</f>
        <v>CUBA VERA ABRAHAM</v>
      </c>
      <c r="B16" s="17" t="str">
        <f t="shared" si="0"/>
        <v>SNP</v>
      </c>
      <c r="C16" s="97" t="str">
        <f>'PROM 1.2'!M21</f>
        <v xml:space="preserve"> </v>
      </c>
      <c r="D16" s="17" t="str">
        <f t="shared" si="1"/>
        <v>SNP</v>
      </c>
      <c r="E16" s="97" t="str">
        <f>'PROM 2.2'!M21</f>
        <v xml:space="preserve"> </v>
      </c>
      <c r="F16" s="17" t="str">
        <f t="shared" si="2"/>
        <v>SNP</v>
      </c>
      <c r="G16" s="97" t="str">
        <f>'PROM 3.2'!M21</f>
        <v xml:space="preserve"> </v>
      </c>
      <c r="H16" s="17" t="str">
        <f t="shared" si="3"/>
        <v>SNP</v>
      </c>
      <c r="I16" s="97" t="str">
        <f t="shared" si="4"/>
        <v xml:space="preserve"> </v>
      </c>
      <c r="J16" s="98" t="str">
        <f t="shared" si="5"/>
        <v xml:space="preserve"> </v>
      </c>
      <c r="K16" s="17" t="str">
        <f t="shared" si="6"/>
        <v>SNQ</v>
      </c>
      <c r="L16" s="188"/>
      <c r="M16" s="99" t="str">
        <f t="shared" si="7"/>
        <v xml:space="preserve"> </v>
      </c>
      <c r="N16" s="17" t="str">
        <f t="shared" si="8"/>
        <v>SNP</v>
      </c>
      <c r="O16" s="97" t="str">
        <f t="shared" si="9"/>
        <v xml:space="preserve"> </v>
      </c>
    </row>
    <row r="17" spans="1:15" x14ac:dyDescent="0.25">
      <c r="A17" s="96" t="str">
        <f>'PROM 3.2'!A22</f>
        <v>CUENCA LOZA DANIELLA NICOLLE</v>
      </c>
      <c r="B17" s="17" t="str">
        <f t="shared" si="0"/>
        <v>SNP</v>
      </c>
      <c r="C17" s="97" t="str">
        <f>'PROM 1.2'!M22</f>
        <v xml:space="preserve"> </v>
      </c>
      <c r="D17" s="17" t="str">
        <f t="shared" si="1"/>
        <v>SNP</v>
      </c>
      <c r="E17" s="97" t="str">
        <f>'PROM 2.2'!M22</f>
        <v xml:space="preserve"> </v>
      </c>
      <c r="F17" s="17" t="str">
        <f t="shared" si="2"/>
        <v>SNP</v>
      </c>
      <c r="G17" s="97" t="str">
        <f>'PROM 3.2'!M22</f>
        <v xml:space="preserve"> </v>
      </c>
      <c r="H17" s="17" t="str">
        <f t="shared" si="3"/>
        <v>SNP</v>
      </c>
      <c r="I17" s="97" t="str">
        <f t="shared" si="4"/>
        <v xml:space="preserve"> </v>
      </c>
      <c r="J17" s="98" t="str">
        <f t="shared" si="5"/>
        <v xml:space="preserve"> </v>
      </c>
      <c r="K17" s="17" t="str">
        <f t="shared" si="6"/>
        <v>SNQ</v>
      </c>
      <c r="L17" s="188"/>
      <c r="M17" s="99" t="str">
        <f t="shared" si="7"/>
        <v xml:space="preserve"> </v>
      </c>
      <c r="N17" s="17" t="str">
        <f t="shared" si="8"/>
        <v>SNP</v>
      </c>
      <c r="O17" s="97" t="str">
        <f t="shared" si="9"/>
        <v xml:space="preserve"> </v>
      </c>
    </row>
    <row r="18" spans="1:15" x14ac:dyDescent="0.25">
      <c r="A18" s="96" t="str">
        <f>'PROM 3.2'!A23</f>
        <v>GARCIA ABRIL FELIX ALBERTO</v>
      </c>
      <c r="B18" s="17" t="str">
        <f t="shared" si="0"/>
        <v>SNP</v>
      </c>
      <c r="C18" s="97" t="str">
        <f>'PROM 1.2'!M23</f>
        <v xml:space="preserve"> </v>
      </c>
      <c r="D18" s="17" t="str">
        <f t="shared" si="1"/>
        <v>SNP</v>
      </c>
      <c r="E18" s="97" t="str">
        <f>'PROM 2.2'!M23</f>
        <v xml:space="preserve"> </v>
      </c>
      <c r="F18" s="17" t="str">
        <f t="shared" si="2"/>
        <v>SNP</v>
      </c>
      <c r="G18" s="97" t="str">
        <f>'PROM 3.2'!M23</f>
        <v xml:space="preserve"> </v>
      </c>
      <c r="H18" s="17" t="str">
        <f t="shared" si="3"/>
        <v>SNP</v>
      </c>
      <c r="I18" s="97" t="str">
        <f t="shared" si="4"/>
        <v xml:space="preserve"> </v>
      </c>
      <c r="J18" s="98" t="str">
        <f t="shared" si="5"/>
        <v xml:space="preserve"> </v>
      </c>
      <c r="K18" s="17" t="str">
        <f t="shared" si="6"/>
        <v>SNQ</v>
      </c>
      <c r="L18" s="188"/>
      <c r="M18" s="99" t="str">
        <f t="shared" si="7"/>
        <v xml:space="preserve"> </v>
      </c>
      <c r="N18" s="17" t="str">
        <f t="shared" si="8"/>
        <v>SNP</v>
      </c>
      <c r="O18" s="97" t="str">
        <f t="shared" si="9"/>
        <v xml:space="preserve"> </v>
      </c>
    </row>
    <row r="19" spans="1:15" x14ac:dyDescent="0.25">
      <c r="A19" s="96" t="str">
        <f>'PROM 3.2'!A24</f>
        <v>GOMEZ MESTANZA ALBERTO JOSHUA</v>
      </c>
      <c r="B19" s="17" t="str">
        <f t="shared" si="0"/>
        <v>SNP</v>
      </c>
      <c r="C19" s="97" t="str">
        <f>'PROM 1.2'!M24</f>
        <v xml:space="preserve"> </v>
      </c>
      <c r="D19" s="17" t="str">
        <f t="shared" si="1"/>
        <v>SNP</v>
      </c>
      <c r="E19" s="97" t="str">
        <f>'PROM 2.2'!M24</f>
        <v xml:space="preserve"> </v>
      </c>
      <c r="F19" s="17" t="str">
        <f t="shared" si="2"/>
        <v>SNP</v>
      </c>
      <c r="G19" s="97" t="str">
        <f>'PROM 3.2'!M24</f>
        <v xml:space="preserve"> </v>
      </c>
      <c r="H19" s="17" t="str">
        <f t="shared" si="3"/>
        <v>SNP</v>
      </c>
      <c r="I19" s="97" t="str">
        <f t="shared" si="4"/>
        <v xml:space="preserve"> </v>
      </c>
      <c r="J19" s="98" t="str">
        <f t="shared" si="5"/>
        <v xml:space="preserve"> </v>
      </c>
      <c r="K19" s="17" t="str">
        <f t="shared" si="6"/>
        <v>SNQ</v>
      </c>
      <c r="L19" s="188"/>
      <c r="M19" s="99" t="str">
        <f t="shared" si="7"/>
        <v xml:space="preserve"> </v>
      </c>
      <c r="N19" s="17" t="str">
        <f t="shared" si="8"/>
        <v>SNP</v>
      </c>
      <c r="O19" s="97" t="str">
        <f t="shared" si="9"/>
        <v xml:space="preserve"> </v>
      </c>
    </row>
    <row r="20" spans="1:15" x14ac:dyDescent="0.25">
      <c r="A20" s="96" t="str">
        <f>'PROM 3.2'!A25</f>
        <v>LANDIRES COLOMA ROMINA MARTJE</v>
      </c>
      <c r="B20" s="17" t="str">
        <f t="shared" si="0"/>
        <v>SNP</v>
      </c>
      <c r="C20" s="97" t="str">
        <f>'PROM 1.2'!M25</f>
        <v xml:space="preserve"> </v>
      </c>
      <c r="D20" s="17" t="str">
        <f t="shared" si="1"/>
        <v>SNP</v>
      </c>
      <c r="E20" s="97" t="str">
        <f>'PROM 2.2'!M25</f>
        <v xml:space="preserve"> </v>
      </c>
      <c r="F20" s="17" t="str">
        <f t="shared" si="2"/>
        <v>SNP</v>
      </c>
      <c r="G20" s="97" t="str">
        <f>'PROM 3.2'!M25</f>
        <v xml:space="preserve"> </v>
      </c>
      <c r="H20" s="17" t="str">
        <f t="shared" si="3"/>
        <v>SNP</v>
      </c>
      <c r="I20" s="97" t="str">
        <f t="shared" si="4"/>
        <v xml:space="preserve"> </v>
      </c>
      <c r="J20" s="98" t="str">
        <f t="shared" si="5"/>
        <v xml:space="preserve"> </v>
      </c>
      <c r="K20" s="17" t="str">
        <f t="shared" si="6"/>
        <v>SNQ</v>
      </c>
      <c r="L20" s="188"/>
      <c r="M20" s="99" t="str">
        <f t="shared" si="7"/>
        <v xml:space="preserve"> </v>
      </c>
      <c r="N20" s="17" t="str">
        <f t="shared" si="8"/>
        <v>SNP</v>
      </c>
      <c r="O20" s="97" t="str">
        <f t="shared" si="9"/>
        <v xml:space="preserve"> </v>
      </c>
    </row>
    <row r="21" spans="1:15" x14ac:dyDescent="0.25">
      <c r="A21" s="96" t="str">
        <f>'PROM 3.2'!A26</f>
        <v>LOOR ALVAREZ JHONNY FREDERICK</v>
      </c>
      <c r="B21" s="17" t="str">
        <f t="shared" si="0"/>
        <v>SNP</v>
      </c>
      <c r="C21" s="97" t="str">
        <f>'PROM 1.2'!M26</f>
        <v xml:space="preserve"> </v>
      </c>
      <c r="D21" s="17" t="str">
        <f t="shared" si="1"/>
        <v>SNP</v>
      </c>
      <c r="E21" s="97" t="str">
        <f>'PROM 2.2'!M26</f>
        <v xml:space="preserve"> </v>
      </c>
      <c r="F21" s="17" t="str">
        <f t="shared" si="2"/>
        <v>SNP</v>
      </c>
      <c r="G21" s="97" t="str">
        <f>'PROM 3.2'!M26</f>
        <v xml:space="preserve"> </v>
      </c>
      <c r="H21" s="17" t="str">
        <f t="shared" si="3"/>
        <v>SNP</v>
      </c>
      <c r="I21" s="97" t="str">
        <f t="shared" si="4"/>
        <v xml:space="preserve"> </v>
      </c>
      <c r="J21" s="98" t="str">
        <f t="shared" si="5"/>
        <v xml:space="preserve"> </v>
      </c>
      <c r="K21" s="17" t="str">
        <f t="shared" si="6"/>
        <v>SNQ</v>
      </c>
      <c r="L21" s="188"/>
      <c r="M21" s="99" t="str">
        <f t="shared" si="7"/>
        <v xml:space="preserve"> </v>
      </c>
      <c r="N21" s="17" t="str">
        <f t="shared" si="8"/>
        <v>SNP</v>
      </c>
      <c r="O21" s="97" t="str">
        <f t="shared" si="9"/>
        <v xml:space="preserve"> </v>
      </c>
    </row>
    <row r="22" spans="1:15" x14ac:dyDescent="0.25">
      <c r="A22" s="96" t="str">
        <f>'PROM 3.2'!A27</f>
        <v>LOPEZ LEON MIRNA JOSTYNE</v>
      </c>
      <c r="B22" s="17" t="str">
        <f t="shared" si="0"/>
        <v>SNP</v>
      </c>
      <c r="C22" s="97" t="str">
        <f>'PROM 1.2'!M27</f>
        <v xml:space="preserve"> </v>
      </c>
      <c r="D22" s="17" t="str">
        <f t="shared" si="1"/>
        <v>SNP</v>
      </c>
      <c r="E22" s="97" t="str">
        <f>'PROM 2.2'!M27</f>
        <v xml:space="preserve"> </v>
      </c>
      <c r="F22" s="17" t="str">
        <f t="shared" si="2"/>
        <v>SNP</v>
      </c>
      <c r="G22" s="97" t="str">
        <f>'PROM 3.2'!M27</f>
        <v xml:space="preserve"> </v>
      </c>
      <c r="H22" s="17" t="str">
        <f t="shared" si="3"/>
        <v>SNP</v>
      </c>
      <c r="I22" s="97" t="str">
        <f t="shared" si="4"/>
        <v xml:space="preserve"> </v>
      </c>
      <c r="J22" s="98" t="str">
        <f t="shared" si="5"/>
        <v xml:space="preserve"> </v>
      </c>
      <c r="K22" s="17" t="str">
        <f t="shared" si="6"/>
        <v>SNQ</v>
      </c>
      <c r="L22" s="260"/>
      <c r="M22" s="99" t="str">
        <f t="shared" si="7"/>
        <v xml:space="preserve"> </v>
      </c>
      <c r="N22" s="17" t="str">
        <f t="shared" si="8"/>
        <v>SNP</v>
      </c>
      <c r="O22" s="97" t="str">
        <f t="shared" si="9"/>
        <v xml:space="preserve"> </v>
      </c>
    </row>
    <row r="23" spans="1:15" x14ac:dyDescent="0.25">
      <c r="A23" s="96" t="str">
        <f>'PROM 3.2'!A28</f>
        <v>MALDONADO PALMA CHRISTOPHER XAVIER</v>
      </c>
      <c r="B23" s="17" t="str">
        <f t="shared" si="0"/>
        <v>SNP</v>
      </c>
      <c r="C23" s="97" t="str">
        <f>'PROM 1.2'!M28</f>
        <v xml:space="preserve"> </v>
      </c>
      <c r="D23" s="17" t="str">
        <f t="shared" si="1"/>
        <v>SNP</v>
      </c>
      <c r="E23" s="97" t="str">
        <f>'PROM 2.2'!M28</f>
        <v xml:space="preserve"> </v>
      </c>
      <c r="F23" s="17" t="str">
        <f t="shared" si="2"/>
        <v>SNP</v>
      </c>
      <c r="G23" s="97" t="str">
        <f>'PROM 3.2'!M28</f>
        <v xml:space="preserve"> </v>
      </c>
      <c r="H23" s="17" t="str">
        <f t="shared" si="3"/>
        <v>SNP</v>
      </c>
      <c r="I23" s="97" t="str">
        <f t="shared" si="4"/>
        <v xml:space="preserve"> </v>
      </c>
      <c r="J23" s="98" t="str">
        <f t="shared" si="5"/>
        <v xml:space="preserve"> </v>
      </c>
      <c r="K23" s="17" t="str">
        <f t="shared" si="6"/>
        <v>SNQ</v>
      </c>
      <c r="L23" s="260"/>
      <c r="M23" s="99" t="str">
        <f t="shared" si="7"/>
        <v xml:space="preserve"> </v>
      </c>
      <c r="N23" s="17" t="str">
        <f t="shared" si="8"/>
        <v>SNP</v>
      </c>
      <c r="O23" s="97" t="str">
        <f t="shared" si="9"/>
        <v xml:space="preserve"> </v>
      </c>
    </row>
    <row r="24" spans="1:15" x14ac:dyDescent="0.25">
      <c r="A24" s="96" t="str">
        <f>'PROM 3.2'!A29</f>
        <v>MORALES AVILA DAYANA PRISCILA</v>
      </c>
      <c r="B24" s="17" t="str">
        <f t="shared" si="0"/>
        <v>SNP</v>
      </c>
      <c r="C24" s="97" t="str">
        <f>'PROM 1.2'!M29</f>
        <v xml:space="preserve"> </v>
      </c>
      <c r="D24" s="17" t="str">
        <f t="shared" si="1"/>
        <v>SNP</v>
      </c>
      <c r="E24" s="97" t="str">
        <f>'PROM 2.2'!M29</f>
        <v xml:space="preserve"> </v>
      </c>
      <c r="F24" s="17" t="str">
        <f t="shared" si="2"/>
        <v>SNP</v>
      </c>
      <c r="G24" s="97" t="str">
        <f>'PROM 3.2'!M29</f>
        <v xml:space="preserve"> </v>
      </c>
      <c r="H24" s="17" t="str">
        <f t="shared" si="3"/>
        <v>SNP</v>
      </c>
      <c r="I24" s="97" t="str">
        <f t="shared" si="4"/>
        <v xml:space="preserve"> </v>
      </c>
      <c r="J24" s="98" t="str">
        <f t="shared" si="5"/>
        <v xml:space="preserve"> </v>
      </c>
      <c r="K24" s="17" t="str">
        <f t="shared" si="6"/>
        <v>SNQ</v>
      </c>
      <c r="L24" s="260"/>
      <c r="M24" s="99" t="str">
        <f t="shared" si="7"/>
        <v xml:space="preserve"> </v>
      </c>
      <c r="N24" s="17" t="str">
        <f t="shared" si="8"/>
        <v>SNP</v>
      </c>
      <c r="O24" s="97" t="str">
        <f t="shared" si="9"/>
        <v xml:space="preserve"> </v>
      </c>
    </row>
    <row r="25" spans="1:15" x14ac:dyDescent="0.25">
      <c r="A25" s="96" t="str">
        <f>'PROM 3.2'!A30</f>
        <v>MUÑOZ RIVERA NICOLE ALEXANDRA</v>
      </c>
      <c r="B25" s="17" t="str">
        <f t="shared" si="0"/>
        <v>SNP</v>
      </c>
      <c r="C25" s="97" t="str">
        <f>'PROM 1.2'!M30</f>
        <v xml:space="preserve"> </v>
      </c>
      <c r="D25" s="17" t="str">
        <f t="shared" si="1"/>
        <v>SNP</v>
      </c>
      <c r="E25" s="97" t="str">
        <f>'PROM 2.2'!M30</f>
        <v xml:space="preserve"> </v>
      </c>
      <c r="F25" s="17" t="str">
        <f t="shared" si="2"/>
        <v>SNP</v>
      </c>
      <c r="G25" s="97" t="str">
        <f>'PROM 3.2'!M30</f>
        <v xml:space="preserve"> </v>
      </c>
      <c r="H25" s="17" t="str">
        <f t="shared" si="3"/>
        <v>SNP</v>
      </c>
      <c r="I25" s="97" t="str">
        <f t="shared" si="4"/>
        <v xml:space="preserve"> </v>
      </c>
      <c r="J25" s="98" t="str">
        <f t="shared" si="5"/>
        <v xml:space="preserve"> </v>
      </c>
      <c r="K25" s="17" t="str">
        <f t="shared" si="6"/>
        <v>SNQ</v>
      </c>
      <c r="L25" s="260"/>
      <c r="M25" s="99" t="str">
        <f t="shared" si="7"/>
        <v xml:space="preserve"> </v>
      </c>
      <c r="N25" s="17" t="str">
        <f t="shared" si="8"/>
        <v>SNP</v>
      </c>
      <c r="O25" s="97" t="str">
        <f t="shared" si="9"/>
        <v xml:space="preserve"> </v>
      </c>
    </row>
    <row r="26" spans="1:15" x14ac:dyDescent="0.25">
      <c r="A26" s="96" t="str">
        <f>'PROM 3.2'!A31</f>
        <v>MURILLO VELASTEGUI RICARDO ARTURO</v>
      </c>
      <c r="B26" s="17" t="str">
        <f t="shared" si="0"/>
        <v>SNP</v>
      </c>
      <c r="C26" s="97" t="str">
        <f>'PROM 1.2'!M31</f>
        <v xml:space="preserve"> </v>
      </c>
      <c r="D26" s="17" t="str">
        <f t="shared" si="1"/>
        <v>SNP</v>
      </c>
      <c r="E26" s="97" t="str">
        <f>'PROM 2.2'!M31</f>
        <v xml:space="preserve"> </v>
      </c>
      <c r="F26" s="17" t="str">
        <f t="shared" si="2"/>
        <v>SNP</v>
      </c>
      <c r="G26" s="97" t="str">
        <f>'PROM 3.2'!M31</f>
        <v xml:space="preserve"> </v>
      </c>
      <c r="H26" s="17" t="str">
        <f t="shared" si="3"/>
        <v>SNP</v>
      </c>
      <c r="I26" s="97" t="str">
        <f t="shared" si="4"/>
        <v xml:space="preserve"> </v>
      </c>
      <c r="J26" s="98" t="str">
        <f t="shared" si="5"/>
        <v xml:space="preserve"> </v>
      </c>
      <c r="K26" s="17" t="str">
        <f t="shared" si="6"/>
        <v>SNQ</v>
      </c>
      <c r="L26" s="260"/>
      <c r="M26" s="99" t="str">
        <f t="shared" si="7"/>
        <v xml:space="preserve"> </v>
      </c>
      <c r="N26" s="17" t="str">
        <f t="shared" si="8"/>
        <v>SNP</v>
      </c>
      <c r="O26" s="97" t="str">
        <f t="shared" si="9"/>
        <v xml:space="preserve"> </v>
      </c>
    </row>
    <row r="27" spans="1:15" x14ac:dyDescent="0.25">
      <c r="A27" s="96" t="str">
        <f>'PROM 3.2'!A32</f>
        <v>OTERO SANCHEZ JORGE ALEJANDRO</v>
      </c>
      <c r="B27" s="17" t="str">
        <f t="shared" si="0"/>
        <v>SNP</v>
      </c>
      <c r="C27" s="97" t="str">
        <f>'PROM 1.2'!M32</f>
        <v xml:space="preserve"> </v>
      </c>
      <c r="D27" s="17" t="str">
        <f t="shared" si="1"/>
        <v>SNP</v>
      </c>
      <c r="E27" s="97" t="str">
        <f>'PROM 2.2'!M32</f>
        <v xml:space="preserve"> </v>
      </c>
      <c r="F27" s="17" t="str">
        <f t="shared" si="2"/>
        <v>SNP</v>
      </c>
      <c r="G27" s="97" t="str">
        <f>'PROM 3.2'!M32</f>
        <v xml:space="preserve"> </v>
      </c>
      <c r="H27" s="17" t="str">
        <f t="shared" si="3"/>
        <v>SNP</v>
      </c>
      <c r="I27" s="97" t="str">
        <f t="shared" si="4"/>
        <v xml:space="preserve"> </v>
      </c>
      <c r="J27" s="98" t="str">
        <f t="shared" si="5"/>
        <v xml:space="preserve"> </v>
      </c>
      <c r="K27" s="17" t="str">
        <f t="shared" si="6"/>
        <v>SNQ</v>
      </c>
      <c r="L27" s="260"/>
      <c r="M27" s="99" t="str">
        <f t="shared" si="7"/>
        <v xml:space="preserve"> </v>
      </c>
      <c r="N27" s="17" t="str">
        <f t="shared" si="8"/>
        <v>SNP</v>
      </c>
      <c r="O27" s="97" t="str">
        <f t="shared" si="9"/>
        <v xml:space="preserve"> </v>
      </c>
    </row>
    <row r="28" spans="1:15" x14ac:dyDescent="0.25">
      <c r="A28" s="96" t="str">
        <f>'PROM 3.2'!A33</f>
        <v>PASTOR SALGADO MARIELLA DOMENICA</v>
      </c>
      <c r="B28" s="17" t="str">
        <f t="shared" si="0"/>
        <v>SNP</v>
      </c>
      <c r="C28" s="97" t="str">
        <f>'PROM 1.2'!M33</f>
        <v xml:space="preserve"> </v>
      </c>
      <c r="D28" s="17" t="str">
        <f t="shared" si="1"/>
        <v>SNP</v>
      </c>
      <c r="E28" s="97" t="str">
        <f>'PROM 2.2'!M33</f>
        <v xml:space="preserve"> </v>
      </c>
      <c r="F28" s="17" t="str">
        <f t="shared" si="2"/>
        <v>SNP</v>
      </c>
      <c r="G28" s="97" t="str">
        <f>'PROM 3.2'!M33</f>
        <v xml:space="preserve"> </v>
      </c>
      <c r="H28" s="17" t="str">
        <f t="shared" si="3"/>
        <v>SNP</v>
      </c>
      <c r="I28" s="97" t="str">
        <f t="shared" si="4"/>
        <v xml:space="preserve"> </v>
      </c>
      <c r="J28" s="98" t="str">
        <f t="shared" si="5"/>
        <v xml:space="preserve"> </v>
      </c>
      <c r="K28" s="17" t="str">
        <f t="shared" si="6"/>
        <v>SNQ</v>
      </c>
      <c r="L28" s="260"/>
      <c r="M28" s="99" t="str">
        <f t="shared" si="7"/>
        <v xml:space="preserve"> </v>
      </c>
      <c r="N28" s="17" t="str">
        <f t="shared" si="8"/>
        <v>SNP</v>
      </c>
      <c r="O28" s="97" t="str">
        <f t="shared" si="9"/>
        <v xml:space="preserve"> </v>
      </c>
    </row>
    <row r="29" spans="1:15" x14ac:dyDescent="0.25">
      <c r="A29" s="96" t="str">
        <f>'PROM 3.2'!A34</f>
        <v>PLAZA DELGADO JOSE LUIS</v>
      </c>
      <c r="B29" s="17" t="str">
        <f t="shared" si="0"/>
        <v>SNP</v>
      </c>
      <c r="C29" s="97" t="str">
        <f>'PROM 1.2'!M34</f>
        <v xml:space="preserve"> </v>
      </c>
      <c r="D29" s="17" t="str">
        <f t="shared" si="1"/>
        <v>SNP</v>
      </c>
      <c r="E29" s="97" t="str">
        <f>'PROM 2.2'!M34</f>
        <v xml:space="preserve"> </v>
      </c>
      <c r="F29" s="17" t="str">
        <f t="shared" si="2"/>
        <v>SNP</v>
      </c>
      <c r="G29" s="97" t="str">
        <f>'PROM 3.2'!M34</f>
        <v xml:space="preserve"> </v>
      </c>
      <c r="H29" s="17" t="str">
        <f t="shared" si="3"/>
        <v>SNP</v>
      </c>
      <c r="I29" s="97" t="str">
        <f t="shared" si="4"/>
        <v xml:space="preserve"> </v>
      </c>
      <c r="J29" s="98" t="str">
        <f t="shared" si="5"/>
        <v xml:space="preserve"> </v>
      </c>
      <c r="K29" s="17" t="str">
        <f t="shared" si="6"/>
        <v>SNQ</v>
      </c>
      <c r="L29" s="260"/>
      <c r="M29" s="99" t="str">
        <f t="shared" si="7"/>
        <v xml:space="preserve"> </v>
      </c>
      <c r="N29" s="17" t="str">
        <f t="shared" si="8"/>
        <v>SNP</v>
      </c>
      <c r="O29" s="97" t="str">
        <f t="shared" si="9"/>
        <v xml:space="preserve"> </v>
      </c>
    </row>
    <row r="30" spans="1:15" x14ac:dyDescent="0.25">
      <c r="A30" s="96" t="str">
        <f>'PROM 3.2'!A35</f>
        <v>ROMAN FLORES DANIEL ERNESTO</v>
      </c>
      <c r="B30" s="17" t="str">
        <f t="shared" si="0"/>
        <v>SNP</v>
      </c>
      <c r="C30" s="97" t="str">
        <f>'PROM 1.2'!M35</f>
        <v xml:space="preserve"> </v>
      </c>
      <c r="D30" s="17" t="str">
        <f t="shared" si="1"/>
        <v>SNP</v>
      </c>
      <c r="E30" s="97" t="str">
        <f>'PROM 2.2'!M35</f>
        <v xml:space="preserve"> </v>
      </c>
      <c r="F30" s="17" t="str">
        <f t="shared" si="2"/>
        <v>SNP</v>
      </c>
      <c r="G30" s="97" t="str">
        <f>'PROM 3.2'!M35</f>
        <v xml:space="preserve"> </v>
      </c>
      <c r="H30" s="17" t="str">
        <f t="shared" si="3"/>
        <v>SNP</v>
      </c>
      <c r="I30" s="97" t="str">
        <f t="shared" si="4"/>
        <v xml:space="preserve"> </v>
      </c>
      <c r="J30" s="98" t="str">
        <f t="shared" si="5"/>
        <v xml:space="preserve"> </v>
      </c>
      <c r="K30" s="17" t="str">
        <f t="shared" si="6"/>
        <v>SNQ</v>
      </c>
      <c r="L30" s="260"/>
      <c r="M30" s="99" t="str">
        <f t="shared" si="7"/>
        <v xml:space="preserve"> </v>
      </c>
      <c r="N30" s="17" t="str">
        <f t="shared" si="8"/>
        <v>SNP</v>
      </c>
      <c r="O30" s="97" t="str">
        <f t="shared" si="9"/>
        <v xml:space="preserve"> </v>
      </c>
    </row>
    <row r="31" spans="1:15" x14ac:dyDescent="0.25">
      <c r="A31" s="96" t="str">
        <f>'PROM 3.2'!A36</f>
        <v>TAIBOT AVEGNO BRYAN ANTENOR</v>
      </c>
      <c r="B31" s="17" t="str">
        <f t="shared" si="0"/>
        <v>SNP</v>
      </c>
      <c r="C31" s="97" t="str">
        <f>'PROM 1.2'!M36</f>
        <v xml:space="preserve"> </v>
      </c>
      <c r="D31" s="17" t="str">
        <f t="shared" si="1"/>
        <v>SNP</v>
      </c>
      <c r="E31" s="97" t="str">
        <f>'PROM 2.2'!M36</f>
        <v xml:space="preserve"> </v>
      </c>
      <c r="F31" s="17" t="str">
        <f t="shared" si="2"/>
        <v>SNP</v>
      </c>
      <c r="G31" s="97" t="str">
        <f>'PROM 3.2'!M36</f>
        <v xml:space="preserve"> </v>
      </c>
      <c r="H31" s="17" t="str">
        <f t="shared" si="3"/>
        <v>SNP</v>
      </c>
      <c r="I31" s="97" t="str">
        <f t="shared" si="4"/>
        <v xml:space="preserve"> </v>
      </c>
      <c r="J31" s="98" t="str">
        <f t="shared" si="5"/>
        <v xml:space="preserve"> </v>
      </c>
      <c r="K31" s="17" t="str">
        <f t="shared" si="6"/>
        <v>SNQ</v>
      </c>
      <c r="L31" s="260"/>
      <c r="M31" s="99" t="str">
        <f t="shared" si="7"/>
        <v xml:space="preserve"> </v>
      </c>
      <c r="N31" s="17" t="str">
        <f t="shared" si="8"/>
        <v>SNP</v>
      </c>
      <c r="O31" s="97" t="str">
        <f t="shared" si="9"/>
        <v xml:space="preserve"> </v>
      </c>
    </row>
    <row r="32" spans="1:15" x14ac:dyDescent="0.25">
      <c r="A32" s="96" t="str">
        <f>'PROM 3.2'!A37</f>
        <v>TORO ALMEA JORDAN ANDRES</v>
      </c>
      <c r="B32" s="17" t="str">
        <f t="shared" si="0"/>
        <v>SNP</v>
      </c>
      <c r="C32" s="97" t="str">
        <f>'PROM 1.2'!M37</f>
        <v xml:space="preserve"> </v>
      </c>
      <c r="D32" s="17" t="str">
        <f t="shared" si="1"/>
        <v>SNP</v>
      </c>
      <c r="E32" s="97" t="str">
        <f>'PROM 2.2'!M37</f>
        <v xml:space="preserve"> </v>
      </c>
      <c r="F32" s="17" t="str">
        <f t="shared" si="2"/>
        <v>SNP</v>
      </c>
      <c r="G32" s="97" t="str">
        <f>'PROM 3.2'!M37</f>
        <v xml:space="preserve"> </v>
      </c>
      <c r="H32" s="17" t="str">
        <f t="shared" si="3"/>
        <v>SNP</v>
      </c>
      <c r="I32" s="97" t="str">
        <f t="shared" si="4"/>
        <v xml:space="preserve"> </v>
      </c>
      <c r="J32" s="98" t="str">
        <f t="shared" si="5"/>
        <v xml:space="preserve"> </v>
      </c>
      <c r="K32" s="17" t="str">
        <f t="shared" si="6"/>
        <v>SNQ</v>
      </c>
      <c r="L32" s="260"/>
      <c r="M32" s="99" t="str">
        <f t="shared" si="7"/>
        <v xml:space="preserve"> </v>
      </c>
      <c r="N32" s="17" t="str">
        <f t="shared" si="8"/>
        <v>SNP</v>
      </c>
      <c r="O32" s="97" t="str">
        <f t="shared" si="9"/>
        <v xml:space="preserve"> </v>
      </c>
    </row>
    <row r="33" spans="1:15" x14ac:dyDescent="0.25">
      <c r="A33" s="96" t="str">
        <f>'PROM 3.2'!A38</f>
        <v>VALENCIA CAICEDO ANGIE ISABELLA</v>
      </c>
      <c r="B33" s="17" t="str">
        <f t="shared" si="0"/>
        <v>SNP</v>
      </c>
      <c r="C33" s="97" t="str">
        <f>'PROM 1.2'!M38</f>
        <v xml:space="preserve"> </v>
      </c>
      <c r="D33" s="17" t="str">
        <f t="shared" si="1"/>
        <v>SNP</v>
      </c>
      <c r="E33" s="97" t="str">
        <f>'PROM 2.2'!M38</f>
        <v xml:space="preserve"> </v>
      </c>
      <c r="F33" s="17" t="str">
        <f t="shared" si="2"/>
        <v>SNP</v>
      </c>
      <c r="G33" s="97" t="str">
        <f>'PROM 3.2'!M38</f>
        <v xml:space="preserve"> </v>
      </c>
      <c r="H33" s="17" t="str">
        <f t="shared" si="3"/>
        <v>SNP</v>
      </c>
      <c r="I33" s="97" t="str">
        <f t="shared" si="4"/>
        <v xml:space="preserve"> </v>
      </c>
      <c r="J33" s="98" t="str">
        <f t="shared" si="5"/>
        <v xml:space="preserve"> </v>
      </c>
      <c r="K33" s="17" t="str">
        <f t="shared" si="6"/>
        <v>SNQ</v>
      </c>
      <c r="L33" s="260"/>
      <c r="M33" s="99" t="str">
        <f t="shared" si="7"/>
        <v xml:space="preserve"> </v>
      </c>
      <c r="N33" s="17" t="str">
        <f t="shared" si="8"/>
        <v>SNP</v>
      </c>
      <c r="O33" s="97" t="str">
        <f t="shared" si="9"/>
        <v xml:space="preserve"> </v>
      </c>
    </row>
    <row r="34" spans="1:15" x14ac:dyDescent="0.25">
      <c r="A34" s="96" t="str">
        <f>'PROM 3.2'!A39</f>
        <v>VALIENTE GUTIERREZ NAYIB EDUARDO</v>
      </c>
      <c r="B34" s="17" t="str">
        <f t="shared" si="0"/>
        <v>SNP</v>
      </c>
      <c r="C34" s="97" t="str">
        <f>'PROM 1.2'!M39</f>
        <v xml:space="preserve"> </v>
      </c>
      <c r="D34" s="17" t="str">
        <f t="shared" si="1"/>
        <v>SNP</v>
      </c>
      <c r="E34" s="97" t="str">
        <f>'PROM 2.2'!M39</f>
        <v xml:space="preserve"> </v>
      </c>
      <c r="F34" s="17" t="str">
        <f t="shared" si="2"/>
        <v>SNP</v>
      </c>
      <c r="G34" s="97" t="str">
        <f>'PROM 3.2'!M39</f>
        <v xml:space="preserve"> </v>
      </c>
      <c r="H34" s="17" t="str">
        <f t="shared" si="3"/>
        <v>SNP</v>
      </c>
      <c r="I34" s="97" t="str">
        <f t="shared" si="4"/>
        <v xml:space="preserve"> </v>
      </c>
      <c r="J34" s="98" t="str">
        <f t="shared" si="5"/>
        <v xml:space="preserve"> </v>
      </c>
      <c r="K34" s="17" t="str">
        <f t="shared" si="6"/>
        <v>SNQ</v>
      </c>
      <c r="L34" s="260"/>
      <c r="M34" s="99" t="str">
        <f t="shared" si="7"/>
        <v xml:space="preserve"> </v>
      </c>
      <c r="N34" s="17" t="str">
        <f t="shared" si="8"/>
        <v>SNP</v>
      </c>
      <c r="O34" s="97" t="str">
        <f t="shared" si="9"/>
        <v xml:space="preserve"> </v>
      </c>
    </row>
    <row r="35" spans="1:15" x14ac:dyDescent="0.25">
      <c r="A35" s="96" t="str">
        <f>'PROM 3.2'!A40</f>
        <v>VEGA VERA ANGGIE VALERIA</v>
      </c>
      <c r="B35" s="17" t="str">
        <f t="shared" si="0"/>
        <v>SNP</v>
      </c>
      <c r="C35" s="97" t="str">
        <f>'PROM 1.2'!M40</f>
        <v xml:space="preserve"> </v>
      </c>
      <c r="D35" s="17" t="str">
        <f t="shared" si="1"/>
        <v>SNP</v>
      </c>
      <c r="E35" s="97" t="str">
        <f>'PROM 2.2'!M40</f>
        <v xml:space="preserve"> </v>
      </c>
      <c r="F35" s="17" t="str">
        <f t="shared" si="2"/>
        <v>SNP</v>
      </c>
      <c r="G35" s="97" t="str">
        <f>'PROM 3.2'!M40</f>
        <v xml:space="preserve"> </v>
      </c>
      <c r="H35" s="17" t="str">
        <f t="shared" si="3"/>
        <v>SNP</v>
      </c>
      <c r="I35" s="97" t="str">
        <f t="shared" si="4"/>
        <v xml:space="preserve"> </v>
      </c>
      <c r="J35" s="98" t="str">
        <f t="shared" si="5"/>
        <v xml:space="preserve"> </v>
      </c>
      <c r="K35" s="17" t="str">
        <f t="shared" si="6"/>
        <v>SNQ</v>
      </c>
      <c r="L35" s="260"/>
      <c r="M35" s="99" t="str">
        <f t="shared" si="7"/>
        <v xml:space="preserve"> </v>
      </c>
      <c r="N35" s="17" t="str">
        <f t="shared" si="8"/>
        <v>SNP</v>
      </c>
      <c r="O35" s="97" t="str">
        <f t="shared" si="9"/>
        <v xml:space="preserve"> </v>
      </c>
    </row>
    <row r="36" spans="1:15" x14ac:dyDescent="0.25">
      <c r="A36" s="96">
        <f>'PROM 3.2'!A41</f>
        <v>0</v>
      </c>
      <c r="B36" s="17" t="str">
        <f t="shared" si="0"/>
        <v>SNP</v>
      </c>
      <c r="C36" s="97" t="str">
        <f>'PROM 1.2'!M41</f>
        <v xml:space="preserve"> </v>
      </c>
      <c r="D36" s="17" t="str">
        <f t="shared" si="1"/>
        <v>SNP</v>
      </c>
      <c r="E36" s="97" t="str">
        <f>'PROM 2.2'!M41</f>
        <v xml:space="preserve"> </v>
      </c>
      <c r="F36" s="17" t="str">
        <f t="shared" si="2"/>
        <v>SNP</v>
      </c>
      <c r="G36" s="97" t="str">
        <f>'PROM 3.2'!M41</f>
        <v xml:space="preserve"> </v>
      </c>
      <c r="H36" s="17" t="str">
        <f t="shared" si="3"/>
        <v>SNP</v>
      </c>
      <c r="I36" s="97" t="str">
        <f t="shared" si="4"/>
        <v xml:space="preserve"> </v>
      </c>
      <c r="J36" s="98" t="str">
        <f t="shared" si="5"/>
        <v xml:space="preserve"> </v>
      </c>
      <c r="K36" s="17" t="str">
        <f t="shared" si="6"/>
        <v>SNQ</v>
      </c>
      <c r="L36" s="260"/>
      <c r="M36" s="99" t="str">
        <f t="shared" si="7"/>
        <v xml:space="preserve"> </v>
      </c>
      <c r="N36" s="17" t="str">
        <f t="shared" si="8"/>
        <v>SNP</v>
      </c>
      <c r="O36" s="97" t="str">
        <f t="shared" si="9"/>
        <v xml:space="preserve"> </v>
      </c>
    </row>
    <row r="37" spans="1:15" x14ac:dyDescent="0.25">
      <c r="A37" s="96">
        <f>'PROM 3.2'!A42</f>
        <v>0</v>
      </c>
      <c r="B37" s="17" t="str">
        <f t="shared" si="0"/>
        <v>SNP</v>
      </c>
      <c r="C37" s="97" t="str">
        <f>'PROM 1.2'!M42</f>
        <v xml:space="preserve"> </v>
      </c>
      <c r="D37" s="17" t="str">
        <f t="shared" si="1"/>
        <v>SNP</v>
      </c>
      <c r="E37" s="97" t="str">
        <f>'PROM 2.2'!M42</f>
        <v xml:space="preserve"> </v>
      </c>
      <c r="F37" s="17" t="str">
        <f t="shared" si="2"/>
        <v>SNP</v>
      </c>
      <c r="G37" s="97" t="str">
        <f>'PROM 3.2'!M42</f>
        <v xml:space="preserve"> </v>
      </c>
      <c r="H37" s="17" t="str">
        <f t="shared" si="3"/>
        <v>SNP</v>
      </c>
      <c r="I37" s="97" t="str">
        <f t="shared" si="4"/>
        <v xml:space="preserve"> </v>
      </c>
      <c r="J37" s="98" t="str">
        <f t="shared" si="5"/>
        <v xml:space="preserve"> </v>
      </c>
      <c r="K37" s="17" t="str">
        <f t="shared" si="6"/>
        <v>SNQ</v>
      </c>
      <c r="L37" s="260"/>
      <c r="M37" s="99" t="str">
        <f t="shared" si="7"/>
        <v xml:space="preserve"> </v>
      </c>
      <c r="N37" s="17" t="str">
        <f t="shared" si="8"/>
        <v>SNP</v>
      </c>
      <c r="O37" s="97" t="str">
        <f t="shared" si="9"/>
        <v xml:space="preserve"> </v>
      </c>
    </row>
    <row r="38" spans="1:15" x14ac:dyDescent="0.25">
      <c r="A38" s="96">
        <f>'PROM 3.2'!A43</f>
        <v>0</v>
      </c>
      <c r="B38" s="17" t="str">
        <f t="shared" si="0"/>
        <v>SNP</v>
      </c>
      <c r="C38" s="97" t="str">
        <f>'PROM 1.2'!M43</f>
        <v xml:space="preserve"> </v>
      </c>
      <c r="D38" s="17" t="str">
        <f t="shared" si="1"/>
        <v>SNP</v>
      </c>
      <c r="E38" s="97" t="str">
        <f>'PROM 2.2'!M43</f>
        <v xml:space="preserve"> </v>
      </c>
      <c r="F38" s="17" t="str">
        <f t="shared" si="2"/>
        <v>SNP</v>
      </c>
      <c r="G38" s="97" t="str">
        <f>'PROM 3.2'!M43</f>
        <v xml:space="preserve"> </v>
      </c>
      <c r="H38" s="17" t="str">
        <f t="shared" si="3"/>
        <v>SNP</v>
      </c>
      <c r="I38" s="97" t="str">
        <f t="shared" si="4"/>
        <v xml:space="preserve"> </v>
      </c>
      <c r="J38" s="98" t="str">
        <f t="shared" si="5"/>
        <v xml:space="preserve"> </v>
      </c>
      <c r="K38" s="17" t="str">
        <f t="shared" si="6"/>
        <v>SNQ</v>
      </c>
      <c r="L38" s="260"/>
      <c r="M38" s="99" t="str">
        <f t="shared" si="7"/>
        <v xml:space="preserve"> </v>
      </c>
      <c r="N38" s="17" t="str">
        <f t="shared" si="8"/>
        <v>SNP</v>
      </c>
      <c r="O38" s="97" t="str">
        <f t="shared" si="9"/>
        <v xml:space="preserve"> </v>
      </c>
    </row>
    <row r="39" spans="1:15" x14ac:dyDescent="0.25">
      <c r="A39" s="96">
        <f>'PROM 3.2'!A44</f>
        <v>0</v>
      </c>
      <c r="B39" s="17" t="str">
        <f t="shared" si="0"/>
        <v>SNP</v>
      </c>
      <c r="C39" s="97" t="str">
        <f>'PROM 1.2'!M44</f>
        <v xml:space="preserve"> </v>
      </c>
      <c r="D39" s="17" t="str">
        <f t="shared" si="1"/>
        <v>SNP</v>
      </c>
      <c r="E39" s="97" t="str">
        <f>'PROM 2.2'!M44</f>
        <v xml:space="preserve"> </v>
      </c>
      <c r="F39" s="17" t="str">
        <f t="shared" si="2"/>
        <v>SNP</v>
      </c>
      <c r="G39" s="97" t="str">
        <f>'PROM 3.2'!M44</f>
        <v xml:space="preserve"> </v>
      </c>
      <c r="H39" s="17" t="str">
        <f t="shared" si="3"/>
        <v>SNP</v>
      </c>
      <c r="I39" s="97" t="str">
        <f t="shared" si="4"/>
        <v xml:space="preserve"> </v>
      </c>
      <c r="J39" s="98" t="str">
        <f t="shared" si="5"/>
        <v xml:space="preserve"> </v>
      </c>
      <c r="K39" s="17" t="str">
        <f t="shared" si="6"/>
        <v>SNQ</v>
      </c>
      <c r="L39" s="260"/>
      <c r="M39" s="99" t="str">
        <f t="shared" si="7"/>
        <v xml:space="preserve"> </v>
      </c>
      <c r="N39" s="17" t="str">
        <f t="shared" si="8"/>
        <v>SNP</v>
      </c>
      <c r="O39" s="97" t="str">
        <f t="shared" si="9"/>
        <v xml:space="preserve"> </v>
      </c>
    </row>
    <row r="40" spans="1:15" x14ac:dyDescent="0.25">
      <c r="A40" s="96">
        <f>'PROM 3.2'!A45</f>
        <v>0</v>
      </c>
      <c r="B40" s="17" t="str">
        <f t="shared" si="0"/>
        <v>SNP</v>
      </c>
      <c r="C40" s="97" t="str">
        <f>'PROM 1.2'!M45</f>
        <v xml:space="preserve"> </v>
      </c>
      <c r="D40" s="17" t="str">
        <f t="shared" si="1"/>
        <v>SNP</v>
      </c>
      <c r="E40" s="97" t="str">
        <f>'PROM 2.2'!M45</f>
        <v xml:space="preserve"> </v>
      </c>
      <c r="F40" s="17" t="str">
        <f t="shared" si="2"/>
        <v>SNP</v>
      </c>
      <c r="G40" s="97" t="str">
        <f>'PROM 3.2'!M45</f>
        <v xml:space="preserve"> </v>
      </c>
      <c r="H40" s="17" t="str">
        <f t="shared" si="3"/>
        <v>SNP</v>
      </c>
      <c r="I40" s="97" t="str">
        <f t="shared" si="4"/>
        <v xml:space="preserve"> </v>
      </c>
      <c r="J40" s="98" t="str">
        <f t="shared" si="5"/>
        <v xml:space="preserve"> </v>
      </c>
      <c r="K40" s="17" t="str">
        <f t="shared" si="6"/>
        <v>SNQ</v>
      </c>
      <c r="L40" s="260"/>
      <c r="M40" s="99" t="str">
        <f t="shared" si="7"/>
        <v xml:space="preserve"> </v>
      </c>
      <c r="N40" s="17" t="str">
        <f t="shared" si="8"/>
        <v>SNP</v>
      </c>
      <c r="O40" s="97" t="str">
        <f t="shared" si="9"/>
        <v xml:space="preserve"> </v>
      </c>
    </row>
    <row r="41" spans="1:15" x14ac:dyDescent="0.25">
      <c r="A41" s="96">
        <f>'PROM 3.2'!A46</f>
        <v>0</v>
      </c>
      <c r="B41" s="17" t="str">
        <f t="shared" si="0"/>
        <v>SNP</v>
      </c>
      <c r="C41" s="97" t="str">
        <f>'PROM 1.2'!M46</f>
        <v xml:space="preserve"> </v>
      </c>
      <c r="D41" s="17" t="str">
        <f t="shared" si="1"/>
        <v>SNP</v>
      </c>
      <c r="E41" s="97" t="str">
        <f>'PROM 2.2'!M46</f>
        <v xml:space="preserve"> </v>
      </c>
      <c r="F41" s="17" t="str">
        <f t="shared" si="2"/>
        <v>SNP</v>
      </c>
      <c r="G41" s="97" t="str">
        <f>'PROM 3.2'!M46</f>
        <v xml:space="preserve"> </v>
      </c>
      <c r="H41" s="17" t="str">
        <f t="shared" si="3"/>
        <v>SNP</v>
      </c>
      <c r="I41" s="97" t="str">
        <f t="shared" si="4"/>
        <v xml:space="preserve"> </v>
      </c>
      <c r="J41" s="98" t="str">
        <f t="shared" si="5"/>
        <v xml:space="preserve"> </v>
      </c>
      <c r="K41" s="17" t="str">
        <f t="shared" si="6"/>
        <v>SNQ</v>
      </c>
      <c r="L41" s="260"/>
      <c r="M41" s="99" t="str">
        <f t="shared" si="7"/>
        <v xml:space="preserve"> </v>
      </c>
      <c r="N41" s="17" t="str">
        <f t="shared" si="8"/>
        <v>SNP</v>
      </c>
      <c r="O41" s="97" t="str">
        <f t="shared" si="9"/>
        <v xml:space="preserve"> </v>
      </c>
    </row>
    <row r="42" spans="1:15" x14ac:dyDescent="0.25">
      <c r="A42" s="96">
        <f>'PROM 3.2'!A47</f>
        <v>0</v>
      </c>
      <c r="B42" s="17" t="str">
        <f t="shared" si="0"/>
        <v>SNP</v>
      </c>
      <c r="C42" s="97" t="str">
        <f>'PROM 1.2'!M47</f>
        <v xml:space="preserve"> </v>
      </c>
      <c r="D42" s="17" t="str">
        <f t="shared" si="1"/>
        <v>SNP</v>
      </c>
      <c r="E42" s="97" t="str">
        <f>'PROM 2.2'!M47</f>
        <v xml:space="preserve"> </v>
      </c>
      <c r="F42" s="17" t="str">
        <f t="shared" si="2"/>
        <v>SNP</v>
      </c>
      <c r="G42" s="97" t="str">
        <f>'PROM 3.2'!M47</f>
        <v xml:space="preserve"> </v>
      </c>
      <c r="H42" s="17" t="str">
        <f t="shared" si="3"/>
        <v>SNP</v>
      </c>
      <c r="I42" s="97" t="str">
        <f t="shared" si="4"/>
        <v xml:space="preserve"> </v>
      </c>
      <c r="J42" s="98" t="str">
        <f t="shared" si="5"/>
        <v xml:space="preserve"> </v>
      </c>
      <c r="K42" s="17" t="str">
        <f t="shared" si="6"/>
        <v>SNQ</v>
      </c>
      <c r="L42" s="260"/>
      <c r="M42" s="99" t="str">
        <f t="shared" si="7"/>
        <v xml:space="preserve"> </v>
      </c>
      <c r="N42" s="17" t="str">
        <f t="shared" si="8"/>
        <v>SNP</v>
      </c>
      <c r="O42" s="97" t="str">
        <f t="shared" si="9"/>
        <v xml:space="preserve"> </v>
      </c>
    </row>
    <row r="43" spans="1:15" x14ac:dyDescent="0.25">
      <c r="A43" s="96">
        <f>'PROM 3.2'!A48</f>
        <v>0</v>
      </c>
      <c r="B43" s="17" t="str">
        <f t="shared" si="0"/>
        <v>SNP</v>
      </c>
      <c r="C43" s="97" t="str">
        <f>'PROM 1.2'!M48</f>
        <v xml:space="preserve"> </v>
      </c>
      <c r="D43" s="17" t="str">
        <f t="shared" si="1"/>
        <v>SNP</v>
      </c>
      <c r="E43" s="97" t="str">
        <f>'PROM 2.2'!M48</f>
        <v xml:space="preserve"> </v>
      </c>
      <c r="F43" s="17" t="str">
        <f t="shared" si="2"/>
        <v>SNP</v>
      </c>
      <c r="G43" s="97" t="str">
        <f>'PROM 3.2'!M48</f>
        <v xml:space="preserve"> </v>
      </c>
      <c r="H43" s="17" t="str">
        <f t="shared" si="3"/>
        <v>SNP</v>
      </c>
      <c r="I43" s="97" t="str">
        <f t="shared" si="4"/>
        <v xml:space="preserve"> </v>
      </c>
      <c r="J43" s="98" t="str">
        <f t="shared" si="5"/>
        <v xml:space="preserve"> </v>
      </c>
      <c r="K43" s="17" t="str">
        <f t="shared" si="6"/>
        <v>SNQ</v>
      </c>
      <c r="L43" s="260"/>
      <c r="M43" s="99" t="str">
        <f t="shared" si="7"/>
        <v xml:space="preserve"> </v>
      </c>
      <c r="N43" s="17" t="str">
        <f t="shared" si="8"/>
        <v>SNP</v>
      </c>
      <c r="O43" s="97" t="str">
        <f t="shared" si="9"/>
        <v xml:space="preserve"> </v>
      </c>
    </row>
    <row r="44" spans="1:15" x14ac:dyDescent="0.25">
      <c r="A44" s="96">
        <f>'PROM 3.2'!A49</f>
        <v>0</v>
      </c>
      <c r="B44" s="17" t="str">
        <f t="shared" si="0"/>
        <v>SNP</v>
      </c>
      <c r="C44" s="97" t="str">
        <f>'PROM 1.2'!M49</f>
        <v xml:space="preserve"> </v>
      </c>
      <c r="D44" s="17" t="str">
        <f t="shared" si="1"/>
        <v>SNP</v>
      </c>
      <c r="E44" s="97" t="str">
        <f>'PROM 2.2'!M49</f>
        <v xml:space="preserve"> </v>
      </c>
      <c r="F44" s="17" t="str">
        <f t="shared" si="2"/>
        <v>SNP</v>
      </c>
      <c r="G44" s="97" t="str">
        <f>'PROM 3.2'!M49</f>
        <v xml:space="preserve"> </v>
      </c>
      <c r="H44" s="17" t="str">
        <f t="shared" si="3"/>
        <v>SNP</v>
      </c>
      <c r="I44" s="97" t="str">
        <f t="shared" si="4"/>
        <v xml:space="preserve"> </v>
      </c>
      <c r="J44" s="98" t="str">
        <f t="shared" si="5"/>
        <v xml:space="preserve"> </v>
      </c>
      <c r="K44" s="17" t="str">
        <f t="shared" si="6"/>
        <v>SNQ</v>
      </c>
      <c r="L44" s="260"/>
      <c r="M44" s="99" t="str">
        <f t="shared" si="7"/>
        <v xml:space="preserve"> </v>
      </c>
      <c r="N44" s="17" t="str">
        <f t="shared" si="8"/>
        <v>SNP</v>
      </c>
      <c r="O44" s="97" t="str">
        <f t="shared" si="9"/>
        <v xml:space="preserve"> </v>
      </c>
    </row>
    <row r="45" spans="1:15" x14ac:dyDescent="0.25">
      <c r="A45" s="96">
        <f>'PROM 3.2'!A50</f>
        <v>0</v>
      </c>
      <c r="B45" s="17" t="str">
        <f t="shared" si="0"/>
        <v>SNP</v>
      </c>
      <c r="C45" s="97" t="str">
        <f>'PROM 1.2'!M50</f>
        <v xml:space="preserve"> </v>
      </c>
      <c r="D45" s="17" t="str">
        <f t="shared" si="1"/>
        <v>SNP</v>
      </c>
      <c r="E45" s="97" t="str">
        <f>'PROM 2.2'!M50</f>
        <v xml:space="preserve"> </v>
      </c>
      <c r="F45" s="17" t="str">
        <f t="shared" si="2"/>
        <v>SNP</v>
      </c>
      <c r="G45" s="97" t="str">
        <f>'PROM 3.2'!M50</f>
        <v xml:space="preserve"> </v>
      </c>
      <c r="H45" s="17" t="str">
        <f t="shared" si="3"/>
        <v>SNP</v>
      </c>
      <c r="I45" s="97" t="str">
        <f t="shared" si="4"/>
        <v xml:space="preserve"> </v>
      </c>
      <c r="J45" s="98" t="str">
        <f t="shared" si="5"/>
        <v xml:space="preserve"> </v>
      </c>
      <c r="K45" s="17" t="str">
        <f t="shared" si="6"/>
        <v>SNQ</v>
      </c>
      <c r="L45" s="260"/>
      <c r="M45" s="99" t="str">
        <f t="shared" si="7"/>
        <v xml:space="preserve"> </v>
      </c>
      <c r="N45" s="17" t="str">
        <f t="shared" si="8"/>
        <v>SNP</v>
      </c>
      <c r="O45" s="97" t="str">
        <f t="shared" si="9"/>
        <v xml:space="preserve"> </v>
      </c>
    </row>
    <row r="46" spans="1:15" x14ac:dyDescent="0.25">
      <c r="A46" s="96">
        <f>'PROM 3.2'!A51</f>
        <v>0</v>
      </c>
      <c r="B46" s="17" t="str">
        <f t="shared" si="0"/>
        <v>SNP</v>
      </c>
      <c r="C46" s="97" t="str">
        <f>'PROM 1.2'!M51</f>
        <v xml:space="preserve"> </v>
      </c>
      <c r="D46" s="17" t="str">
        <f t="shared" si="1"/>
        <v>SNP</v>
      </c>
      <c r="E46" s="97" t="str">
        <f>'PROM 2.2'!M51</f>
        <v xml:space="preserve"> </v>
      </c>
      <c r="F46" s="17" t="str">
        <f t="shared" si="2"/>
        <v>SNP</v>
      </c>
      <c r="G46" s="97" t="str">
        <f>'PROM 3.2'!M51</f>
        <v xml:space="preserve"> </v>
      </c>
      <c r="H46" s="17" t="str">
        <f t="shared" si="3"/>
        <v>SNP</v>
      </c>
      <c r="I46" s="97" t="str">
        <f t="shared" si="4"/>
        <v xml:space="preserve"> </v>
      </c>
      <c r="J46" s="98" t="str">
        <f t="shared" si="5"/>
        <v xml:space="preserve"> </v>
      </c>
      <c r="K46" s="17" t="str">
        <f t="shared" si="6"/>
        <v>SNQ</v>
      </c>
      <c r="L46" s="260"/>
      <c r="M46" s="99" t="str">
        <f t="shared" si="7"/>
        <v xml:space="preserve"> </v>
      </c>
      <c r="N46" s="17" t="str">
        <f t="shared" si="8"/>
        <v>SNP</v>
      </c>
      <c r="O46" s="97" t="str">
        <f t="shared" si="9"/>
        <v xml:space="preserve"> </v>
      </c>
    </row>
    <row r="47" spans="1:15" x14ac:dyDescent="0.25">
      <c r="A47" s="267">
        <f>'PROM 3.2'!A52</f>
        <v>0</v>
      </c>
    </row>
    <row r="48" spans="1:15" s="6" customFormat="1" ht="12" x14ac:dyDescent="0.25">
      <c r="A48" s="268" t="str">
        <f>'PROM 3.2'!A53</f>
        <v>PROMEDIO DEL CURSO</v>
      </c>
      <c r="B48" s="268" t="e">
        <f t="shared" ref="B48:N48" si="10">+TRUNC(AVERAGE(B7:B46),2)</f>
        <v>#DIV/0!</v>
      </c>
      <c r="C48" s="268" t="e">
        <f t="shared" si="10"/>
        <v>#DIV/0!</v>
      </c>
      <c r="D48" s="268" t="e">
        <f t="shared" si="10"/>
        <v>#DIV/0!</v>
      </c>
      <c r="E48" s="268" t="e">
        <f t="shared" si="10"/>
        <v>#DIV/0!</v>
      </c>
      <c r="F48" s="268" t="e">
        <f t="shared" si="10"/>
        <v>#DIV/0!</v>
      </c>
      <c r="G48" s="268" t="e">
        <f t="shared" si="10"/>
        <v>#DIV/0!</v>
      </c>
      <c r="H48" s="268" t="e">
        <f t="shared" si="10"/>
        <v>#DIV/0!</v>
      </c>
      <c r="I48" s="268" t="e">
        <f t="shared" si="10"/>
        <v>#DIV/0!</v>
      </c>
      <c r="J48" s="268" t="e">
        <f t="shared" si="10"/>
        <v>#DIV/0!</v>
      </c>
      <c r="K48" s="268" t="e">
        <f t="shared" si="10"/>
        <v>#DIV/0!</v>
      </c>
      <c r="L48" s="268" t="e">
        <f t="shared" si="10"/>
        <v>#DIV/0!</v>
      </c>
      <c r="M48" s="268" t="e">
        <f t="shared" si="10"/>
        <v>#DIV/0!</v>
      </c>
      <c r="N48" s="268" t="e">
        <f t="shared" si="10"/>
        <v>#DIV/0!</v>
      </c>
      <c r="O48" s="268" t="e">
        <f>+TRUNC(AVERAGE(O7:O46),2)</f>
        <v>#DIV/0!</v>
      </c>
    </row>
    <row r="49" spans="1:13" s="6" customFormat="1" ht="20.25" customHeight="1" x14ac:dyDescent="0.25">
      <c r="A49" s="385" t="s">
        <v>49</v>
      </c>
      <c r="B49" s="386"/>
      <c r="C49" s="387" t="s">
        <v>50</v>
      </c>
      <c r="D49" s="387"/>
      <c r="E49" s="387" t="s">
        <v>51</v>
      </c>
      <c r="F49" s="387"/>
      <c r="G49" s="19"/>
      <c r="I49" s="19"/>
      <c r="K49" s="19"/>
      <c r="M49" s="19"/>
    </row>
    <row r="50" spans="1:13" s="6" customFormat="1" ht="20.25" customHeight="1" x14ac:dyDescent="0.25">
      <c r="A50" s="22" t="s">
        <v>98</v>
      </c>
      <c r="B50" s="25" t="s">
        <v>60</v>
      </c>
      <c r="C50" s="383">
        <f>E50/SUM(E50:F54)</f>
        <v>1</v>
      </c>
      <c r="D50" s="383"/>
      <c r="E50" s="384">
        <f>COUNTIF(N7:N46,"SNQ")+COUNTIF(N7:N46,"SNP")-COUNTBLANK(datos!B14:B53)</f>
        <v>29</v>
      </c>
      <c r="F50" s="384"/>
      <c r="G50" s="23"/>
      <c r="H50" s="23"/>
    </row>
    <row r="51" spans="1:13" s="6" customFormat="1" ht="20.25" customHeight="1" x14ac:dyDescent="0.25">
      <c r="A51" s="22" t="s">
        <v>61</v>
      </c>
      <c r="B51" s="26" t="s">
        <v>52</v>
      </c>
      <c r="C51" s="383">
        <f>E51/SUM(E50:F54)</f>
        <v>0</v>
      </c>
      <c r="D51" s="383"/>
      <c r="E51" s="384">
        <f>COUNTIF(N7:N46,"DAR")</f>
        <v>0</v>
      </c>
      <c r="F51" s="384"/>
      <c r="G51" s="23"/>
      <c r="H51" s="23"/>
    </row>
    <row r="52" spans="1:13" s="6" customFormat="1" ht="20.25" customHeight="1" x14ac:dyDescent="0.25">
      <c r="A52" s="22" t="s">
        <v>62</v>
      </c>
      <c r="B52" s="26" t="s">
        <v>53</v>
      </c>
      <c r="C52" s="383">
        <f>E52/SUM(E50:F54)</f>
        <v>0</v>
      </c>
      <c r="D52" s="383"/>
      <c r="E52" s="384">
        <f>COUNTIF(N7:N46,"AAR")</f>
        <v>0</v>
      </c>
      <c r="F52" s="384"/>
      <c r="G52" s="24"/>
      <c r="H52" s="24"/>
    </row>
    <row r="53" spans="1:13" s="6" customFormat="1" ht="24" x14ac:dyDescent="0.25">
      <c r="A53" s="22" t="s">
        <v>63</v>
      </c>
      <c r="B53" s="27" t="s">
        <v>54</v>
      </c>
      <c r="C53" s="383">
        <f>E53/SUM(E50:F54)</f>
        <v>0</v>
      </c>
      <c r="D53" s="383"/>
      <c r="E53" s="384">
        <f>COUNTIF(N7:N46,"PAAR")</f>
        <v>0</v>
      </c>
      <c r="F53" s="384"/>
      <c r="G53" s="24"/>
      <c r="H53" s="24"/>
    </row>
    <row r="54" spans="1:13" s="6" customFormat="1" ht="20.25" customHeight="1" x14ac:dyDescent="0.25">
      <c r="A54" s="22" t="s">
        <v>64</v>
      </c>
      <c r="B54" s="26" t="s">
        <v>55</v>
      </c>
      <c r="C54" s="383">
        <f>E54/SUM(E50:F54)</f>
        <v>0</v>
      </c>
      <c r="D54" s="383"/>
      <c r="E54" s="384">
        <f>COUNTIF(N7:N46,"NAAR")</f>
        <v>0</v>
      </c>
      <c r="F54" s="384"/>
      <c r="G54" s="24"/>
      <c r="H54" s="24"/>
    </row>
    <row r="55" spans="1:13" s="6" customFormat="1" ht="12" customHeight="1" x14ac:dyDescent="0.25">
      <c r="C55" s="24"/>
      <c r="D55" s="24"/>
      <c r="E55" s="24"/>
      <c r="F55" s="24"/>
      <c r="G55" s="24"/>
      <c r="H55" s="24"/>
    </row>
    <row r="56" spans="1:13" s="6" customFormat="1" ht="12" x14ac:dyDescent="0.25">
      <c r="C56" s="19"/>
      <c r="E56" s="19"/>
      <c r="G56" s="19"/>
      <c r="I56" s="19"/>
      <c r="K56" s="19"/>
      <c r="M56" s="19"/>
    </row>
    <row r="57" spans="1:13" s="6" customFormat="1" ht="12" x14ac:dyDescent="0.25">
      <c r="C57" s="19"/>
      <c r="E57" s="19"/>
      <c r="G57" s="19"/>
      <c r="I57" s="19"/>
      <c r="K57" s="19"/>
      <c r="M57" s="19"/>
    </row>
    <row r="60" spans="1:13" x14ac:dyDescent="0.25">
      <c r="B60" s="102">
        <f>datos!C6</f>
        <v>0</v>
      </c>
      <c r="H60" s="102">
        <f>'PROM 1Q'!H60</f>
        <v>0</v>
      </c>
      <c r="M60" s="102" t="s">
        <v>117</v>
      </c>
    </row>
    <row r="61" spans="1:13" x14ac:dyDescent="0.25">
      <c r="B61" s="102" t="s">
        <v>56</v>
      </c>
      <c r="H61" s="102" t="s">
        <v>57</v>
      </c>
      <c r="M61" s="102" t="s">
        <v>58</v>
      </c>
    </row>
  </sheetData>
  <sheetProtection password="C60B" sheet="1" objects="1" scenarios="1" formatRows="0"/>
  <mergeCells count="23">
    <mergeCell ref="C54:D54"/>
    <mergeCell ref="E54:F54"/>
    <mergeCell ref="E50:F50"/>
    <mergeCell ref="C52:D52"/>
    <mergeCell ref="E52:F52"/>
    <mergeCell ref="C53:D53"/>
    <mergeCell ref="E53:F53"/>
    <mergeCell ref="C51:D51"/>
    <mergeCell ref="E51:F51"/>
    <mergeCell ref="A49:B49"/>
    <mergeCell ref="C49:D49"/>
    <mergeCell ref="E49:F49"/>
    <mergeCell ref="C50:D50"/>
    <mergeCell ref="A1:O1"/>
    <mergeCell ref="A2:O2"/>
    <mergeCell ref="A3:O3"/>
    <mergeCell ref="G4:H4"/>
    <mergeCell ref="B5:C5"/>
    <mergeCell ref="D5:E5"/>
    <mergeCell ref="F5:G5"/>
    <mergeCell ref="H5:I5"/>
    <mergeCell ref="K5:L5"/>
    <mergeCell ref="N5:O5"/>
  </mergeCells>
  <conditionalFormatting sqref="O7:O46">
    <cfRule type="cellIs" dxfId="24" priority="14" operator="lessThan">
      <formula>7</formula>
    </cfRule>
    <cfRule type="cellIs" dxfId="23" priority="15" operator="lessThan">
      <formula>7</formula>
    </cfRule>
  </conditionalFormatting>
  <conditionalFormatting sqref="L7:L46">
    <cfRule type="cellIs" dxfId="22" priority="13" operator="lessThan">
      <formula>7</formula>
    </cfRule>
  </conditionalFormatting>
  <conditionalFormatting sqref="L7:L21">
    <cfRule type="cellIs" dxfId="21" priority="9" operator="lessThan">
      <formula>1</formula>
    </cfRule>
    <cfRule type="cellIs" dxfId="20" priority="10" operator="greaterThan">
      <formula>10</formula>
    </cfRule>
    <cfRule type="cellIs" dxfId="19" priority="11" operator="greaterThan">
      <formula>10</formula>
    </cfRule>
    <cfRule type="cellIs" dxfId="18" priority="12" operator="lessThan">
      <formula>1</formula>
    </cfRule>
  </conditionalFormatting>
  <conditionalFormatting sqref="L7:L21">
    <cfRule type="cellIs" dxfId="17" priority="5" operator="lessThan">
      <formula>1</formula>
    </cfRule>
    <cfRule type="cellIs" dxfId="16" priority="6" operator="greaterThan">
      <formula>10</formula>
    </cfRule>
    <cfRule type="cellIs" dxfId="15" priority="7" operator="greaterThan">
      <formula>10</formula>
    </cfRule>
    <cfRule type="cellIs" dxfId="14" priority="8" operator="lessThan">
      <formula>1</formula>
    </cfRule>
  </conditionalFormatting>
  <conditionalFormatting sqref="L7:L16">
    <cfRule type="cellIs" dxfId="13" priority="1" operator="lessThan">
      <formula>1</formula>
    </cfRule>
    <cfRule type="cellIs" dxfId="12" priority="2" operator="greaterThan">
      <formula>10</formula>
    </cfRule>
    <cfRule type="cellIs" dxfId="11" priority="3" operator="greaterThan">
      <formula>10</formula>
    </cfRule>
    <cfRule type="cellIs" dxfId="10" priority="4" operator="lessThan">
      <formula>1</formula>
    </cfRule>
  </conditionalFormatting>
  <pageMargins left="0.70866141732283472" right="0.70866141732283472" top="0.74803149606299213" bottom="0.74803149606299213" header="0.31496062992125984" footer="0.31496062992125984"/>
  <pageSetup paperSize="9" scale="68" fitToHeight="0" orientation="portrait" horizontalDpi="4294967294" verticalDpi="0" r:id="rId1"/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M65"/>
  <sheetViews>
    <sheetView topLeftCell="A24" zoomScale="130" zoomScaleNormal="130" workbookViewId="0">
      <selection activeCell="A31" sqref="A31:XFD31"/>
    </sheetView>
  </sheetViews>
  <sheetFormatPr baseColWidth="10" defaultRowHeight="12" customHeight="1" x14ac:dyDescent="0.25"/>
  <cols>
    <col min="1" max="1" width="36.7109375" style="171" bestFit="1" customWidth="1"/>
    <col min="2" max="2" width="5.5703125" style="171" bestFit="1" customWidth="1"/>
    <col min="3" max="3" width="7.28515625" style="172" bestFit="1" customWidth="1"/>
    <col min="4" max="4" width="3.7109375" style="171" bestFit="1" customWidth="1"/>
    <col min="5" max="5" width="11.140625" style="172" bestFit="1" customWidth="1"/>
    <col min="6" max="6" width="3.7109375" style="171" bestFit="1" customWidth="1"/>
    <col min="7" max="7" width="7.28515625" style="172" bestFit="1" customWidth="1"/>
    <col min="8" max="8" width="3.7109375" style="171" bestFit="1" customWidth="1"/>
    <col min="9" max="9" width="7.28515625" style="172" bestFit="1" customWidth="1"/>
    <col min="10" max="10" width="3.5703125" style="171" bestFit="1" customWidth="1"/>
    <col min="11" max="11" width="14.42578125" style="172" bestFit="1" customWidth="1"/>
    <col min="12" max="12" width="3.5703125" style="171" bestFit="1" customWidth="1"/>
    <col min="13" max="13" width="7.28515625" style="172" bestFit="1" customWidth="1"/>
    <col min="14" max="16384" width="11.42578125" style="171"/>
  </cols>
  <sheetData>
    <row r="1" spans="1:13" ht="12" customHeight="1" x14ac:dyDescent="0.25">
      <c r="A1" s="322" t="s">
        <v>36</v>
      </c>
      <c r="B1" s="322"/>
      <c r="C1" s="322"/>
      <c r="D1" s="322"/>
      <c r="E1" s="322"/>
      <c r="F1" s="322"/>
      <c r="G1" s="322"/>
      <c r="H1" s="322"/>
      <c r="I1" s="322"/>
      <c r="J1" s="322"/>
      <c r="K1" s="322"/>
      <c r="L1" s="322"/>
      <c r="M1" s="322"/>
    </row>
    <row r="2" spans="1:13" ht="12" customHeight="1" x14ac:dyDescent="0.25">
      <c r="A2" s="323" t="s">
        <v>123</v>
      </c>
      <c r="B2" s="323"/>
      <c r="C2" s="323"/>
      <c r="D2" s="323"/>
      <c r="E2" s="323"/>
      <c r="F2" s="323"/>
      <c r="G2" s="323"/>
      <c r="H2" s="323"/>
      <c r="I2" s="323"/>
      <c r="J2" s="323"/>
      <c r="K2" s="323"/>
      <c r="L2" s="323"/>
      <c r="M2" s="323"/>
    </row>
    <row r="3" spans="1:13" ht="12" customHeight="1" x14ac:dyDescent="0.25">
      <c r="A3" s="324" t="str">
        <f>CONCATENATE("PROMEDIO DE ",'1.1'!A1)</f>
        <v>PROMEDIO DE PRIMER PARCIAL - PRIMER QUIMESTRE</v>
      </c>
      <c r="B3" s="324"/>
      <c r="C3" s="324"/>
      <c r="D3" s="324"/>
      <c r="E3" s="324"/>
      <c r="F3" s="324"/>
      <c r="G3" s="324"/>
      <c r="H3" s="324"/>
      <c r="I3" s="324"/>
      <c r="J3" s="324"/>
      <c r="K3" s="324"/>
      <c r="L3" s="324"/>
      <c r="M3" s="324"/>
    </row>
    <row r="5" spans="1:13" s="174" customFormat="1" ht="12" customHeight="1" x14ac:dyDescent="0.25">
      <c r="A5" s="230" t="s">
        <v>25</v>
      </c>
      <c r="B5" s="191" t="str">
        <f>CONCATENATE(datos!C3," ",datos!C4)</f>
        <v xml:space="preserve"> </v>
      </c>
      <c r="C5" s="175"/>
      <c r="E5" s="175"/>
      <c r="F5" s="325" t="s">
        <v>37</v>
      </c>
      <c r="G5" s="325"/>
      <c r="H5" s="325"/>
      <c r="I5" s="192">
        <f>+datos!C7</f>
        <v>0</v>
      </c>
      <c r="K5" s="175"/>
      <c r="M5" s="175"/>
    </row>
    <row r="6" spans="1:13" s="174" customFormat="1" ht="12" customHeight="1" x14ac:dyDescent="0.25">
      <c r="A6" s="230" t="s">
        <v>26</v>
      </c>
      <c r="B6" s="193">
        <f>datos!C5</f>
        <v>0</v>
      </c>
      <c r="C6" s="175"/>
      <c r="E6" s="175"/>
      <c r="F6" s="325" t="s">
        <v>38</v>
      </c>
      <c r="G6" s="325"/>
      <c r="H6" s="325"/>
      <c r="I6" s="192">
        <f>+datos!C6</f>
        <v>0</v>
      </c>
      <c r="K6" s="175"/>
      <c r="M6" s="175"/>
    </row>
    <row r="7" spans="1:13" s="174" customFormat="1" ht="12" customHeight="1" x14ac:dyDescent="0.25">
      <c r="A7" s="230"/>
      <c r="B7" s="194"/>
      <c r="C7" s="195"/>
      <c r="D7" s="194"/>
      <c r="E7" s="195"/>
      <c r="F7" s="196"/>
      <c r="G7" s="196"/>
      <c r="H7" s="196"/>
      <c r="I7" s="197"/>
      <c r="K7" s="175"/>
      <c r="M7" s="175"/>
    </row>
    <row r="8" spans="1:13" s="200" customFormat="1" ht="12" customHeight="1" x14ac:dyDescent="0.25">
      <c r="A8" s="326" t="s">
        <v>12</v>
      </c>
      <c r="B8" s="326" t="s">
        <v>39</v>
      </c>
      <c r="C8" s="326"/>
      <c r="D8" s="326"/>
      <c r="E8" s="326"/>
      <c r="F8" s="326"/>
      <c r="G8" s="326"/>
      <c r="H8" s="326"/>
      <c r="I8" s="327"/>
      <c r="J8" s="328" t="s">
        <v>40</v>
      </c>
      <c r="K8" s="329"/>
      <c r="L8" s="332" t="s">
        <v>41</v>
      </c>
      <c r="M8" s="329"/>
    </row>
    <row r="9" spans="1:13" s="200" customFormat="1" ht="12" customHeight="1" x14ac:dyDescent="0.25">
      <c r="A9" s="326"/>
      <c r="B9" s="326"/>
      <c r="C9" s="326"/>
      <c r="D9" s="326"/>
      <c r="E9" s="326"/>
      <c r="F9" s="326"/>
      <c r="G9" s="326"/>
      <c r="H9" s="326"/>
      <c r="I9" s="327"/>
      <c r="J9" s="330"/>
      <c r="K9" s="331"/>
      <c r="L9" s="333"/>
      <c r="M9" s="334"/>
    </row>
    <row r="10" spans="1:13" s="200" customFormat="1" ht="12" customHeight="1" x14ac:dyDescent="0.25">
      <c r="A10" s="326"/>
      <c r="B10" s="328" t="s">
        <v>42</v>
      </c>
      <c r="C10" s="329"/>
      <c r="D10" s="328" t="s">
        <v>43</v>
      </c>
      <c r="E10" s="329"/>
      <c r="F10" s="326" t="s">
        <v>44</v>
      </c>
      <c r="G10" s="326"/>
      <c r="H10" s="327" t="s">
        <v>45</v>
      </c>
      <c r="I10" s="336"/>
      <c r="J10" s="337" t="s">
        <v>46</v>
      </c>
      <c r="K10" s="337"/>
      <c r="L10" s="335"/>
      <c r="M10" s="334"/>
    </row>
    <row r="11" spans="1:13" s="200" customFormat="1" ht="12" customHeight="1" x14ac:dyDescent="0.25">
      <c r="A11" s="326"/>
      <c r="B11" s="231" t="s">
        <v>47</v>
      </c>
      <c r="C11" s="198" t="s">
        <v>48</v>
      </c>
      <c r="D11" s="231" t="s">
        <v>47</v>
      </c>
      <c r="E11" s="198" t="s">
        <v>48</v>
      </c>
      <c r="F11" s="231" t="s">
        <v>47</v>
      </c>
      <c r="G11" s="198" t="s">
        <v>48</v>
      </c>
      <c r="H11" s="231" t="s">
        <v>47</v>
      </c>
      <c r="I11" s="198" t="s">
        <v>48</v>
      </c>
      <c r="J11" s="231" t="s">
        <v>47</v>
      </c>
      <c r="K11" s="198" t="s">
        <v>48</v>
      </c>
      <c r="L11" s="231" t="s">
        <v>47</v>
      </c>
      <c r="M11" s="198" t="s">
        <v>48</v>
      </c>
    </row>
    <row r="12" spans="1:13" ht="12" customHeight="1" x14ac:dyDescent="0.25">
      <c r="A12" s="199" t="str">
        <f>datos!B14</f>
        <v>ALVAREZ MUÑIZ ANGIE GABRIELA</v>
      </c>
      <c r="B12" s="201" t="str">
        <f>IF(C12=0,"F.N.",IF(C12&gt;8.99,"DAR",IF(C12&gt;6.99,"AAR",IF(C12&gt;4,"PAAR","NAAR"))))</f>
        <v>DAR</v>
      </c>
      <c r="C12" s="201">
        <f>IFERROR(TRUNC(AVERAGE('1.1'!B3:H3),2)," ")</f>
        <v>9</v>
      </c>
      <c r="D12" s="201" t="str">
        <f>IF(E12=0,"F.N.",IF(E12&gt;8.99,"DAR",IF(E12&gt;6.99,"AAR",IF(E12&gt;4,"PAAR","NAAR"))))</f>
        <v>DAR</v>
      </c>
      <c r="E12" s="201">
        <f>IFERROR(TRUNC(AVERAGE('1.1'!I3:O3),2)," ")</f>
        <v>9.25</v>
      </c>
      <c r="F12" s="201" t="str">
        <f>IF(G12=0,"F.N.",IF(G12&gt;8.99,"DAR",IF(G12&gt;6.99,"AAR",IF(G12&gt;4,"PAAR","NAAR"))))</f>
        <v>AAR</v>
      </c>
      <c r="G12" s="201">
        <f>IFERROR(TRUNC(AVERAGE('1.1'!P3:V3),2)," ")</f>
        <v>8.66</v>
      </c>
      <c r="H12" s="201" t="str">
        <f>IF(I12=0,"F.N.",IF(I12&gt;8.99,"DAR",IF(I12&gt;6.99,"AAR",IF(I12&gt;4,"PAAR","NAAR"))))</f>
        <v>DAR</v>
      </c>
      <c r="I12" s="201">
        <f>IFERROR(TRUNC(AVERAGE('1.1'!W3:AC3),2)," ")</f>
        <v>9.5</v>
      </c>
      <c r="J12" s="201" t="str">
        <f>IF(K12="F.N","F.N.",IF(K12&gt;8.99,"DAR",IF(K12&gt;6.99,"AAR",IF(K12&gt;4,"PAAR","NAAR"))))</f>
        <v>AAR</v>
      </c>
      <c r="K12" s="201">
        <f>IF('1.1'!AD3=0,"F.N",'1.1'!AD3)</f>
        <v>7</v>
      </c>
      <c r="L12" s="201" t="str">
        <f>IF(M12=" ","SNP",IF(M12&gt;8.99,"DAR",IF(M12&gt;6.99,"AAR",IF(M12&gt;4,"PAAR","NAAR"))))</f>
        <v>AAR</v>
      </c>
      <c r="M12" s="190">
        <f t="shared" ref="M12:M25" si="0">IF(K12="F.N"," ",TRUNC(AVERAGE(C12,E12,G12,I12,K12),2))</f>
        <v>8.68</v>
      </c>
    </row>
    <row r="13" spans="1:13" ht="12" customHeight="1" x14ac:dyDescent="0.25">
      <c r="A13" s="199" t="str">
        <f>datos!B15</f>
        <v>CABRERA NICOLA LEONARDO JAVIER</v>
      </c>
      <c r="B13" s="201" t="str">
        <f t="shared" ref="B13:B51" si="1">IF(C13=0,"F.N.",IF(C13&gt;8.99,"DAR",IF(C13&gt;6.99,"AAR",IF(C13&gt;4,"PAAR","NAAR"))))</f>
        <v>AAR</v>
      </c>
      <c r="C13" s="201">
        <f>IFERROR(TRUNC(AVERAGE('1.1'!B4:H4),2)," ")</f>
        <v>8</v>
      </c>
      <c r="D13" s="201" t="str">
        <f t="shared" ref="D13:D51" si="2">IF(E13=0,"F.N.",IF(E13&gt;8.99,"DAR",IF(E13&gt;6.99,"AAR",IF(E13&gt;4,"PAAR","NAAR"))))</f>
        <v>AAR</v>
      </c>
      <c r="E13" s="201">
        <f>IFERROR(TRUNC(AVERAGE('1.1'!I4:O4),2)," ")</f>
        <v>7.25</v>
      </c>
      <c r="F13" s="201" t="str">
        <f t="shared" ref="F13:F51" si="3">IF(G13=0,"F.N.",IF(G13&gt;8.99,"DAR",IF(G13&gt;6.99,"AAR",IF(G13&gt;4,"PAAR","NAAR"))))</f>
        <v>AAR</v>
      </c>
      <c r="G13" s="201">
        <f>IFERROR(TRUNC(AVERAGE('1.1'!P4:V4),2)," ")</f>
        <v>8</v>
      </c>
      <c r="H13" s="201" t="str">
        <f t="shared" ref="H13:H51" si="4">IF(I13=0,"F.N.",IF(I13&gt;8.99,"DAR",IF(I13&gt;6.99,"AAR",IF(I13&gt;4,"PAAR","NAAR"))))</f>
        <v>AAR</v>
      </c>
      <c r="I13" s="201">
        <f>IFERROR(TRUNC(AVERAGE('1.1'!W4:AC4),2)," ")</f>
        <v>8</v>
      </c>
      <c r="J13" s="201" t="str">
        <f t="shared" ref="J13:J51" si="5">IF(K13="F.N","F.N.",IF(K13&gt;8.99,"DAR",IF(K13&gt;6.99,"AAR",IF(K13&gt;4,"PAAR","NAAR"))))</f>
        <v>PAAR</v>
      </c>
      <c r="K13" s="201">
        <f>IF('1.1'!AD4=0,"F.N",'1.1'!AD4)</f>
        <v>6</v>
      </c>
      <c r="L13" s="201" t="str">
        <f t="shared" ref="L13:L51" si="6">IF(M13=" ","SNP",IF(M13&gt;8.99,"DAR",IF(M13&gt;6.99,"AAR",IF(M13&gt;4,"PAAR","NAAR"))))</f>
        <v>AAR</v>
      </c>
      <c r="M13" s="190">
        <f t="shared" si="0"/>
        <v>7.45</v>
      </c>
    </row>
    <row r="14" spans="1:13" ht="12" customHeight="1" x14ac:dyDescent="0.25">
      <c r="A14" s="199" t="str">
        <f>datos!B16</f>
        <v>CARDENAS HIDALGO KENNY JOEL</v>
      </c>
      <c r="B14" s="201" t="str">
        <f t="shared" si="1"/>
        <v>AAR</v>
      </c>
      <c r="C14" s="201">
        <f>IFERROR(TRUNC(AVERAGE('1.1'!B5:H5),2)," ")</f>
        <v>8.5</v>
      </c>
      <c r="D14" s="201" t="str">
        <f t="shared" si="2"/>
        <v>AAR</v>
      </c>
      <c r="E14" s="201">
        <f>IFERROR(TRUNC(AVERAGE('1.1'!I5:O5),2)," ")</f>
        <v>8.75</v>
      </c>
      <c r="F14" s="201" t="str">
        <f t="shared" si="3"/>
        <v>AAR</v>
      </c>
      <c r="G14" s="201">
        <f>IFERROR(TRUNC(AVERAGE('1.1'!P5:V5),2)," ")</f>
        <v>8</v>
      </c>
      <c r="H14" s="201" t="str">
        <f t="shared" si="4"/>
        <v>DAR</v>
      </c>
      <c r="I14" s="201">
        <f>IFERROR(TRUNC(AVERAGE('1.1'!W5:AC5),2)," ")</f>
        <v>9.5</v>
      </c>
      <c r="J14" s="201" t="str">
        <f t="shared" si="5"/>
        <v>AAR</v>
      </c>
      <c r="K14" s="201">
        <f>IF('1.1'!AD5=0,"F.N",'1.1'!AD5)</f>
        <v>7</v>
      </c>
      <c r="L14" s="201" t="str">
        <f t="shared" si="6"/>
        <v>AAR</v>
      </c>
      <c r="M14" s="190">
        <f t="shared" si="0"/>
        <v>8.35</v>
      </c>
    </row>
    <row r="15" spans="1:13" ht="12" customHeight="1" x14ac:dyDescent="0.25">
      <c r="A15" s="199" t="str">
        <f>datos!B17</f>
        <v>CARRASCO GRAÑA SAMUEL JOSE</v>
      </c>
      <c r="B15" s="201" t="str">
        <f t="shared" si="1"/>
        <v>PAAR</v>
      </c>
      <c r="C15" s="201">
        <f>IFERROR(TRUNC(AVERAGE('1.1'!B6:H6),2)," ")</f>
        <v>6</v>
      </c>
      <c r="D15" s="201" t="str">
        <f t="shared" si="2"/>
        <v>PAAR</v>
      </c>
      <c r="E15" s="201">
        <f>IFERROR(TRUNC(AVERAGE('1.1'!I6:O6),2)," ")</f>
        <v>6.5</v>
      </c>
      <c r="F15" s="201" t="str">
        <f t="shared" si="3"/>
        <v>AAR</v>
      </c>
      <c r="G15" s="201">
        <f>IFERROR(TRUNC(AVERAGE('1.1'!P6:V6),2)," ")</f>
        <v>7</v>
      </c>
      <c r="H15" s="201" t="str">
        <f t="shared" si="4"/>
        <v>AAR</v>
      </c>
      <c r="I15" s="201">
        <f>IFERROR(TRUNC(AVERAGE('1.1'!W6:AC6),2)," ")</f>
        <v>8</v>
      </c>
      <c r="J15" s="201" t="str">
        <f t="shared" si="5"/>
        <v>NAAR</v>
      </c>
      <c r="K15" s="201">
        <f>IF('1.1'!AD6=0,"F.N",'1.1'!AD6)</f>
        <v>4</v>
      </c>
      <c r="L15" s="201" t="str">
        <f t="shared" si="6"/>
        <v>PAAR</v>
      </c>
      <c r="M15" s="190">
        <f t="shared" si="0"/>
        <v>6.3</v>
      </c>
    </row>
    <row r="16" spans="1:13" ht="12" customHeight="1" x14ac:dyDescent="0.25">
      <c r="A16" s="199" t="str">
        <f>datos!B18</f>
        <v>CARRILLO GARCIA DANIEL ALEJANDRO</v>
      </c>
      <c r="B16" s="201" t="str">
        <f t="shared" si="1"/>
        <v>DAR</v>
      </c>
      <c r="C16" s="201">
        <f>IFERROR(TRUNC(AVERAGE('1.1'!B7:H7),2)," ")</f>
        <v>9.5</v>
      </c>
      <c r="D16" s="201" t="str">
        <f t="shared" si="2"/>
        <v>DAR</v>
      </c>
      <c r="E16" s="201">
        <f>IFERROR(TRUNC(AVERAGE('1.1'!I7:O7),2)," ")</f>
        <v>9.25</v>
      </c>
      <c r="F16" s="201" t="str">
        <f t="shared" si="3"/>
        <v>AAR</v>
      </c>
      <c r="G16" s="201">
        <f>IFERROR(TRUNC(AVERAGE('1.1'!P7:V7),2)," ")</f>
        <v>7.66</v>
      </c>
      <c r="H16" s="201" t="str">
        <f t="shared" si="4"/>
        <v>DAR</v>
      </c>
      <c r="I16" s="201">
        <f>IFERROR(TRUNC(AVERAGE('1.1'!W7:AC7),2)," ")</f>
        <v>9.25</v>
      </c>
      <c r="J16" s="201" t="str">
        <f t="shared" si="5"/>
        <v>PAAR</v>
      </c>
      <c r="K16" s="201">
        <f>IF('1.1'!AD7=0,"F.N",'1.1'!AD7)</f>
        <v>6</v>
      </c>
      <c r="L16" s="201" t="str">
        <f t="shared" si="6"/>
        <v>AAR</v>
      </c>
      <c r="M16" s="190">
        <f t="shared" si="0"/>
        <v>8.33</v>
      </c>
    </row>
    <row r="17" spans="1:13" ht="12" customHeight="1" x14ac:dyDescent="0.25">
      <c r="A17" s="199" t="str">
        <f>datos!B19</f>
        <v>CHOEZ MORAN DARIAN MARCELA</v>
      </c>
      <c r="B17" s="201" t="str">
        <f t="shared" si="1"/>
        <v>DAR</v>
      </c>
      <c r="C17" s="201">
        <f>IFERROR(TRUNC(AVERAGE('1.1'!B8:H8),2)," ")</f>
        <v>9.5</v>
      </c>
      <c r="D17" s="201" t="str">
        <f t="shared" si="2"/>
        <v>DAR</v>
      </c>
      <c r="E17" s="201">
        <f>IFERROR(TRUNC(AVERAGE('1.1'!I8:O8),2)," ")</f>
        <v>9.75</v>
      </c>
      <c r="F17" s="201" t="str">
        <f t="shared" si="3"/>
        <v>AAR</v>
      </c>
      <c r="G17" s="201">
        <f>IFERROR(TRUNC(AVERAGE('1.1'!P8:V8),2)," ")</f>
        <v>7</v>
      </c>
      <c r="H17" s="201" t="str">
        <f t="shared" si="4"/>
        <v>AAR</v>
      </c>
      <c r="I17" s="201">
        <f>IFERROR(TRUNC(AVERAGE('1.1'!W8:AC8),2)," ")</f>
        <v>7.5</v>
      </c>
      <c r="J17" s="201" t="str">
        <f t="shared" si="5"/>
        <v>PAAR</v>
      </c>
      <c r="K17" s="201">
        <f>IF('1.1'!AD8=0,"F.N",'1.1'!AD8)</f>
        <v>6</v>
      </c>
      <c r="L17" s="201" t="str">
        <f t="shared" si="6"/>
        <v>AAR</v>
      </c>
      <c r="M17" s="190">
        <f t="shared" si="0"/>
        <v>7.95</v>
      </c>
    </row>
    <row r="18" spans="1:13" ht="12" customHeight="1" x14ac:dyDescent="0.25">
      <c r="A18" s="199" t="str">
        <f>datos!B20</f>
        <v>CONTRERAS VARGAS CECIBEL ALEJANDRA</v>
      </c>
      <c r="B18" s="201" t="str">
        <f t="shared" si="1"/>
        <v>AAR</v>
      </c>
      <c r="C18" s="201">
        <f>IFERROR(TRUNC(AVERAGE('1.1'!B9:H9),2)," ")</f>
        <v>8</v>
      </c>
      <c r="D18" s="201" t="str">
        <f t="shared" si="2"/>
        <v>AAR</v>
      </c>
      <c r="E18" s="201">
        <f>IFERROR(TRUNC(AVERAGE('1.1'!I9:O9),2)," ")</f>
        <v>8.75</v>
      </c>
      <c r="F18" s="201" t="str">
        <f t="shared" si="3"/>
        <v>AAR</v>
      </c>
      <c r="G18" s="201">
        <f>IFERROR(TRUNC(AVERAGE('1.1'!P9:V9),2)," ")</f>
        <v>7.33</v>
      </c>
      <c r="H18" s="201" t="str">
        <f t="shared" si="4"/>
        <v>AAR</v>
      </c>
      <c r="I18" s="201">
        <f>IFERROR(TRUNC(AVERAGE('1.1'!W9:AC9),2)," ")</f>
        <v>7.25</v>
      </c>
      <c r="J18" s="201" t="str">
        <f t="shared" si="5"/>
        <v>AAR</v>
      </c>
      <c r="K18" s="201">
        <f>IF('1.1'!AD9=0,"F.N",'1.1'!AD9)</f>
        <v>7.5</v>
      </c>
      <c r="L18" s="201" t="str">
        <f t="shared" si="6"/>
        <v>AAR</v>
      </c>
      <c r="M18" s="190">
        <f t="shared" si="0"/>
        <v>7.76</v>
      </c>
    </row>
    <row r="19" spans="1:13" ht="12" customHeight="1" x14ac:dyDescent="0.25">
      <c r="A19" s="199" t="str">
        <f>datos!B21</f>
        <v>CORDOVA MENDOZA GIOVANNY ALBERTO</v>
      </c>
      <c r="B19" s="201" t="str">
        <f t="shared" si="1"/>
        <v>AAR</v>
      </c>
      <c r="C19" s="201">
        <f>IFERROR(TRUNC(AVERAGE('1.1'!B10:H10),2)," ")</f>
        <v>8</v>
      </c>
      <c r="D19" s="201" t="str">
        <f t="shared" si="2"/>
        <v>DAR</v>
      </c>
      <c r="E19" s="201">
        <f>IFERROR(TRUNC(AVERAGE('1.1'!I10:O10),2)," ")</f>
        <v>9.5</v>
      </c>
      <c r="F19" s="201" t="str">
        <f t="shared" si="3"/>
        <v>AAR</v>
      </c>
      <c r="G19" s="201">
        <f>IFERROR(TRUNC(AVERAGE('1.1'!P10:V10),2)," ")</f>
        <v>8.33</v>
      </c>
      <c r="H19" s="201" t="str">
        <f t="shared" si="4"/>
        <v>AAR</v>
      </c>
      <c r="I19" s="201">
        <f>IFERROR(TRUNC(AVERAGE('1.1'!W10:AC10),2)," ")</f>
        <v>8.75</v>
      </c>
      <c r="J19" s="201" t="str">
        <f t="shared" si="5"/>
        <v>AAR</v>
      </c>
      <c r="K19" s="201">
        <f>IF('1.1'!AD10=0,"F.N",'1.1'!AD10)</f>
        <v>7</v>
      </c>
      <c r="L19" s="201" t="str">
        <f t="shared" si="6"/>
        <v>AAR</v>
      </c>
      <c r="M19" s="190">
        <f t="shared" si="0"/>
        <v>8.31</v>
      </c>
    </row>
    <row r="20" spans="1:13" ht="12" customHeight="1" x14ac:dyDescent="0.25">
      <c r="A20" s="199" t="str">
        <f>datos!B22</f>
        <v>CORONEL LANDIVAR JUAN DIEGO</v>
      </c>
      <c r="B20" s="201" t="str">
        <f t="shared" si="1"/>
        <v>AAR</v>
      </c>
      <c r="C20" s="201">
        <f>IFERROR(TRUNC(AVERAGE('1.1'!B11:H11),2)," ")</f>
        <v>7.75</v>
      </c>
      <c r="D20" s="201" t="str">
        <f t="shared" si="2"/>
        <v>AAR</v>
      </c>
      <c r="E20" s="201">
        <f>IFERROR(TRUNC(AVERAGE('1.1'!I11:O11),2)," ")</f>
        <v>8.5</v>
      </c>
      <c r="F20" s="201" t="str">
        <f t="shared" si="3"/>
        <v>AAR</v>
      </c>
      <c r="G20" s="201">
        <f>IFERROR(TRUNC(AVERAGE('1.1'!P11:V11),2)," ")</f>
        <v>8</v>
      </c>
      <c r="H20" s="201" t="str">
        <f t="shared" si="4"/>
        <v>AAR</v>
      </c>
      <c r="I20" s="201">
        <f>IFERROR(TRUNC(AVERAGE('1.1'!W11:AC11),2)," ")</f>
        <v>8.5</v>
      </c>
      <c r="J20" s="201" t="str">
        <f t="shared" si="5"/>
        <v>AAR</v>
      </c>
      <c r="K20" s="201">
        <f>IF('1.1'!AD11=0,"F.N",'1.1'!AD11)</f>
        <v>8</v>
      </c>
      <c r="L20" s="201" t="str">
        <f t="shared" si="6"/>
        <v>AAR</v>
      </c>
      <c r="M20" s="190">
        <f t="shared" si="0"/>
        <v>8.15</v>
      </c>
    </row>
    <row r="21" spans="1:13" ht="12" customHeight="1" x14ac:dyDescent="0.25">
      <c r="A21" s="199" t="str">
        <f>datos!B23</f>
        <v>CUBA VERA ABRAHAM</v>
      </c>
      <c r="B21" s="201" t="str">
        <f t="shared" si="1"/>
        <v>AAR</v>
      </c>
      <c r="C21" s="201">
        <f>IFERROR(TRUNC(AVERAGE('1.1'!B12:H12),2)," ")</f>
        <v>7.75</v>
      </c>
      <c r="D21" s="201" t="str">
        <f t="shared" si="2"/>
        <v>AAR</v>
      </c>
      <c r="E21" s="201">
        <f>IFERROR(TRUNC(AVERAGE('1.1'!I12:O12),2)," ")</f>
        <v>7.25</v>
      </c>
      <c r="F21" s="201" t="str">
        <f t="shared" si="3"/>
        <v>AAR</v>
      </c>
      <c r="G21" s="201">
        <f>IFERROR(TRUNC(AVERAGE('1.1'!P12:V12),2)," ")</f>
        <v>7.66</v>
      </c>
      <c r="H21" s="201" t="str">
        <f t="shared" si="4"/>
        <v>AAR</v>
      </c>
      <c r="I21" s="201">
        <f>IFERROR(TRUNC(AVERAGE('1.1'!W12:AC12),2)," ")</f>
        <v>7</v>
      </c>
      <c r="J21" s="201" t="str">
        <f t="shared" si="5"/>
        <v>PAAR</v>
      </c>
      <c r="K21" s="201">
        <f>IF('1.1'!AD12=0,"F.N",'1.1'!AD12)</f>
        <v>6</v>
      </c>
      <c r="L21" s="201" t="str">
        <f t="shared" si="6"/>
        <v>AAR</v>
      </c>
      <c r="M21" s="190">
        <f t="shared" si="0"/>
        <v>7.13</v>
      </c>
    </row>
    <row r="22" spans="1:13" ht="12" customHeight="1" x14ac:dyDescent="0.25">
      <c r="A22" s="199" t="str">
        <f>datos!B24</f>
        <v>CUENCA LOZA DANIELLA NICOLLE</v>
      </c>
      <c r="B22" s="201" t="str">
        <f t="shared" si="1"/>
        <v>DAR</v>
      </c>
      <c r="C22" s="201">
        <f>IFERROR(TRUNC(AVERAGE('1.1'!B13:H13),2)," ")</f>
        <v>9.5</v>
      </c>
      <c r="D22" s="201" t="str">
        <f t="shared" si="2"/>
        <v>DAR</v>
      </c>
      <c r="E22" s="201">
        <f>IFERROR(TRUNC(AVERAGE('1.1'!I13:O13),2)," ")</f>
        <v>9.25</v>
      </c>
      <c r="F22" s="201" t="str">
        <f t="shared" si="3"/>
        <v>AAR</v>
      </c>
      <c r="G22" s="201">
        <f>IFERROR(TRUNC(AVERAGE('1.1'!P13:V13),2)," ")</f>
        <v>8.33</v>
      </c>
      <c r="H22" s="201" t="str">
        <f t="shared" si="4"/>
        <v>AAR</v>
      </c>
      <c r="I22" s="201">
        <f>IFERROR(TRUNC(AVERAGE('1.1'!W13:AC13),2)," ")</f>
        <v>7.75</v>
      </c>
      <c r="J22" s="201" t="str">
        <f t="shared" si="5"/>
        <v>PAAR</v>
      </c>
      <c r="K22" s="201">
        <f>IF('1.1'!AD13=0,"F.N",'1.1'!AD13)</f>
        <v>6</v>
      </c>
      <c r="L22" s="201" t="str">
        <f t="shared" si="6"/>
        <v>AAR</v>
      </c>
      <c r="M22" s="190">
        <f t="shared" si="0"/>
        <v>8.16</v>
      </c>
    </row>
    <row r="23" spans="1:13" ht="12" customHeight="1" x14ac:dyDescent="0.25">
      <c r="A23" s="199" t="str">
        <f>datos!B25</f>
        <v>GARCIA ABRIL FELIX ALBERTO</v>
      </c>
      <c r="B23" s="201" t="str">
        <f t="shared" si="1"/>
        <v>AAR</v>
      </c>
      <c r="C23" s="201">
        <f>IFERROR(TRUNC(AVERAGE('1.1'!B14:H14),2)," ")</f>
        <v>8.25</v>
      </c>
      <c r="D23" s="201" t="str">
        <f t="shared" si="2"/>
        <v>AAR</v>
      </c>
      <c r="E23" s="201">
        <f>IFERROR(TRUNC(AVERAGE('1.1'!I14:O14),2)," ")</f>
        <v>8.5</v>
      </c>
      <c r="F23" s="201" t="str">
        <f t="shared" si="3"/>
        <v>AAR</v>
      </c>
      <c r="G23" s="201">
        <f>IFERROR(TRUNC(AVERAGE('1.1'!P14:V14),2)," ")</f>
        <v>7.66</v>
      </c>
      <c r="H23" s="201" t="str">
        <f t="shared" si="4"/>
        <v>PAAR</v>
      </c>
      <c r="I23" s="201">
        <f>IFERROR(TRUNC(AVERAGE('1.1'!W14:AC14),2)," ")</f>
        <v>6</v>
      </c>
      <c r="J23" s="201" t="str">
        <f t="shared" si="5"/>
        <v>AAR</v>
      </c>
      <c r="K23" s="201">
        <f>IF('1.1'!AD14=0,"F.N",'1.1'!AD14)</f>
        <v>8</v>
      </c>
      <c r="L23" s="201" t="str">
        <f t="shared" si="6"/>
        <v>AAR</v>
      </c>
      <c r="M23" s="190">
        <f t="shared" si="0"/>
        <v>7.68</v>
      </c>
    </row>
    <row r="24" spans="1:13" ht="12" customHeight="1" x14ac:dyDescent="0.25">
      <c r="A24" s="199" t="str">
        <f>datos!B26</f>
        <v>GOMEZ MESTANZA ALBERTO JOSHUA</v>
      </c>
      <c r="B24" s="201" t="str">
        <f t="shared" si="1"/>
        <v>DAR</v>
      </c>
      <c r="C24" s="201">
        <f>IFERROR(TRUNC(AVERAGE('1.1'!B15:H15),2)," ")</f>
        <v>9.5</v>
      </c>
      <c r="D24" s="201" t="str">
        <f t="shared" si="2"/>
        <v>AAR</v>
      </c>
      <c r="E24" s="201">
        <f>IFERROR(TRUNC(AVERAGE('1.1'!I15:O15),2)," ")</f>
        <v>8.75</v>
      </c>
      <c r="F24" s="201" t="str">
        <f t="shared" si="3"/>
        <v>AAR</v>
      </c>
      <c r="G24" s="201">
        <f>IFERROR(TRUNC(AVERAGE('1.1'!P15:V15),2)," ")</f>
        <v>7.66</v>
      </c>
      <c r="H24" s="201" t="str">
        <f t="shared" si="4"/>
        <v>PAAR</v>
      </c>
      <c r="I24" s="201">
        <f>IFERROR(TRUNC(AVERAGE('1.1'!W15:AC15),2)," ")</f>
        <v>6.25</v>
      </c>
      <c r="J24" s="201" t="str">
        <f t="shared" si="5"/>
        <v>AAR</v>
      </c>
      <c r="K24" s="201">
        <f>IF('1.1'!AD15=0,"F.N",'1.1'!AD15)</f>
        <v>7</v>
      </c>
      <c r="L24" s="201" t="str">
        <f t="shared" si="6"/>
        <v>AAR</v>
      </c>
      <c r="M24" s="190">
        <f t="shared" si="0"/>
        <v>7.83</v>
      </c>
    </row>
    <row r="25" spans="1:13" ht="12" customHeight="1" x14ac:dyDescent="0.25">
      <c r="A25" s="199" t="str">
        <f>datos!B27</f>
        <v>LANDIRES COLOMA ROMINA MARTJE</v>
      </c>
      <c r="B25" s="201" t="str">
        <f t="shared" si="1"/>
        <v>AAR</v>
      </c>
      <c r="C25" s="201">
        <f>IFERROR(TRUNC(AVERAGE('1.1'!B16:H16),2)," ")</f>
        <v>8.75</v>
      </c>
      <c r="D25" s="201" t="str">
        <f t="shared" si="2"/>
        <v>AAR</v>
      </c>
      <c r="E25" s="201">
        <f>IFERROR(TRUNC(AVERAGE('1.1'!I16:O16),2)," ")</f>
        <v>8.5</v>
      </c>
      <c r="F25" s="201" t="str">
        <f t="shared" si="3"/>
        <v>PAAR</v>
      </c>
      <c r="G25" s="201">
        <f>IFERROR(TRUNC(AVERAGE('1.1'!P16:V16),2)," ")</f>
        <v>6.66</v>
      </c>
      <c r="H25" s="201" t="str">
        <f t="shared" si="4"/>
        <v>AAR</v>
      </c>
      <c r="I25" s="201">
        <f>IFERROR(TRUNC(AVERAGE('1.1'!W16:AC16),2)," ")</f>
        <v>7.75</v>
      </c>
      <c r="J25" s="201" t="str">
        <f t="shared" si="5"/>
        <v>AAR</v>
      </c>
      <c r="K25" s="201">
        <f>IF('1.1'!AD16=0,"F.N",'1.1'!AD16)</f>
        <v>8</v>
      </c>
      <c r="L25" s="201" t="str">
        <f t="shared" si="6"/>
        <v>AAR</v>
      </c>
      <c r="M25" s="190">
        <f t="shared" si="0"/>
        <v>7.93</v>
      </c>
    </row>
    <row r="26" spans="1:13" ht="12" customHeight="1" x14ac:dyDescent="0.25">
      <c r="A26" s="199" t="str">
        <f>datos!B28</f>
        <v>LOOR ALVAREZ JHONNY FREDERICK</v>
      </c>
      <c r="B26" s="201" t="str">
        <f t="shared" si="1"/>
        <v>AAR</v>
      </c>
      <c r="C26" s="201">
        <f>IFERROR(TRUNC(AVERAGE('1.1'!B17:H17),2)," ")</f>
        <v>8.25</v>
      </c>
      <c r="D26" s="201" t="str">
        <f t="shared" si="2"/>
        <v>DAR</v>
      </c>
      <c r="E26" s="201">
        <f>IFERROR(TRUNC(AVERAGE('1.1'!I17:O17),2)," ")</f>
        <v>9</v>
      </c>
      <c r="F26" s="201" t="str">
        <f t="shared" si="3"/>
        <v>AAR</v>
      </c>
      <c r="G26" s="201">
        <f>IFERROR(TRUNC(AVERAGE('1.1'!P17:V17),2)," ")</f>
        <v>7.66</v>
      </c>
      <c r="H26" s="201" t="str">
        <f t="shared" si="4"/>
        <v>AAR</v>
      </c>
      <c r="I26" s="201">
        <f>IFERROR(TRUNC(AVERAGE('1.1'!W17:AC17),2)," ")</f>
        <v>7</v>
      </c>
      <c r="J26" s="201" t="str">
        <f t="shared" si="5"/>
        <v>PAAR</v>
      </c>
      <c r="K26" s="201">
        <f>IF('1.1'!AD17=0,"F.N",'1.1'!AD17)</f>
        <v>5</v>
      </c>
      <c r="L26" s="201" t="str">
        <f t="shared" si="6"/>
        <v>AAR</v>
      </c>
      <c r="M26" s="190">
        <f>IF(K26="F.N"," ",TRUNC(AVERAGE(C26,E26,G26,I26,K26),2))</f>
        <v>7.38</v>
      </c>
    </row>
    <row r="27" spans="1:13" ht="12" customHeight="1" x14ac:dyDescent="0.25">
      <c r="A27" s="199" t="str">
        <f>datos!B29</f>
        <v>LOPEZ LEON MIRNA JOSTYNE</v>
      </c>
      <c r="B27" s="201" t="str">
        <f t="shared" si="1"/>
        <v>AAR</v>
      </c>
      <c r="C27" s="201">
        <f>IFERROR(TRUNC(AVERAGE('1.1'!B18:H18),2)," ")</f>
        <v>8.25</v>
      </c>
      <c r="D27" s="201" t="str">
        <f t="shared" si="2"/>
        <v>DAR</v>
      </c>
      <c r="E27" s="201">
        <f>IFERROR(TRUNC(AVERAGE('1.1'!I18:O18),2)," ")</f>
        <v>9.75</v>
      </c>
      <c r="F27" s="201" t="str">
        <f t="shared" si="3"/>
        <v>AAR</v>
      </c>
      <c r="G27" s="201">
        <f>IFERROR(TRUNC(AVERAGE('1.1'!P18:V18),2)," ")</f>
        <v>7.66</v>
      </c>
      <c r="H27" s="201" t="str">
        <f t="shared" si="4"/>
        <v>AAR</v>
      </c>
      <c r="I27" s="201">
        <f>IFERROR(TRUNC(AVERAGE('1.1'!W18:AC18),2)," ")</f>
        <v>8.5</v>
      </c>
      <c r="J27" s="201" t="str">
        <f t="shared" si="5"/>
        <v>PAAR</v>
      </c>
      <c r="K27" s="201">
        <f>IF('1.1'!AD18=0,"F.N",'1.1'!AD18)</f>
        <v>6</v>
      </c>
      <c r="L27" s="201" t="str">
        <f t="shared" si="6"/>
        <v>AAR</v>
      </c>
      <c r="M27" s="190">
        <f t="shared" ref="M27:M51" si="7">IF(K27="F.N"," ",TRUNC(AVERAGE(C27,E27,G27,I27,K27),2))</f>
        <v>8.0299999999999994</v>
      </c>
    </row>
    <row r="28" spans="1:13" ht="12" customHeight="1" x14ac:dyDescent="0.25">
      <c r="A28" s="199" t="str">
        <f>datos!B30</f>
        <v>MALDONADO PALMA CHRISTOPHER XAVIER</v>
      </c>
      <c r="B28" s="201" t="str">
        <f t="shared" si="1"/>
        <v>AAR</v>
      </c>
      <c r="C28" s="201">
        <f>IFERROR(TRUNC(AVERAGE('1.1'!B19:H19),2)," ")</f>
        <v>8.75</v>
      </c>
      <c r="D28" s="201" t="str">
        <f t="shared" si="2"/>
        <v>DAR</v>
      </c>
      <c r="E28" s="201">
        <f>IFERROR(TRUNC(AVERAGE('1.1'!I19:O19),2)," ")</f>
        <v>9.75</v>
      </c>
      <c r="F28" s="201" t="str">
        <f t="shared" si="3"/>
        <v>AAR</v>
      </c>
      <c r="G28" s="201">
        <f>IFERROR(TRUNC(AVERAGE('1.1'!P19:V19),2)," ")</f>
        <v>7.33</v>
      </c>
      <c r="H28" s="201" t="str">
        <f t="shared" si="4"/>
        <v>DAR</v>
      </c>
      <c r="I28" s="201">
        <f>IFERROR(TRUNC(AVERAGE('1.1'!W19:AC19),2)," ")</f>
        <v>9</v>
      </c>
      <c r="J28" s="201" t="str">
        <f t="shared" si="5"/>
        <v>AAR</v>
      </c>
      <c r="K28" s="201">
        <f>IF('1.1'!AD19=0,"F.N",'1.1'!AD19)</f>
        <v>7.5</v>
      </c>
      <c r="L28" s="201" t="str">
        <f t="shared" si="6"/>
        <v>AAR</v>
      </c>
      <c r="M28" s="190">
        <f t="shared" si="7"/>
        <v>8.4600000000000009</v>
      </c>
    </row>
    <row r="29" spans="1:13" ht="12" customHeight="1" x14ac:dyDescent="0.25">
      <c r="A29" s="199" t="str">
        <f>datos!B31</f>
        <v>MORALES AVILA DAYANA PRISCILA</v>
      </c>
      <c r="B29" s="201" t="str">
        <f t="shared" si="1"/>
        <v>AAR</v>
      </c>
      <c r="C29" s="201">
        <f>IFERROR(TRUNC(AVERAGE('1.1'!B20:H20),2)," ")</f>
        <v>8</v>
      </c>
      <c r="D29" s="201" t="str">
        <f t="shared" si="2"/>
        <v>DAR</v>
      </c>
      <c r="E29" s="201">
        <f>IFERROR(TRUNC(AVERAGE('1.1'!I20:O20),2)," ")</f>
        <v>9.75</v>
      </c>
      <c r="F29" s="201" t="str">
        <f t="shared" si="3"/>
        <v>AAR</v>
      </c>
      <c r="G29" s="201">
        <f>IFERROR(TRUNC(AVERAGE('1.1'!P20:V20),2)," ")</f>
        <v>7</v>
      </c>
      <c r="H29" s="201" t="str">
        <f t="shared" si="4"/>
        <v>AAR</v>
      </c>
      <c r="I29" s="201">
        <f>IFERROR(TRUNC(AVERAGE('1.1'!W20:AC20),2)," ")</f>
        <v>8.25</v>
      </c>
      <c r="J29" s="201" t="str">
        <f t="shared" si="5"/>
        <v>PAAR</v>
      </c>
      <c r="K29" s="201">
        <f>IF('1.1'!AD20=0,"F.N",'1.1'!AD20)</f>
        <v>6</v>
      </c>
      <c r="L29" s="201" t="str">
        <f t="shared" si="6"/>
        <v>AAR</v>
      </c>
      <c r="M29" s="190">
        <f t="shared" si="7"/>
        <v>7.8</v>
      </c>
    </row>
    <row r="30" spans="1:13" ht="12" customHeight="1" x14ac:dyDescent="0.25">
      <c r="A30" s="199" t="str">
        <f>datos!B32</f>
        <v>MUÑOZ RIVERA NICOLE ALEXANDRA</v>
      </c>
      <c r="B30" s="201" t="str">
        <f t="shared" si="1"/>
        <v>AAR</v>
      </c>
      <c r="C30" s="201">
        <f>IFERROR(TRUNC(AVERAGE('1.1'!B21:H21),2)," ")</f>
        <v>8.5</v>
      </c>
      <c r="D30" s="201" t="str">
        <f t="shared" si="2"/>
        <v>DAR</v>
      </c>
      <c r="E30" s="201">
        <f>IFERROR(TRUNC(AVERAGE('1.1'!I21:O21),2)," ")</f>
        <v>9.5</v>
      </c>
      <c r="F30" s="201" t="str">
        <f t="shared" si="3"/>
        <v>AAR</v>
      </c>
      <c r="G30" s="201">
        <f>IFERROR(TRUNC(AVERAGE('1.1'!P21:V21),2)," ")</f>
        <v>7</v>
      </c>
      <c r="H30" s="201" t="str">
        <f t="shared" si="4"/>
        <v>AAR</v>
      </c>
      <c r="I30" s="201">
        <f>IFERROR(TRUNC(AVERAGE('1.1'!W21:AC21),2)," ")</f>
        <v>8.5</v>
      </c>
      <c r="J30" s="201" t="str">
        <f t="shared" si="5"/>
        <v>AAR</v>
      </c>
      <c r="K30" s="201">
        <f>IF('1.1'!AD21=0,"F.N",'1.1'!AD21)</f>
        <v>8</v>
      </c>
      <c r="L30" s="201" t="str">
        <f t="shared" si="6"/>
        <v>AAR</v>
      </c>
      <c r="M30" s="190">
        <f t="shared" si="7"/>
        <v>8.3000000000000007</v>
      </c>
    </row>
    <row r="31" spans="1:13" ht="12" customHeight="1" x14ac:dyDescent="0.25">
      <c r="A31" s="199" t="str">
        <f>datos!B33</f>
        <v>MURILLO VELASTEGUI RICARDO ARTURO</v>
      </c>
      <c r="B31" s="201" t="str">
        <f t="shared" si="1"/>
        <v>AAR</v>
      </c>
      <c r="C31" s="201">
        <f>IFERROR(TRUNC(AVERAGE('1.1'!B22:H22),2)," ")</f>
        <v>8.75</v>
      </c>
      <c r="D31" s="201" t="str">
        <f t="shared" si="2"/>
        <v>AAR</v>
      </c>
      <c r="E31" s="201">
        <f>IFERROR(TRUNC(AVERAGE('1.1'!I22:O22),2)," ")</f>
        <v>8.75</v>
      </c>
      <c r="F31" s="201" t="str">
        <f t="shared" si="3"/>
        <v>AAR</v>
      </c>
      <c r="G31" s="201">
        <f>IFERROR(TRUNC(AVERAGE('1.1'!P22:V22),2)," ")</f>
        <v>8.33</v>
      </c>
      <c r="H31" s="201" t="str">
        <f t="shared" si="4"/>
        <v>DAR</v>
      </c>
      <c r="I31" s="201">
        <f>IFERROR(TRUNC(AVERAGE('1.1'!W22:AC22),2)," ")</f>
        <v>9.25</v>
      </c>
      <c r="J31" s="201" t="str">
        <f t="shared" si="5"/>
        <v>AAR</v>
      </c>
      <c r="K31" s="201">
        <f>IF('1.1'!AD22=0,"F.N",'1.1'!AD22)</f>
        <v>7</v>
      </c>
      <c r="L31" s="201" t="str">
        <f t="shared" si="6"/>
        <v>AAR</v>
      </c>
      <c r="M31" s="190">
        <f t="shared" si="7"/>
        <v>8.41</v>
      </c>
    </row>
    <row r="32" spans="1:13" ht="12" customHeight="1" x14ac:dyDescent="0.25">
      <c r="A32" s="199" t="str">
        <f>datos!B34</f>
        <v>OTERO SANCHEZ JORGE ALEJANDRO</v>
      </c>
      <c r="B32" s="201" t="str">
        <f t="shared" si="1"/>
        <v>AAR</v>
      </c>
      <c r="C32" s="201">
        <f>IFERROR(TRUNC(AVERAGE('1.1'!B23:H23),2)," ")</f>
        <v>8</v>
      </c>
      <c r="D32" s="201" t="str">
        <f t="shared" si="2"/>
        <v>PAAR</v>
      </c>
      <c r="E32" s="201">
        <f>IFERROR(TRUNC(AVERAGE('1.1'!I23:O23),2)," ")</f>
        <v>6.5</v>
      </c>
      <c r="F32" s="201" t="str">
        <f t="shared" si="3"/>
        <v>AAR</v>
      </c>
      <c r="G32" s="201">
        <f>IFERROR(TRUNC(AVERAGE('1.1'!P23:V23),2)," ")</f>
        <v>8</v>
      </c>
      <c r="H32" s="201" t="str">
        <f t="shared" si="4"/>
        <v>PAAR</v>
      </c>
      <c r="I32" s="201">
        <f>IFERROR(TRUNC(AVERAGE('1.1'!W23:AC23),2)," ")</f>
        <v>6.5</v>
      </c>
      <c r="J32" s="201" t="str">
        <f t="shared" si="5"/>
        <v>PAAR</v>
      </c>
      <c r="K32" s="201">
        <f>IF('1.1'!AD23=0,"F.N",'1.1'!AD23)</f>
        <v>6</v>
      </c>
      <c r="L32" s="201" t="str">
        <f t="shared" si="6"/>
        <v>AAR</v>
      </c>
      <c r="M32" s="190">
        <f t="shared" si="7"/>
        <v>7</v>
      </c>
    </row>
    <row r="33" spans="1:13" ht="12" customHeight="1" x14ac:dyDescent="0.25">
      <c r="A33" s="199" t="str">
        <f>datos!B35</f>
        <v>PASTOR SALGADO MARIELLA DOMENICA</v>
      </c>
      <c r="B33" s="201" t="str">
        <f t="shared" si="1"/>
        <v>DAR</v>
      </c>
      <c r="C33" s="201">
        <f>IFERROR(TRUNC(AVERAGE('1.1'!B24:H24),2)," ")</f>
        <v>9.5</v>
      </c>
      <c r="D33" s="201" t="str">
        <f t="shared" si="2"/>
        <v>DAR</v>
      </c>
      <c r="E33" s="201">
        <f>IFERROR(TRUNC(AVERAGE('1.1'!I24:O24),2)," ")</f>
        <v>9</v>
      </c>
      <c r="F33" s="201" t="str">
        <f t="shared" si="3"/>
        <v>AAR</v>
      </c>
      <c r="G33" s="201">
        <f>IFERROR(TRUNC(AVERAGE('1.1'!P24:V24),2)," ")</f>
        <v>8.33</v>
      </c>
      <c r="H33" s="201" t="str">
        <f t="shared" si="4"/>
        <v>AAR</v>
      </c>
      <c r="I33" s="201">
        <f>IFERROR(TRUNC(AVERAGE('1.1'!W24:AC24),2)," ")</f>
        <v>8.75</v>
      </c>
      <c r="J33" s="201" t="str">
        <f t="shared" si="5"/>
        <v>DAR</v>
      </c>
      <c r="K33" s="201">
        <f>IF('1.1'!AD24=0,"F.N",'1.1'!AD24)</f>
        <v>10</v>
      </c>
      <c r="L33" s="201" t="str">
        <f t="shared" si="6"/>
        <v>DAR</v>
      </c>
      <c r="M33" s="190">
        <f t="shared" si="7"/>
        <v>9.11</v>
      </c>
    </row>
    <row r="34" spans="1:13" ht="12" customHeight="1" x14ac:dyDescent="0.25">
      <c r="A34" s="199" t="str">
        <f>datos!B36</f>
        <v>PLAZA DELGADO JOSE LUIS</v>
      </c>
      <c r="B34" s="201" t="str">
        <f t="shared" si="1"/>
        <v>AAR</v>
      </c>
      <c r="C34" s="201">
        <f>IFERROR(TRUNC(AVERAGE('1.1'!B25:H25),2)," ")</f>
        <v>7.25</v>
      </c>
      <c r="D34" s="201" t="str">
        <f t="shared" si="2"/>
        <v>AAR</v>
      </c>
      <c r="E34" s="201">
        <f>IFERROR(TRUNC(AVERAGE('1.1'!I25:O25),2)," ")</f>
        <v>8.75</v>
      </c>
      <c r="F34" s="201" t="str">
        <f t="shared" si="3"/>
        <v>AAR</v>
      </c>
      <c r="G34" s="201">
        <f>IFERROR(TRUNC(AVERAGE('1.1'!P25:V25),2)," ")</f>
        <v>7.66</v>
      </c>
      <c r="H34" s="201" t="str">
        <f t="shared" si="4"/>
        <v>DAR</v>
      </c>
      <c r="I34" s="201">
        <f>IFERROR(TRUNC(AVERAGE('1.1'!W25:AC25),2)," ")</f>
        <v>9</v>
      </c>
      <c r="J34" s="201" t="str">
        <f t="shared" si="5"/>
        <v>AAR</v>
      </c>
      <c r="K34" s="201">
        <f>IF('1.1'!AD25=0,"F.N",'1.1'!AD25)</f>
        <v>8</v>
      </c>
      <c r="L34" s="201" t="str">
        <f t="shared" si="6"/>
        <v>AAR</v>
      </c>
      <c r="M34" s="190">
        <f t="shared" si="7"/>
        <v>8.1300000000000008</v>
      </c>
    </row>
    <row r="35" spans="1:13" ht="12" customHeight="1" x14ac:dyDescent="0.25">
      <c r="A35" s="199" t="str">
        <f>datos!B37</f>
        <v>ROMAN FLORES DANIEL ERNESTO</v>
      </c>
      <c r="B35" s="201" t="str">
        <f t="shared" si="1"/>
        <v>AAR</v>
      </c>
      <c r="C35" s="201">
        <f>IFERROR(TRUNC(AVERAGE('1.1'!B26:H26),2)," ")</f>
        <v>7.25</v>
      </c>
      <c r="D35" s="201" t="str">
        <f t="shared" si="2"/>
        <v>AAR</v>
      </c>
      <c r="E35" s="201">
        <f>IFERROR(TRUNC(AVERAGE('1.1'!I26:O26),2)," ")</f>
        <v>8.75</v>
      </c>
      <c r="F35" s="201" t="str">
        <f t="shared" si="3"/>
        <v>AAR</v>
      </c>
      <c r="G35" s="201">
        <f>IFERROR(TRUNC(AVERAGE('1.1'!P26:V26),2)," ")</f>
        <v>8.33</v>
      </c>
      <c r="H35" s="201" t="str">
        <f t="shared" si="4"/>
        <v>AAR</v>
      </c>
      <c r="I35" s="201">
        <f>IFERROR(TRUNC(AVERAGE('1.1'!W26:AC26),2)," ")</f>
        <v>7.75</v>
      </c>
      <c r="J35" s="201" t="str">
        <f t="shared" si="5"/>
        <v>PAAR</v>
      </c>
      <c r="K35" s="201">
        <f>IF('1.1'!AD26=0,"F.N",'1.1'!AD26)</f>
        <v>5.5</v>
      </c>
      <c r="L35" s="201" t="str">
        <f t="shared" si="6"/>
        <v>AAR</v>
      </c>
      <c r="M35" s="190">
        <f t="shared" si="7"/>
        <v>7.51</v>
      </c>
    </row>
    <row r="36" spans="1:13" ht="12" customHeight="1" x14ac:dyDescent="0.25">
      <c r="A36" s="199" t="str">
        <f>datos!B38</f>
        <v>TAIBOT AVEGNO BRYAN ANTENOR</v>
      </c>
      <c r="B36" s="201" t="str">
        <f t="shared" si="1"/>
        <v>AAR</v>
      </c>
      <c r="C36" s="201">
        <f>IFERROR(TRUNC(AVERAGE('1.1'!B27:H27),2)," ")</f>
        <v>8.5</v>
      </c>
      <c r="D36" s="201" t="str">
        <f t="shared" si="2"/>
        <v>AAR</v>
      </c>
      <c r="E36" s="201">
        <f>IFERROR(TRUNC(AVERAGE('1.1'!I27:O27),2)," ")</f>
        <v>8</v>
      </c>
      <c r="F36" s="201" t="str">
        <f t="shared" si="3"/>
        <v>PAAR</v>
      </c>
      <c r="G36" s="201">
        <f>IFERROR(TRUNC(AVERAGE('1.1'!P27:V27),2)," ")</f>
        <v>6.33</v>
      </c>
      <c r="H36" s="201" t="str">
        <f t="shared" si="4"/>
        <v>AAR</v>
      </c>
      <c r="I36" s="201">
        <f>IFERROR(TRUNC(AVERAGE('1.1'!W27:AC27),2)," ")</f>
        <v>7</v>
      </c>
      <c r="J36" s="201" t="str">
        <f t="shared" si="5"/>
        <v>AAR</v>
      </c>
      <c r="K36" s="201">
        <f>IF('1.1'!AD27=0,"F.N",'1.1'!AD27)</f>
        <v>8</v>
      </c>
      <c r="L36" s="201" t="str">
        <f t="shared" si="6"/>
        <v>AAR</v>
      </c>
      <c r="M36" s="190">
        <f t="shared" si="7"/>
        <v>7.56</v>
      </c>
    </row>
    <row r="37" spans="1:13" ht="12" customHeight="1" x14ac:dyDescent="0.25">
      <c r="A37" s="199" t="str">
        <f>datos!B39</f>
        <v>TORO ALMEA JORDAN ANDRES</v>
      </c>
      <c r="B37" s="201" t="str">
        <f t="shared" si="1"/>
        <v>PAAR</v>
      </c>
      <c r="C37" s="201">
        <f>IFERROR(TRUNC(AVERAGE('1.1'!B28:H28),2)," ")</f>
        <v>6.25</v>
      </c>
      <c r="D37" s="201" t="str">
        <f t="shared" si="2"/>
        <v>PAAR</v>
      </c>
      <c r="E37" s="201">
        <f>IFERROR(TRUNC(AVERAGE('1.1'!I28:O28),2)," ")</f>
        <v>6.25</v>
      </c>
      <c r="F37" s="201" t="str">
        <f t="shared" si="3"/>
        <v>PAAR</v>
      </c>
      <c r="G37" s="201">
        <f>IFERROR(TRUNC(AVERAGE('1.1'!P28:V28),2)," ")</f>
        <v>6.66</v>
      </c>
      <c r="H37" s="201" t="str">
        <f t="shared" si="4"/>
        <v>PAAR</v>
      </c>
      <c r="I37" s="201">
        <f>IFERROR(TRUNC(AVERAGE('1.1'!W28:AC28),2)," ")</f>
        <v>4.75</v>
      </c>
      <c r="J37" s="201" t="str">
        <f t="shared" si="5"/>
        <v>AAR</v>
      </c>
      <c r="K37" s="201">
        <f>IF('1.1'!AD28=0,"F.N",'1.1'!AD28)</f>
        <v>8</v>
      </c>
      <c r="L37" s="201" t="str">
        <f t="shared" si="6"/>
        <v>PAAR</v>
      </c>
      <c r="M37" s="190">
        <f t="shared" si="7"/>
        <v>6.38</v>
      </c>
    </row>
    <row r="38" spans="1:13" ht="12" customHeight="1" x14ac:dyDescent="0.25">
      <c r="A38" s="199" t="str">
        <f>datos!B40</f>
        <v>VALENCIA CAICEDO ANGIE ISABELLA</v>
      </c>
      <c r="B38" s="201" t="str">
        <f t="shared" si="1"/>
        <v>AAR</v>
      </c>
      <c r="C38" s="201">
        <f>IFERROR(TRUNC(AVERAGE('1.1'!B29:H29),2)," ")</f>
        <v>8.5</v>
      </c>
      <c r="D38" s="201" t="str">
        <f t="shared" si="2"/>
        <v>AAR</v>
      </c>
      <c r="E38" s="201">
        <f>IFERROR(TRUNC(AVERAGE('1.1'!I29:O29),2)," ")</f>
        <v>8.25</v>
      </c>
      <c r="F38" s="201" t="str">
        <f t="shared" si="3"/>
        <v>AAR</v>
      </c>
      <c r="G38" s="201">
        <f>IFERROR(TRUNC(AVERAGE('1.1'!P29:V29),2)," ")</f>
        <v>7</v>
      </c>
      <c r="H38" s="201" t="str">
        <f t="shared" si="4"/>
        <v>AAR</v>
      </c>
      <c r="I38" s="201">
        <f>IFERROR(TRUNC(AVERAGE('1.1'!W29:AC29),2)," ")</f>
        <v>8.5</v>
      </c>
      <c r="J38" s="201" t="str">
        <f t="shared" si="5"/>
        <v>DAR</v>
      </c>
      <c r="K38" s="201">
        <f>IF('1.1'!AD29=0,"F.N",'1.1'!AD29)</f>
        <v>9</v>
      </c>
      <c r="L38" s="201" t="str">
        <f t="shared" si="6"/>
        <v>AAR</v>
      </c>
      <c r="M38" s="190">
        <f t="shared" si="7"/>
        <v>8.25</v>
      </c>
    </row>
    <row r="39" spans="1:13" ht="12" customHeight="1" x14ac:dyDescent="0.25">
      <c r="A39" s="199" t="str">
        <f>datos!B41</f>
        <v>VALIENTE GUTIERREZ NAYIB EDUARDO</v>
      </c>
      <c r="B39" s="201" t="str">
        <f t="shared" si="1"/>
        <v>DAR</v>
      </c>
      <c r="C39" s="201">
        <f>IFERROR(TRUNC(AVERAGE('1.1'!B30:H30),2)," ")</f>
        <v>9.25</v>
      </c>
      <c r="D39" s="201" t="str">
        <f t="shared" si="2"/>
        <v>AAR</v>
      </c>
      <c r="E39" s="201">
        <f>IFERROR(TRUNC(AVERAGE('1.1'!I30:O30),2)," ")</f>
        <v>7.75</v>
      </c>
      <c r="F39" s="201" t="str">
        <f t="shared" si="3"/>
        <v>AAR</v>
      </c>
      <c r="G39" s="201">
        <f>IFERROR(TRUNC(AVERAGE('1.1'!P30:V30),2)," ")</f>
        <v>7</v>
      </c>
      <c r="H39" s="201" t="str">
        <f t="shared" si="4"/>
        <v>DAR</v>
      </c>
      <c r="I39" s="201">
        <f>IFERROR(TRUNC(AVERAGE('1.1'!W30:AC30),2)," ")</f>
        <v>9.25</v>
      </c>
      <c r="J39" s="201" t="str">
        <f t="shared" si="5"/>
        <v>AAR</v>
      </c>
      <c r="K39" s="201">
        <f>IF('1.1'!AD30=0,"F.N",'1.1'!AD30)</f>
        <v>8</v>
      </c>
      <c r="L39" s="201" t="str">
        <f t="shared" si="6"/>
        <v>AAR</v>
      </c>
      <c r="M39" s="190">
        <f t="shared" si="7"/>
        <v>8.25</v>
      </c>
    </row>
    <row r="40" spans="1:13" ht="12" customHeight="1" x14ac:dyDescent="0.25">
      <c r="A40" s="199" t="str">
        <f>datos!B42</f>
        <v>VEGA VERA ANGGIE VALERIA</v>
      </c>
      <c r="B40" s="201" t="str">
        <f t="shared" si="1"/>
        <v>DAR</v>
      </c>
      <c r="C40" s="201">
        <f>IFERROR(TRUNC(AVERAGE('1.1'!B31:H31),2)," ")</f>
        <v>9</v>
      </c>
      <c r="D40" s="201" t="str">
        <f t="shared" si="2"/>
        <v>AAR</v>
      </c>
      <c r="E40" s="201">
        <f>IFERROR(TRUNC(AVERAGE('1.1'!I31:O31),2)," ")</f>
        <v>8.5</v>
      </c>
      <c r="F40" s="201" t="str">
        <f t="shared" si="3"/>
        <v>DAR</v>
      </c>
      <c r="G40" s="201">
        <f>IFERROR(TRUNC(AVERAGE('1.1'!P31:V31),2)," ")</f>
        <v>9</v>
      </c>
      <c r="H40" s="201" t="str">
        <f t="shared" si="4"/>
        <v>DAR</v>
      </c>
      <c r="I40" s="201">
        <f>IFERROR(TRUNC(AVERAGE('1.1'!W31:AC31),2)," ")</f>
        <v>9.5</v>
      </c>
      <c r="J40" s="201" t="str">
        <f t="shared" si="5"/>
        <v>DAR</v>
      </c>
      <c r="K40" s="201">
        <f>IF('1.1'!AD31=0,"F.N",'1.1'!AD31)</f>
        <v>9</v>
      </c>
      <c r="L40" s="201" t="str">
        <f t="shared" si="6"/>
        <v>DAR</v>
      </c>
      <c r="M40" s="190">
        <f t="shared" si="7"/>
        <v>9</v>
      </c>
    </row>
    <row r="41" spans="1:13" ht="12" customHeight="1" x14ac:dyDescent="0.25">
      <c r="A41" s="199">
        <f>datos!B43</f>
        <v>0</v>
      </c>
      <c r="B41" s="201" t="str">
        <f t="shared" si="1"/>
        <v>DAR</v>
      </c>
      <c r="C41" s="201" t="str">
        <f>IFERROR(TRUNC(AVERAGE('1.1'!B32:H32),2)," ")</f>
        <v xml:space="preserve"> </v>
      </c>
      <c r="D41" s="201" t="str">
        <f t="shared" si="2"/>
        <v>DAR</v>
      </c>
      <c r="E41" s="201" t="str">
        <f>IFERROR(TRUNC(AVERAGE('1.1'!I32:O32),2)," ")</f>
        <v xml:space="preserve"> </v>
      </c>
      <c r="F41" s="201" t="str">
        <f t="shared" si="3"/>
        <v>DAR</v>
      </c>
      <c r="G41" s="201" t="str">
        <f>IFERROR(TRUNC(AVERAGE('1.1'!P32:V32),2)," ")</f>
        <v xml:space="preserve"> </v>
      </c>
      <c r="H41" s="201" t="str">
        <f t="shared" si="4"/>
        <v>DAR</v>
      </c>
      <c r="I41" s="201" t="str">
        <f>IFERROR(TRUNC(AVERAGE('1.1'!W32:AC32),2)," ")</f>
        <v xml:space="preserve"> </v>
      </c>
      <c r="J41" s="201" t="str">
        <f t="shared" si="5"/>
        <v>F.N.</v>
      </c>
      <c r="K41" s="201" t="str">
        <f>IF('1.1'!AD32=0,"F.N",'1.1'!AD32)</f>
        <v>F.N</v>
      </c>
      <c r="L41" s="201" t="str">
        <f t="shared" si="6"/>
        <v>SNP</v>
      </c>
      <c r="M41" s="190" t="str">
        <f t="shared" si="7"/>
        <v xml:space="preserve"> </v>
      </c>
    </row>
    <row r="42" spans="1:13" ht="12" customHeight="1" x14ac:dyDescent="0.25">
      <c r="A42" s="199">
        <f>datos!B44</f>
        <v>0</v>
      </c>
      <c r="B42" s="201" t="str">
        <f t="shared" si="1"/>
        <v>DAR</v>
      </c>
      <c r="C42" s="201" t="str">
        <f>IFERROR(TRUNC(AVERAGE('1.1'!B33:H33),2)," ")</f>
        <v xml:space="preserve"> </v>
      </c>
      <c r="D42" s="201" t="str">
        <f t="shared" si="2"/>
        <v>DAR</v>
      </c>
      <c r="E42" s="201" t="str">
        <f>IFERROR(TRUNC(AVERAGE('1.1'!I33:O33),2)," ")</f>
        <v xml:space="preserve"> </v>
      </c>
      <c r="F42" s="201" t="str">
        <f t="shared" si="3"/>
        <v>DAR</v>
      </c>
      <c r="G42" s="201" t="str">
        <f>IFERROR(TRUNC(AVERAGE('1.1'!P33:V33),2)," ")</f>
        <v xml:space="preserve"> </v>
      </c>
      <c r="H42" s="201" t="str">
        <f t="shared" si="4"/>
        <v>DAR</v>
      </c>
      <c r="I42" s="201" t="str">
        <f>IFERROR(TRUNC(AVERAGE('1.1'!W33:AC33),2)," ")</f>
        <v xml:space="preserve"> </v>
      </c>
      <c r="J42" s="201" t="str">
        <f t="shared" si="5"/>
        <v>F.N.</v>
      </c>
      <c r="K42" s="201" t="str">
        <f>IF('1.1'!AD33=0,"F.N",'1.1'!AD33)</f>
        <v>F.N</v>
      </c>
      <c r="L42" s="201" t="str">
        <f t="shared" si="6"/>
        <v>SNP</v>
      </c>
      <c r="M42" s="190" t="str">
        <f t="shared" si="7"/>
        <v xml:space="preserve"> </v>
      </c>
    </row>
    <row r="43" spans="1:13" ht="12" customHeight="1" x14ac:dyDescent="0.25">
      <c r="A43" s="199">
        <f>datos!B45</f>
        <v>0</v>
      </c>
      <c r="B43" s="201" t="str">
        <f t="shared" si="1"/>
        <v>DAR</v>
      </c>
      <c r="C43" s="201" t="str">
        <f>IFERROR(TRUNC(AVERAGE('1.1'!B34:H34),2)," ")</f>
        <v xml:space="preserve"> </v>
      </c>
      <c r="D43" s="201" t="str">
        <f t="shared" si="2"/>
        <v>DAR</v>
      </c>
      <c r="E43" s="201" t="str">
        <f>IFERROR(TRUNC(AVERAGE('1.1'!I34:O34),2)," ")</f>
        <v xml:space="preserve"> </v>
      </c>
      <c r="F43" s="201" t="str">
        <f t="shared" si="3"/>
        <v>DAR</v>
      </c>
      <c r="G43" s="201" t="str">
        <f>IFERROR(TRUNC(AVERAGE('1.1'!P34:V34),2)," ")</f>
        <v xml:space="preserve"> </v>
      </c>
      <c r="H43" s="201" t="str">
        <f t="shared" si="4"/>
        <v>DAR</v>
      </c>
      <c r="I43" s="201" t="str">
        <f>IFERROR(TRUNC(AVERAGE('1.1'!W34:AC34),2)," ")</f>
        <v xml:space="preserve"> </v>
      </c>
      <c r="J43" s="201" t="str">
        <f t="shared" si="5"/>
        <v>F.N.</v>
      </c>
      <c r="K43" s="201" t="str">
        <f>IF('1.1'!AD34=0,"F.N",'1.1'!AD34)</f>
        <v>F.N</v>
      </c>
      <c r="L43" s="201" t="str">
        <f t="shared" si="6"/>
        <v>SNP</v>
      </c>
      <c r="M43" s="190" t="str">
        <f t="shared" si="7"/>
        <v xml:space="preserve"> </v>
      </c>
    </row>
    <row r="44" spans="1:13" ht="12" customHeight="1" x14ac:dyDescent="0.25">
      <c r="A44" s="199">
        <f>datos!B46</f>
        <v>0</v>
      </c>
      <c r="B44" s="201" t="str">
        <f t="shared" si="1"/>
        <v>DAR</v>
      </c>
      <c r="C44" s="201" t="str">
        <f>IFERROR(TRUNC(AVERAGE('1.1'!B35:H35),2)," ")</f>
        <v xml:space="preserve"> </v>
      </c>
      <c r="D44" s="201" t="str">
        <f t="shared" si="2"/>
        <v>DAR</v>
      </c>
      <c r="E44" s="201" t="str">
        <f>IFERROR(TRUNC(AVERAGE('1.1'!I35:O35),2)," ")</f>
        <v xml:space="preserve"> </v>
      </c>
      <c r="F44" s="201" t="str">
        <f t="shared" si="3"/>
        <v>DAR</v>
      </c>
      <c r="G44" s="201" t="str">
        <f>IFERROR(TRUNC(AVERAGE('1.1'!P35:V35),2)," ")</f>
        <v xml:space="preserve"> </v>
      </c>
      <c r="H44" s="201" t="str">
        <f t="shared" si="4"/>
        <v>DAR</v>
      </c>
      <c r="I44" s="201" t="str">
        <f>IFERROR(TRUNC(AVERAGE('1.1'!W35:AC35),2)," ")</f>
        <v xml:space="preserve"> </v>
      </c>
      <c r="J44" s="201" t="str">
        <f t="shared" si="5"/>
        <v>F.N.</v>
      </c>
      <c r="K44" s="201" t="str">
        <f>IF('1.1'!AD35=0,"F.N",'1.1'!AD35)</f>
        <v>F.N</v>
      </c>
      <c r="L44" s="201" t="str">
        <f t="shared" si="6"/>
        <v>SNP</v>
      </c>
      <c r="M44" s="190" t="str">
        <f t="shared" si="7"/>
        <v xml:space="preserve"> </v>
      </c>
    </row>
    <row r="45" spans="1:13" ht="12" customHeight="1" x14ac:dyDescent="0.25">
      <c r="A45" s="199">
        <f>datos!B47</f>
        <v>0</v>
      </c>
      <c r="B45" s="201" t="str">
        <f t="shared" si="1"/>
        <v>DAR</v>
      </c>
      <c r="C45" s="201" t="str">
        <f>IFERROR(TRUNC(AVERAGE('1.1'!B36:H36),2)," ")</f>
        <v xml:space="preserve"> </v>
      </c>
      <c r="D45" s="201" t="str">
        <f t="shared" si="2"/>
        <v>DAR</v>
      </c>
      <c r="E45" s="201" t="str">
        <f>IFERROR(TRUNC(AVERAGE('1.1'!I36:O36),2)," ")</f>
        <v xml:space="preserve"> </v>
      </c>
      <c r="F45" s="201" t="str">
        <f t="shared" si="3"/>
        <v>DAR</v>
      </c>
      <c r="G45" s="201" t="str">
        <f>IFERROR(TRUNC(AVERAGE('1.1'!P36:V36),2)," ")</f>
        <v xml:space="preserve"> </v>
      </c>
      <c r="H45" s="201" t="str">
        <f t="shared" si="4"/>
        <v>DAR</v>
      </c>
      <c r="I45" s="201" t="str">
        <f>IFERROR(TRUNC(AVERAGE('1.1'!W36:AC36),2)," ")</f>
        <v xml:space="preserve"> </v>
      </c>
      <c r="J45" s="201" t="str">
        <f t="shared" si="5"/>
        <v>F.N.</v>
      </c>
      <c r="K45" s="201" t="str">
        <f>IF('1.1'!AD36=0,"F.N",'1.1'!AD36)</f>
        <v>F.N</v>
      </c>
      <c r="L45" s="201" t="str">
        <f t="shared" si="6"/>
        <v>SNP</v>
      </c>
      <c r="M45" s="190" t="str">
        <f t="shared" si="7"/>
        <v xml:space="preserve"> </v>
      </c>
    </row>
    <row r="46" spans="1:13" ht="12" customHeight="1" x14ac:dyDescent="0.25">
      <c r="A46" s="199">
        <f>datos!B48</f>
        <v>0</v>
      </c>
      <c r="B46" s="201" t="str">
        <f t="shared" si="1"/>
        <v>DAR</v>
      </c>
      <c r="C46" s="201" t="str">
        <f>IFERROR(TRUNC(AVERAGE('1.1'!B37:H37),2)," ")</f>
        <v xml:space="preserve"> </v>
      </c>
      <c r="D46" s="201" t="str">
        <f t="shared" si="2"/>
        <v>DAR</v>
      </c>
      <c r="E46" s="201" t="str">
        <f>IFERROR(TRUNC(AVERAGE('1.1'!I37:O37),2)," ")</f>
        <v xml:space="preserve"> </v>
      </c>
      <c r="F46" s="201" t="str">
        <f t="shared" si="3"/>
        <v>DAR</v>
      </c>
      <c r="G46" s="201" t="str">
        <f>IFERROR(TRUNC(AVERAGE('1.1'!P37:V37),2)," ")</f>
        <v xml:space="preserve"> </v>
      </c>
      <c r="H46" s="201" t="str">
        <f t="shared" si="4"/>
        <v>DAR</v>
      </c>
      <c r="I46" s="201" t="str">
        <f>IFERROR(TRUNC(AVERAGE('1.1'!W37:AC37),2)," ")</f>
        <v xml:space="preserve"> </v>
      </c>
      <c r="J46" s="201" t="str">
        <f t="shared" si="5"/>
        <v>F.N.</v>
      </c>
      <c r="K46" s="201" t="str">
        <f>IF('1.1'!AD37=0,"F.N",'1.1'!AD37)</f>
        <v>F.N</v>
      </c>
      <c r="L46" s="201" t="str">
        <f t="shared" si="6"/>
        <v>SNP</v>
      </c>
      <c r="M46" s="190" t="str">
        <f t="shared" si="7"/>
        <v xml:space="preserve"> </v>
      </c>
    </row>
    <row r="47" spans="1:13" ht="12" customHeight="1" x14ac:dyDescent="0.25">
      <c r="A47" s="199">
        <f>datos!B49</f>
        <v>0</v>
      </c>
      <c r="B47" s="201" t="str">
        <f t="shared" si="1"/>
        <v>DAR</v>
      </c>
      <c r="C47" s="201" t="str">
        <f>IFERROR(TRUNC(AVERAGE('1.1'!B38:H38),2)," ")</f>
        <v xml:space="preserve"> </v>
      </c>
      <c r="D47" s="201" t="str">
        <f t="shared" si="2"/>
        <v>DAR</v>
      </c>
      <c r="E47" s="201" t="str">
        <f>IFERROR(TRUNC(AVERAGE('1.1'!I38:O38),2)," ")</f>
        <v xml:space="preserve"> </v>
      </c>
      <c r="F47" s="201" t="str">
        <f t="shared" si="3"/>
        <v>DAR</v>
      </c>
      <c r="G47" s="201" t="str">
        <f>IFERROR(TRUNC(AVERAGE('1.1'!P38:V38),2)," ")</f>
        <v xml:space="preserve"> </v>
      </c>
      <c r="H47" s="201" t="str">
        <f t="shared" si="4"/>
        <v>DAR</v>
      </c>
      <c r="I47" s="201" t="str">
        <f>IFERROR(TRUNC(AVERAGE('1.1'!W38:AC38),2)," ")</f>
        <v xml:space="preserve"> </v>
      </c>
      <c r="J47" s="201" t="str">
        <f t="shared" si="5"/>
        <v>F.N.</v>
      </c>
      <c r="K47" s="201" t="str">
        <f>IF('1.1'!AD38=0,"F.N",'1.1'!AD38)</f>
        <v>F.N</v>
      </c>
      <c r="L47" s="201" t="str">
        <f t="shared" si="6"/>
        <v>SNP</v>
      </c>
      <c r="M47" s="190" t="str">
        <f t="shared" si="7"/>
        <v xml:space="preserve"> </v>
      </c>
    </row>
    <row r="48" spans="1:13" ht="12" customHeight="1" x14ac:dyDescent="0.25">
      <c r="A48" s="199">
        <f>datos!B50</f>
        <v>0</v>
      </c>
      <c r="B48" s="201" t="str">
        <f t="shared" si="1"/>
        <v>DAR</v>
      </c>
      <c r="C48" s="201" t="str">
        <f>IFERROR(TRUNC(AVERAGE('1.1'!B39:H39),2)," ")</f>
        <v xml:space="preserve"> </v>
      </c>
      <c r="D48" s="201" t="str">
        <f t="shared" si="2"/>
        <v>DAR</v>
      </c>
      <c r="E48" s="201" t="str">
        <f>IFERROR(TRUNC(AVERAGE('1.1'!I39:O39),2)," ")</f>
        <v xml:space="preserve"> </v>
      </c>
      <c r="F48" s="201" t="str">
        <f t="shared" si="3"/>
        <v>DAR</v>
      </c>
      <c r="G48" s="201" t="str">
        <f>IFERROR(TRUNC(AVERAGE('1.1'!P39:V39),2)," ")</f>
        <v xml:space="preserve"> </v>
      </c>
      <c r="H48" s="201" t="str">
        <f t="shared" si="4"/>
        <v>DAR</v>
      </c>
      <c r="I48" s="201" t="str">
        <f>IFERROR(TRUNC(AVERAGE('1.1'!W39:AC39),2)," ")</f>
        <v xml:space="preserve"> </v>
      </c>
      <c r="J48" s="201" t="str">
        <f t="shared" si="5"/>
        <v>F.N.</v>
      </c>
      <c r="K48" s="201" t="str">
        <f>IF('1.1'!AD39=0,"F.N",'1.1'!AD39)</f>
        <v>F.N</v>
      </c>
      <c r="L48" s="201" t="str">
        <f t="shared" si="6"/>
        <v>SNP</v>
      </c>
      <c r="M48" s="190" t="str">
        <f t="shared" si="7"/>
        <v xml:space="preserve"> </v>
      </c>
    </row>
    <row r="49" spans="1:13" ht="12" customHeight="1" x14ac:dyDescent="0.25">
      <c r="A49" s="199">
        <f>datos!B51</f>
        <v>0</v>
      </c>
      <c r="B49" s="201" t="str">
        <f t="shared" si="1"/>
        <v>DAR</v>
      </c>
      <c r="C49" s="201" t="str">
        <f>IFERROR(TRUNC(AVERAGE('1.1'!B40:H40),2)," ")</f>
        <v xml:space="preserve"> </v>
      </c>
      <c r="D49" s="201" t="str">
        <f t="shared" si="2"/>
        <v>DAR</v>
      </c>
      <c r="E49" s="201" t="str">
        <f>IFERROR(TRUNC(AVERAGE('1.1'!I40:O40),2)," ")</f>
        <v xml:space="preserve"> </v>
      </c>
      <c r="F49" s="201" t="str">
        <f t="shared" si="3"/>
        <v>DAR</v>
      </c>
      <c r="G49" s="201" t="str">
        <f>IFERROR(TRUNC(AVERAGE('1.1'!P40:V40),2)," ")</f>
        <v xml:space="preserve"> </v>
      </c>
      <c r="H49" s="201" t="str">
        <f t="shared" si="4"/>
        <v>DAR</v>
      </c>
      <c r="I49" s="201" t="str">
        <f>IFERROR(TRUNC(AVERAGE('1.1'!W40:AC40),2)," ")</f>
        <v xml:space="preserve"> </v>
      </c>
      <c r="J49" s="201" t="str">
        <f t="shared" si="5"/>
        <v>F.N.</v>
      </c>
      <c r="K49" s="201" t="str">
        <f>IF('1.1'!AD40=0,"F.N",'1.1'!AD40)</f>
        <v>F.N</v>
      </c>
      <c r="L49" s="201" t="str">
        <f t="shared" si="6"/>
        <v>SNP</v>
      </c>
      <c r="M49" s="190" t="str">
        <f t="shared" si="7"/>
        <v xml:space="preserve"> </v>
      </c>
    </row>
    <row r="50" spans="1:13" ht="12" customHeight="1" x14ac:dyDescent="0.25">
      <c r="A50" s="199">
        <f>datos!B52</f>
        <v>0</v>
      </c>
      <c r="B50" s="201" t="str">
        <f t="shared" si="1"/>
        <v>DAR</v>
      </c>
      <c r="C50" s="201" t="str">
        <f>IFERROR(TRUNC(AVERAGE('1.1'!B41:H41),2)," ")</f>
        <v xml:space="preserve"> </v>
      </c>
      <c r="D50" s="201" t="str">
        <f t="shared" si="2"/>
        <v>DAR</v>
      </c>
      <c r="E50" s="201" t="str">
        <f>IFERROR(TRUNC(AVERAGE('1.1'!I41:O41),2)," ")</f>
        <v xml:space="preserve"> </v>
      </c>
      <c r="F50" s="201" t="str">
        <f t="shared" si="3"/>
        <v>DAR</v>
      </c>
      <c r="G50" s="201" t="str">
        <f>IFERROR(TRUNC(AVERAGE('1.1'!P41:V41),2)," ")</f>
        <v xml:space="preserve"> </v>
      </c>
      <c r="H50" s="201" t="str">
        <f t="shared" si="4"/>
        <v>DAR</v>
      </c>
      <c r="I50" s="201" t="str">
        <f>IFERROR(TRUNC(AVERAGE('1.1'!W41:AC41),2)," ")</f>
        <v xml:space="preserve"> </v>
      </c>
      <c r="J50" s="201" t="str">
        <f t="shared" si="5"/>
        <v>F.N.</v>
      </c>
      <c r="K50" s="201" t="str">
        <f>IF('1.1'!AD41=0,"F.N",'1.1'!AD41)</f>
        <v>F.N</v>
      </c>
      <c r="L50" s="201" t="str">
        <f t="shared" si="6"/>
        <v>SNP</v>
      </c>
      <c r="M50" s="190" t="str">
        <f t="shared" si="7"/>
        <v xml:space="preserve"> </v>
      </c>
    </row>
    <row r="51" spans="1:13" ht="12" customHeight="1" x14ac:dyDescent="0.25">
      <c r="A51" s="199">
        <f>datos!B53</f>
        <v>0</v>
      </c>
      <c r="B51" s="201" t="str">
        <f t="shared" si="1"/>
        <v>DAR</v>
      </c>
      <c r="C51" s="201" t="str">
        <f>IFERROR(TRUNC(AVERAGE('1.1'!B42:H42),2)," ")</f>
        <v xml:space="preserve"> </v>
      </c>
      <c r="D51" s="201" t="str">
        <f t="shared" si="2"/>
        <v>DAR</v>
      </c>
      <c r="E51" s="201" t="str">
        <f>IFERROR(TRUNC(AVERAGE('1.1'!I42:O42),2)," ")</f>
        <v xml:space="preserve"> </v>
      </c>
      <c r="F51" s="201" t="str">
        <f t="shared" si="3"/>
        <v>DAR</v>
      </c>
      <c r="G51" s="201" t="str">
        <f>IFERROR(TRUNC(AVERAGE('1.1'!P42:V42),2)," ")</f>
        <v xml:space="preserve"> </v>
      </c>
      <c r="H51" s="201" t="str">
        <f t="shared" si="4"/>
        <v>DAR</v>
      </c>
      <c r="I51" s="201" t="str">
        <f>IFERROR(TRUNC(AVERAGE('1.1'!W42:AC42),2)," ")</f>
        <v xml:space="preserve"> </v>
      </c>
      <c r="J51" s="201" t="str">
        <f t="shared" si="5"/>
        <v>F.N.</v>
      </c>
      <c r="K51" s="201" t="str">
        <f>IF('1.1'!AD42=0,"F.N",'1.1'!AD42)</f>
        <v>F.N</v>
      </c>
      <c r="L51" s="201" t="str">
        <f t="shared" si="6"/>
        <v>SNP</v>
      </c>
      <c r="M51" s="190" t="str">
        <f t="shared" si="7"/>
        <v xml:space="preserve"> </v>
      </c>
    </row>
    <row r="52" spans="1:13" ht="12" customHeight="1" x14ac:dyDescent="0.25">
      <c r="A52" s="202"/>
      <c r="B52" s="203"/>
      <c r="C52" s="203"/>
      <c r="D52" s="203"/>
      <c r="E52" s="203"/>
      <c r="F52" s="203"/>
      <c r="G52" s="203"/>
      <c r="H52" s="203"/>
      <c r="I52" s="203"/>
      <c r="J52" s="203"/>
      <c r="K52" s="203"/>
      <c r="L52" s="203"/>
    </row>
    <row r="53" spans="1:13" s="254" customFormat="1" ht="12" customHeight="1" x14ac:dyDescent="0.25">
      <c r="A53" s="253" t="s">
        <v>141</v>
      </c>
      <c r="C53" s="255">
        <f>+AVERAGE(C12:C52)</f>
        <v>8.3448275862068968</v>
      </c>
      <c r="D53" s="255"/>
      <c r="E53" s="255">
        <f t="shared" ref="E53:M53" si="8">+AVERAGE(E12:E52)</f>
        <v>8.5517241379310338</v>
      </c>
      <c r="F53" s="255"/>
      <c r="G53" s="255">
        <f t="shared" si="8"/>
        <v>7.6289655172413795</v>
      </c>
      <c r="H53" s="255"/>
      <c r="I53" s="255">
        <f t="shared" si="8"/>
        <v>8.0172413793103452</v>
      </c>
      <c r="J53" s="255"/>
      <c r="K53" s="255">
        <f t="shared" si="8"/>
        <v>7.0517241379310347</v>
      </c>
      <c r="L53" s="255"/>
      <c r="M53" s="255">
        <f t="shared" si="8"/>
        <v>7.9165517241379302</v>
      </c>
    </row>
    <row r="54" spans="1:13" ht="12" customHeight="1" x14ac:dyDescent="0.25">
      <c r="A54" s="318" t="s">
        <v>49</v>
      </c>
      <c r="B54" s="319"/>
      <c r="C54" s="317" t="s">
        <v>50</v>
      </c>
      <c r="D54" s="317"/>
      <c r="E54" s="317" t="s">
        <v>51</v>
      </c>
      <c r="F54" s="317"/>
    </row>
    <row r="55" spans="1:13" ht="12" customHeight="1" x14ac:dyDescent="0.25">
      <c r="A55" s="204" t="s">
        <v>59</v>
      </c>
      <c r="B55" s="205" t="s">
        <v>60</v>
      </c>
      <c r="C55" s="320">
        <f>E55/SUM(E55:F59)</f>
        <v>0</v>
      </c>
      <c r="D55" s="320"/>
      <c r="E55" s="321">
        <f>COUNTIF(L12:L51,"SNP")-COUNTBLANK(datos!B14:B53)</f>
        <v>0</v>
      </c>
      <c r="F55" s="321"/>
      <c r="G55" s="206"/>
      <c r="H55" s="206"/>
      <c r="I55" s="171"/>
      <c r="K55" s="171"/>
      <c r="M55" s="171"/>
    </row>
    <row r="56" spans="1:13" ht="12" customHeight="1" x14ac:dyDescent="0.25">
      <c r="A56" s="204" t="s">
        <v>61</v>
      </c>
      <c r="B56" s="207" t="s">
        <v>52</v>
      </c>
      <c r="C56" s="320">
        <f>E56/SUM(E55:F59)</f>
        <v>6.8965517241379309E-2</v>
      </c>
      <c r="D56" s="320"/>
      <c r="E56" s="321">
        <f>COUNTIF(L12:L51,"DAR")</f>
        <v>2</v>
      </c>
      <c r="F56" s="321"/>
      <c r="G56" s="206"/>
      <c r="H56" s="206"/>
      <c r="I56" s="171"/>
      <c r="K56" s="171"/>
      <c r="M56" s="171"/>
    </row>
    <row r="57" spans="1:13" ht="12" customHeight="1" x14ac:dyDescent="0.25">
      <c r="A57" s="204" t="s">
        <v>62</v>
      </c>
      <c r="B57" s="207" t="s">
        <v>53</v>
      </c>
      <c r="C57" s="320">
        <f>E57/SUM(E55:F59)</f>
        <v>0.86206896551724133</v>
      </c>
      <c r="D57" s="320"/>
      <c r="E57" s="321">
        <f>COUNTIF(L12:L51,"AAR")</f>
        <v>25</v>
      </c>
      <c r="F57" s="321"/>
      <c r="G57" s="208"/>
      <c r="H57" s="208"/>
      <c r="I57" s="171"/>
      <c r="K57" s="171"/>
      <c r="M57" s="171"/>
    </row>
    <row r="58" spans="1:13" ht="12" customHeight="1" x14ac:dyDescent="0.25">
      <c r="A58" s="204" t="s">
        <v>63</v>
      </c>
      <c r="B58" s="209" t="s">
        <v>54</v>
      </c>
      <c r="C58" s="320">
        <f>E58/SUM(E55:F59)</f>
        <v>6.8965517241379309E-2</v>
      </c>
      <c r="D58" s="320"/>
      <c r="E58" s="321">
        <f>COUNTIF(L12:L51,"PAAR")</f>
        <v>2</v>
      </c>
      <c r="F58" s="321"/>
      <c r="G58" s="208"/>
      <c r="H58" s="208"/>
      <c r="I58" s="171"/>
      <c r="K58" s="171"/>
      <c r="M58" s="171"/>
    </row>
    <row r="59" spans="1:13" ht="12" customHeight="1" x14ac:dyDescent="0.25">
      <c r="A59" s="204" t="s">
        <v>64</v>
      </c>
      <c r="B59" s="207" t="s">
        <v>55</v>
      </c>
      <c r="C59" s="320">
        <f>E59/SUM(E55:F59)</f>
        <v>0</v>
      </c>
      <c r="D59" s="320"/>
      <c r="E59" s="321">
        <f>COUNTIF(L12:L51,"NAAR")</f>
        <v>0</v>
      </c>
      <c r="F59" s="321"/>
      <c r="G59" s="208"/>
      <c r="H59" s="208"/>
      <c r="I59" s="171"/>
      <c r="K59" s="171"/>
      <c r="M59" s="171"/>
    </row>
    <row r="60" spans="1:13" ht="12" customHeight="1" x14ac:dyDescent="0.25">
      <c r="C60" s="208"/>
      <c r="D60" s="208"/>
      <c r="E60" s="208"/>
      <c r="F60" s="208"/>
      <c r="G60" s="208"/>
      <c r="H60" s="208"/>
      <c r="I60" s="171"/>
      <c r="K60" s="171"/>
      <c r="M60" s="171"/>
    </row>
    <row r="64" spans="1:13" s="215" customFormat="1" ht="12" customHeight="1" x14ac:dyDescent="0.25">
      <c r="A64" s="210">
        <f>I6</f>
        <v>0</v>
      </c>
      <c r="B64" s="211"/>
      <c r="C64" s="212"/>
      <c r="D64" s="213"/>
      <c r="E64" s="214">
        <f>datos!C8</f>
        <v>0</v>
      </c>
      <c r="F64" s="211"/>
      <c r="G64" s="212"/>
      <c r="H64" s="211"/>
      <c r="I64" s="212"/>
      <c r="J64" s="211"/>
      <c r="K64" s="214">
        <f>datos!C9</f>
        <v>0</v>
      </c>
      <c r="L64" s="211"/>
      <c r="M64" s="212"/>
    </row>
    <row r="65" spans="1:13" s="215" customFormat="1" ht="12" customHeight="1" x14ac:dyDescent="0.25">
      <c r="A65" s="210" t="s">
        <v>56</v>
      </c>
      <c r="B65" s="211"/>
      <c r="C65" s="212"/>
      <c r="D65" s="216"/>
      <c r="E65" s="214" t="s">
        <v>57</v>
      </c>
      <c r="F65" s="211"/>
      <c r="G65" s="212"/>
      <c r="H65" s="211"/>
      <c r="I65" s="212"/>
      <c r="J65" s="211"/>
      <c r="K65" s="214" t="s">
        <v>58</v>
      </c>
      <c r="L65" s="211"/>
      <c r="M65" s="212"/>
    </row>
  </sheetData>
  <sheetProtection password="C60B" sheet="1" objects="1" scenarios="1" formatCells="0" formatColumns="0" formatRows="0"/>
  <mergeCells count="27">
    <mergeCell ref="A8:A11"/>
    <mergeCell ref="B8:I9"/>
    <mergeCell ref="J8:K9"/>
    <mergeCell ref="L8:M10"/>
    <mergeCell ref="B10:C10"/>
    <mergeCell ref="D10:E10"/>
    <mergeCell ref="F10:G10"/>
    <mergeCell ref="H10:I10"/>
    <mergeCell ref="J10:K10"/>
    <mergeCell ref="A1:M1"/>
    <mergeCell ref="A2:M2"/>
    <mergeCell ref="A3:M3"/>
    <mergeCell ref="F5:H5"/>
    <mergeCell ref="F6:H6"/>
    <mergeCell ref="C54:D54"/>
    <mergeCell ref="A54:B54"/>
    <mergeCell ref="C58:D58"/>
    <mergeCell ref="E58:F58"/>
    <mergeCell ref="C59:D59"/>
    <mergeCell ref="E59:F59"/>
    <mergeCell ref="E54:F54"/>
    <mergeCell ref="C56:D56"/>
    <mergeCell ref="E56:F56"/>
    <mergeCell ref="C57:D57"/>
    <mergeCell ref="E57:F57"/>
    <mergeCell ref="C55:D55"/>
    <mergeCell ref="E55:F55"/>
  </mergeCells>
  <conditionalFormatting sqref="M12:M51">
    <cfRule type="cellIs" dxfId="204" priority="1" operator="lessThan">
      <formula>7</formula>
    </cfRule>
  </conditionalFormatting>
  <pageMargins left="0.70866141732283472" right="0.70866141732283472" top="0.74803149606299213" bottom="0.74803149606299213" header="0.31496062992125984" footer="0.31496062992125984"/>
  <pageSetup paperSize="9" scale="93" fitToHeight="0" orientation="portrait" horizontalDpi="4294967294" r:id="rId1"/>
  <drawing r:id="rId2"/>
  <legacyDrawingHF r:id="rId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6">
    <pageSetUpPr fitToPage="1"/>
  </sheetPr>
  <dimension ref="A1:C44"/>
  <sheetViews>
    <sheetView zoomScale="85" zoomScaleNormal="85" workbookViewId="0">
      <selection activeCell="A3" sqref="A3"/>
    </sheetView>
  </sheetViews>
  <sheetFormatPr baseColWidth="10" defaultRowHeight="15" x14ac:dyDescent="0.25"/>
  <cols>
    <col min="1" max="1" width="70.5703125" customWidth="1"/>
    <col min="2" max="2" width="13.85546875" customWidth="1"/>
    <col min="3" max="3" width="33.28515625" hidden="1" customWidth="1"/>
  </cols>
  <sheetData>
    <row r="1" spans="1:3" ht="15.75" customHeight="1" x14ac:dyDescent="0.25">
      <c r="A1" s="398" t="str">
        <f>CONCATENATE("PROMEDIO DE ",datos!C7," DEL ",'3.2'!A1)</f>
        <v>PROMEDIO DE  DEL TERCER PARCIAL - SEGUNDO QUIMESTRE</v>
      </c>
      <c r="B1" s="398"/>
      <c r="C1" s="104" t="str">
        <f>datos!B14</f>
        <v>ALVAREZ MUÑIZ ANGIE GABRIELA</v>
      </c>
    </row>
    <row r="2" spans="1:3" x14ac:dyDescent="0.25">
      <c r="B2" s="134"/>
      <c r="C2" s="104" t="str">
        <f>datos!B15</f>
        <v>CABRERA NICOLA LEONARDO JAVIER</v>
      </c>
    </row>
    <row r="3" spans="1:3" ht="15" customHeight="1" x14ac:dyDescent="0.25">
      <c r="A3" s="168" t="s">
        <v>118</v>
      </c>
      <c r="B3" s="141"/>
      <c r="C3" s="104" t="str">
        <f>datos!B16</f>
        <v>CARDENAS HIDALGO KENNY JOEL</v>
      </c>
    </row>
    <row r="4" spans="1:3" x14ac:dyDescent="0.25">
      <c r="A4" s="149" t="s">
        <v>132</v>
      </c>
      <c r="B4" s="157" t="str">
        <f>+VLOOKUP($A$3,'PROM 2Q'!$A$7:$O$48,9)</f>
        <v xml:space="preserve"> </v>
      </c>
      <c r="C4" s="104" t="str">
        <f>datos!B17</f>
        <v>CARRASCO GRAÑA SAMUEL JOSE</v>
      </c>
    </row>
    <row r="5" spans="1:3" s="150" customFormat="1" x14ac:dyDescent="0.25">
      <c r="A5" s="149" t="s">
        <v>133</v>
      </c>
      <c r="B5" s="157">
        <f>+VLOOKUP($A$3,'PROM 2Q'!$A$7:$O$48,12)</f>
        <v>0</v>
      </c>
      <c r="C5" s="104" t="str">
        <f>datos!B18</f>
        <v>CARRILLO GARCIA DANIEL ALEJANDRO</v>
      </c>
    </row>
    <row r="6" spans="1:3" x14ac:dyDescent="0.25">
      <c r="A6" s="149" t="s">
        <v>138</v>
      </c>
      <c r="B6" s="157" t="str">
        <f>+VLOOKUP($A$3,'PROM 2Q'!$A$7:$O$48,15)</f>
        <v xml:space="preserve"> </v>
      </c>
      <c r="C6" s="104" t="str">
        <f>datos!B19</f>
        <v>CHOEZ MORAN DARIAN MARCELA</v>
      </c>
    </row>
    <row r="7" spans="1:3" x14ac:dyDescent="0.25">
      <c r="C7" s="104" t="str">
        <f>datos!B20</f>
        <v>CONTRERAS VARGAS CECIBEL ALEJANDRA</v>
      </c>
    </row>
    <row r="8" spans="1:3" x14ac:dyDescent="0.25">
      <c r="C8" s="104" t="str">
        <f>datos!B21</f>
        <v>CORDOVA MENDOZA GIOVANNY ALBERTO</v>
      </c>
    </row>
    <row r="9" spans="1:3" x14ac:dyDescent="0.25">
      <c r="C9" s="104" t="str">
        <f>datos!B22</f>
        <v>CORONEL LANDIVAR JUAN DIEGO</v>
      </c>
    </row>
    <row r="10" spans="1:3" x14ac:dyDescent="0.25">
      <c r="C10" s="104" t="str">
        <f>datos!B23</f>
        <v>CUBA VERA ABRAHAM</v>
      </c>
    </row>
    <row r="11" spans="1:3" x14ac:dyDescent="0.25">
      <c r="C11" s="104" t="str">
        <f>datos!B24</f>
        <v>CUENCA LOZA DANIELLA NICOLLE</v>
      </c>
    </row>
    <row r="12" spans="1:3" x14ac:dyDescent="0.25">
      <c r="C12" s="104" t="str">
        <f>datos!B25</f>
        <v>GARCIA ABRIL FELIX ALBERTO</v>
      </c>
    </row>
    <row r="13" spans="1:3" x14ac:dyDescent="0.25">
      <c r="C13" s="104" t="str">
        <f>datos!B26</f>
        <v>GOMEZ MESTANZA ALBERTO JOSHUA</v>
      </c>
    </row>
    <row r="14" spans="1:3" x14ac:dyDescent="0.25">
      <c r="C14" s="104" t="str">
        <f>datos!B27</f>
        <v>LANDIRES COLOMA ROMINA MARTJE</v>
      </c>
    </row>
    <row r="15" spans="1:3" x14ac:dyDescent="0.25">
      <c r="C15" s="104" t="str">
        <f>datos!B28</f>
        <v>LOOR ALVAREZ JHONNY FREDERICK</v>
      </c>
    </row>
    <row r="16" spans="1:3" x14ac:dyDescent="0.25">
      <c r="C16" s="104" t="str">
        <f>datos!B29</f>
        <v>LOPEZ LEON MIRNA JOSTYNE</v>
      </c>
    </row>
    <row r="17" spans="3:3" x14ac:dyDescent="0.25">
      <c r="C17" s="104" t="str">
        <f>datos!B30</f>
        <v>MALDONADO PALMA CHRISTOPHER XAVIER</v>
      </c>
    </row>
    <row r="18" spans="3:3" x14ac:dyDescent="0.25">
      <c r="C18" s="104" t="str">
        <f>datos!B31</f>
        <v>MORALES AVILA DAYANA PRISCILA</v>
      </c>
    </row>
    <row r="19" spans="3:3" x14ac:dyDescent="0.25">
      <c r="C19" s="104" t="str">
        <f>datos!B32</f>
        <v>MUÑOZ RIVERA NICOLE ALEXANDRA</v>
      </c>
    </row>
    <row r="20" spans="3:3" x14ac:dyDescent="0.25">
      <c r="C20" s="104" t="str">
        <f>datos!B33</f>
        <v>MURILLO VELASTEGUI RICARDO ARTURO</v>
      </c>
    </row>
    <row r="21" spans="3:3" x14ac:dyDescent="0.25">
      <c r="C21" s="104" t="str">
        <f>datos!B34</f>
        <v>OTERO SANCHEZ JORGE ALEJANDRO</v>
      </c>
    </row>
    <row r="22" spans="3:3" x14ac:dyDescent="0.25">
      <c r="C22" s="104" t="str">
        <f>datos!B35</f>
        <v>PASTOR SALGADO MARIELLA DOMENICA</v>
      </c>
    </row>
    <row r="23" spans="3:3" x14ac:dyDescent="0.25">
      <c r="C23" s="104" t="str">
        <f>datos!B36</f>
        <v>PLAZA DELGADO JOSE LUIS</v>
      </c>
    </row>
    <row r="24" spans="3:3" x14ac:dyDescent="0.25">
      <c r="C24" s="104" t="str">
        <f>datos!B37</f>
        <v>ROMAN FLORES DANIEL ERNESTO</v>
      </c>
    </row>
    <row r="25" spans="3:3" x14ac:dyDescent="0.25">
      <c r="C25" s="104" t="str">
        <f>datos!B38</f>
        <v>TAIBOT AVEGNO BRYAN ANTENOR</v>
      </c>
    </row>
    <row r="26" spans="3:3" x14ac:dyDescent="0.25">
      <c r="C26" s="104" t="str">
        <f>datos!B39</f>
        <v>TORO ALMEA JORDAN ANDRES</v>
      </c>
    </row>
    <row r="27" spans="3:3" x14ac:dyDescent="0.25">
      <c r="C27" s="104" t="str">
        <f>datos!B40</f>
        <v>VALENCIA CAICEDO ANGIE ISABELLA</v>
      </c>
    </row>
    <row r="28" spans="3:3" x14ac:dyDescent="0.25">
      <c r="C28" s="104" t="str">
        <f>datos!B41</f>
        <v>VALIENTE GUTIERREZ NAYIB EDUARDO</v>
      </c>
    </row>
    <row r="29" spans="3:3" x14ac:dyDescent="0.25">
      <c r="C29" s="104" t="str">
        <f>datos!B42</f>
        <v>VEGA VERA ANGGIE VALERIA</v>
      </c>
    </row>
    <row r="30" spans="3:3" x14ac:dyDescent="0.25">
      <c r="C30" s="104">
        <f>datos!B43</f>
        <v>0</v>
      </c>
    </row>
    <row r="31" spans="3:3" x14ac:dyDescent="0.25">
      <c r="C31" s="104">
        <f>datos!B44</f>
        <v>0</v>
      </c>
    </row>
    <row r="32" spans="3:3" x14ac:dyDescent="0.25">
      <c r="C32" s="104">
        <f>datos!B45</f>
        <v>0</v>
      </c>
    </row>
    <row r="33" spans="3:3" x14ac:dyDescent="0.25">
      <c r="C33" s="104">
        <f>datos!B46</f>
        <v>0</v>
      </c>
    </row>
    <row r="34" spans="3:3" x14ac:dyDescent="0.25">
      <c r="C34" s="104">
        <f>datos!B47</f>
        <v>0</v>
      </c>
    </row>
    <row r="35" spans="3:3" x14ac:dyDescent="0.25">
      <c r="C35" s="104">
        <f>datos!B48</f>
        <v>0</v>
      </c>
    </row>
    <row r="36" spans="3:3" x14ac:dyDescent="0.25">
      <c r="C36" s="104">
        <f>datos!B49</f>
        <v>0</v>
      </c>
    </row>
    <row r="37" spans="3:3" x14ac:dyDescent="0.25">
      <c r="C37" s="104">
        <f>datos!B50</f>
        <v>0</v>
      </c>
    </row>
    <row r="38" spans="3:3" x14ac:dyDescent="0.25">
      <c r="C38" s="104">
        <f>datos!B51</f>
        <v>0</v>
      </c>
    </row>
    <row r="39" spans="3:3" x14ac:dyDescent="0.25">
      <c r="C39" s="104">
        <f>datos!B52</f>
        <v>0</v>
      </c>
    </row>
    <row r="40" spans="3:3" x14ac:dyDescent="0.25">
      <c r="C40" s="104">
        <f>datos!B53</f>
        <v>0</v>
      </c>
    </row>
    <row r="41" spans="3:3" x14ac:dyDescent="0.25">
      <c r="C41" s="104">
        <f>datos!B54</f>
        <v>0</v>
      </c>
    </row>
    <row r="42" spans="3:3" x14ac:dyDescent="0.25">
      <c r="C42" s="104" t="str">
        <f>datos!B55</f>
        <v>PROMEDIO DEL CURSO</v>
      </c>
    </row>
    <row r="43" spans="3:3" x14ac:dyDescent="0.25">
      <c r="C43" s="104"/>
    </row>
    <row r="44" spans="3:3" x14ac:dyDescent="0.25">
      <c r="C44" s="104"/>
    </row>
  </sheetData>
  <sheetProtection password="C60B" sheet="1" objects="1" scenarios="1" selectLockedCells="1"/>
  <mergeCells count="1">
    <mergeCell ref="A1:B1"/>
  </mergeCells>
  <dataValidations count="1">
    <dataValidation type="list" allowBlank="1" showErrorMessage="1" promptTitle="SELECCIONE ESTUDIANTE" sqref="A3">
      <formula1>$C$1:$C$42</formula1>
    </dataValidation>
  </dataValidations>
  <pageMargins left="0.70866141732283472" right="0.70866141732283472" top="0.74803149606299213" bottom="0.74803149606299213" header="0.31496062992125984" footer="0.31496062992125984"/>
  <pageSetup paperSize="9" scale="96" fitToHeight="0" orientation="portrait" horizontalDpi="0" verticalDpi="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7">
    <pageSetUpPr fitToPage="1"/>
  </sheetPr>
  <dimension ref="A1:K60"/>
  <sheetViews>
    <sheetView zoomScale="112" zoomScaleNormal="112" workbookViewId="0">
      <selection sqref="A1:H1"/>
    </sheetView>
  </sheetViews>
  <sheetFormatPr baseColWidth="10" defaultRowHeight="15" x14ac:dyDescent="0.25"/>
  <cols>
    <col min="1" max="1" width="25.7109375" customWidth="1"/>
    <col min="2" max="7" width="7" customWidth="1"/>
    <col min="8" max="8" width="21.7109375" customWidth="1"/>
  </cols>
  <sheetData>
    <row r="1" spans="1:8" ht="18.75" x14ac:dyDescent="0.25">
      <c r="A1" s="433" t="s">
        <v>36</v>
      </c>
      <c r="B1" s="433"/>
      <c r="C1" s="433"/>
      <c r="D1" s="433"/>
      <c r="E1" s="433"/>
      <c r="F1" s="433"/>
      <c r="G1" s="433"/>
      <c r="H1" s="433"/>
    </row>
    <row r="2" spans="1:8" ht="15.75" x14ac:dyDescent="0.25">
      <c r="A2" s="434" t="s">
        <v>123</v>
      </c>
      <c r="B2" s="434"/>
      <c r="C2" s="434"/>
      <c r="D2" s="434"/>
      <c r="E2" s="434"/>
      <c r="F2" s="434"/>
      <c r="G2" s="434"/>
      <c r="H2" s="434"/>
    </row>
    <row r="3" spans="1:8" ht="18.75" x14ac:dyDescent="0.25">
      <c r="A3" s="433" t="s">
        <v>107</v>
      </c>
      <c r="B3" s="433"/>
      <c r="C3" s="433"/>
      <c r="D3" s="433"/>
      <c r="E3" s="433"/>
      <c r="F3" s="433"/>
      <c r="G3" s="433"/>
      <c r="H3" s="433"/>
    </row>
    <row r="4" spans="1:8" ht="15" customHeight="1" x14ac:dyDescent="0.25">
      <c r="A4" s="435" t="s">
        <v>37</v>
      </c>
      <c r="B4" s="436"/>
      <c r="C4" s="437"/>
      <c r="D4" s="435" t="s">
        <v>38</v>
      </c>
      <c r="E4" s="436"/>
      <c r="F4" s="436"/>
      <c r="G4" s="436"/>
      <c r="H4" s="438" t="s">
        <v>108</v>
      </c>
    </row>
    <row r="5" spans="1:8" x14ac:dyDescent="0.25">
      <c r="A5" s="441">
        <f>'PROM 2Q'!I4</f>
        <v>0</v>
      </c>
      <c r="B5" s="442"/>
      <c r="C5" s="443"/>
      <c r="D5" s="441">
        <f>'PROM 2Q'!L4</f>
        <v>0</v>
      </c>
      <c r="E5" s="442"/>
      <c r="F5" s="442"/>
      <c r="G5" s="442"/>
      <c r="H5" s="439"/>
    </row>
    <row r="6" spans="1:8" x14ac:dyDescent="0.25">
      <c r="A6" s="444" t="str">
        <f>'PROM 2Q'!A6</f>
        <v xml:space="preserve"> 
</v>
      </c>
      <c r="B6" s="446" t="s">
        <v>109</v>
      </c>
      <c r="C6" s="446"/>
      <c r="D6" s="446" t="s">
        <v>110</v>
      </c>
      <c r="E6" s="446"/>
      <c r="F6" s="446" t="s">
        <v>111</v>
      </c>
      <c r="G6" s="446"/>
      <c r="H6" s="439"/>
    </row>
    <row r="7" spans="1:8" x14ac:dyDescent="0.25">
      <c r="A7" s="445"/>
      <c r="B7" s="121" t="s">
        <v>47</v>
      </c>
      <c r="C7" s="122" t="s">
        <v>48</v>
      </c>
      <c r="D7" s="121" t="s">
        <v>47</v>
      </c>
      <c r="E7" s="122" t="s">
        <v>48</v>
      </c>
      <c r="F7" s="121" t="s">
        <v>47</v>
      </c>
      <c r="G7" s="122" t="s">
        <v>48</v>
      </c>
      <c r="H7" s="440"/>
    </row>
    <row r="8" spans="1:8" ht="30" x14ac:dyDescent="0.25">
      <c r="A8" s="123" t="str">
        <f>datos!B14</f>
        <v>ALVAREZ MUÑIZ ANGIE GABRIELA</v>
      </c>
      <c r="B8" s="124" t="str">
        <f>'PROM 1Q'!N7</f>
        <v>SNP</v>
      </c>
      <c r="C8" s="125" t="str">
        <f>'PROM 1Q'!O7</f>
        <v xml:space="preserve"> </v>
      </c>
      <c r="D8" s="124" t="str">
        <f>'PROM 2Q'!N7</f>
        <v>SNP</v>
      </c>
      <c r="E8" s="125" t="str">
        <f>'PROM 2Q'!O7</f>
        <v xml:space="preserve"> </v>
      </c>
      <c r="F8" s="17" t="str">
        <f>IF(D8="SNP",D8,IF(D8="SNQ",D8,IF(G8&gt;8.99,"DAR",IF(G8&gt;6.99,"AAR",IF(G8&gt;4,"PAAR","NAAR")))))</f>
        <v>SNP</v>
      </c>
      <c r="G8" s="125" t="str">
        <f>IF(OR(C8=" ",E8=" ")," ",TRUNC(AVERAGE(C8,E8),2))</f>
        <v xml:space="preserve"> </v>
      </c>
      <c r="H8" s="114" t="str">
        <f>IF(G8=" "," ",IF(G8&lt;5,"REMEDIAL DIRECTO",IF(G8&lt;7,"SUPLETORIO","APRUEBA AÑO")))</f>
        <v xml:space="preserve"> </v>
      </c>
    </row>
    <row r="9" spans="1:8" ht="30" x14ac:dyDescent="0.25">
      <c r="A9" s="123" t="str">
        <f>datos!B15</f>
        <v>CABRERA NICOLA LEONARDO JAVIER</v>
      </c>
      <c r="B9" s="124" t="str">
        <f>'PROM 1Q'!N8</f>
        <v>SNP</v>
      </c>
      <c r="C9" s="125" t="str">
        <f>'PROM 1Q'!O8</f>
        <v xml:space="preserve"> </v>
      </c>
      <c r="D9" s="124" t="str">
        <f>'PROM 2Q'!N8</f>
        <v>SNP</v>
      </c>
      <c r="E9" s="125" t="str">
        <f>'PROM 2Q'!O8</f>
        <v xml:space="preserve"> </v>
      </c>
      <c r="F9" s="17" t="str">
        <f t="shared" ref="F9:F47" si="0">IF(D9="SNP",D9,IF(D9="SNQ",D9,IF(G9&gt;8.99,"DAR",IF(G9&gt;6.99,"AAR",IF(G9&gt;4,"PAAR","NAAR")))))</f>
        <v>SNP</v>
      </c>
      <c r="G9" s="125" t="str">
        <f t="shared" ref="G9:G17" si="1">IF(OR(C9=" ",E9=" ")," ",TRUNC(AVERAGE(C9,E9),2))</f>
        <v xml:space="preserve"> </v>
      </c>
      <c r="H9" s="269" t="str">
        <f t="shared" ref="H9:H47" si="2">IF(G9=" "," ",IF(G9&lt;5,"REMEDIAL DIRECTO",IF(G9&lt;7,"SUPLETORIO","APRUEBA AÑO")))</f>
        <v xml:space="preserve"> </v>
      </c>
    </row>
    <row r="10" spans="1:8" ht="30" x14ac:dyDescent="0.25">
      <c r="A10" s="123" t="str">
        <f>datos!B16</f>
        <v>CARDENAS HIDALGO KENNY JOEL</v>
      </c>
      <c r="B10" s="124" t="str">
        <f>'PROM 1Q'!N9</f>
        <v>SNP</v>
      </c>
      <c r="C10" s="125" t="str">
        <f>'PROM 1Q'!O9</f>
        <v xml:space="preserve"> </v>
      </c>
      <c r="D10" s="124" t="str">
        <f>'PROM 2Q'!N9</f>
        <v>SNP</v>
      </c>
      <c r="E10" s="125" t="str">
        <f>'PROM 2Q'!O9</f>
        <v xml:space="preserve"> </v>
      </c>
      <c r="F10" s="17" t="str">
        <f t="shared" si="0"/>
        <v>SNP</v>
      </c>
      <c r="G10" s="125" t="str">
        <f t="shared" si="1"/>
        <v xml:space="preserve"> </v>
      </c>
      <c r="H10" s="269" t="str">
        <f t="shared" si="2"/>
        <v xml:space="preserve"> </v>
      </c>
    </row>
    <row r="11" spans="1:8" ht="30" x14ac:dyDescent="0.25">
      <c r="A11" s="123" t="str">
        <f>datos!B17</f>
        <v>CARRASCO GRAÑA SAMUEL JOSE</v>
      </c>
      <c r="B11" s="124" t="str">
        <f>'PROM 1Q'!N10</f>
        <v>SNP</v>
      </c>
      <c r="C11" s="125" t="str">
        <f>'PROM 1Q'!O10</f>
        <v xml:space="preserve"> </v>
      </c>
      <c r="D11" s="124" t="str">
        <f>'PROM 2Q'!N10</f>
        <v>SNP</v>
      </c>
      <c r="E11" s="125" t="str">
        <f>'PROM 2Q'!O10</f>
        <v xml:space="preserve"> </v>
      </c>
      <c r="F11" s="17" t="str">
        <f t="shared" si="0"/>
        <v>SNP</v>
      </c>
      <c r="G11" s="125" t="str">
        <f t="shared" si="1"/>
        <v xml:space="preserve"> </v>
      </c>
      <c r="H11" s="269" t="str">
        <f t="shared" si="2"/>
        <v xml:space="preserve"> </v>
      </c>
    </row>
    <row r="12" spans="1:8" ht="30" x14ac:dyDescent="0.25">
      <c r="A12" s="123" t="str">
        <f>datos!B18</f>
        <v>CARRILLO GARCIA DANIEL ALEJANDRO</v>
      </c>
      <c r="B12" s="124" t="str">
        <f>'PROM 1Q'!N11</f>
        <v>SNP</v>
      </c>
      <c r="C12" s="125" t="str">
        <f>'PROM 1Q'!O11</f>
        <v xml:space="preserve"> </v>
      </c>
      <c r="D12" s="124" t="str">
        <f>'PROM 2Q'!N11</f>
        <v>SNP</v>
      </c>
      <c r="E12" s="125" t="str">
        <f>'PROM 2Q'!O11</f>
        <v xml:space="preserve"> </v>
      </c>
      <c r="F12" s="17" t="str">
        <f t="shared" si="0"/>
        <v>SNP</v>
      </c>
      <c r="G12" s="125" t="str">
        <f t="shared" si="1"/>
        <v xml:space="preserve"> </v>
      </c>
      <c r="H12" s="269" t="str">
        <f t="shared" si="2"/>
        <v xml:space="preserve"> </v>
      </c>
    </row>
    <row r="13" spans="1:8" ht="30" x14ac:dyDescent="0.25">
      <c r="A13" s="123" t="str">
        <f>datos!B19</f>
        <v>CHOEZ MORAN DARIAN MARCELA</v>
      </c>
      <c r="B13" s="124" t="str">
        <f>'PROM 1Q'!N12</f>
        <v>SNP</v>
      </c>
      <c r="C13" s="125" t="str">
        <f>'PROM 1Q'!O12</f>
        <v xml:space="preserve"> </v>
      </c>
      <c r="D13" s="124" t="str">
        <f>'PROM 2Q'!N12</f>
        <v>SNP</v>
      </c>
      <c r="E13" s="125" t="str">
        <f>'PROM 2Q'!O12</f>
        <v xml:space="preserve"> </v>
      </c>
      <c r="F13" s="17" t="str">
        <f t="shared" si="0"/>
        <v>SNP</v>
      </c>
      <c r="G13" s="125" t="str">
        <f t="shared" si="1"/>
        <v xml:space="preserve"> </v>
      </c>
      <c r="H13" s="269" t="str">
        <f t="shared" si="2"/>
        <v xml:space="preserve"> </v>
      </c>
    </row>
    <row r="14" spans="1:8" ht="30" x14ac:dyDescent="0.25">
      <c r="A14" s="123" t="str">
        <f>datos!B20</f>
        <v>CONTRERAS VARGAS CECIBEL ALEJANDRA</v>
      </c>
      <c r="B14" s="124" t="str">
        <f>'PROM 1Q'!N13</f>
        <v>SNP</v>
      </c>
      <c r="C14" s="125" t="str">
        <f>'PROM 1Q'!O13</f>
        <v xml:space="preserve"> </v>
      </c>
      <c r="D14" s="124" t="str">
        <f>'PROM 2Q'!N13</f>
        <v>SNP</v>
      </c>
      <c r="E14" s="125" t="str">
        <f>'PROM 2Q'!O13</f>
        <v xml:space="preserve"> </v>
      </c>
      <c r="F14" s="17" t="str">
        <f t="shared" si="0"/>
        <v>SNP</v>
      </c>
      <c r="G14" s="125" t="str">
        <f t="shared" si="1"/>
        <v xml:space="preserve"> </v>
      </c>
      <c r="H14" s="269" t="str">
        <f t="shared" si="2"/>
        <v xml:space="preserve"> </v>
      </c>
    </row>
    <row r="15" spans="1:8" ht="30" x14ac:dyDescent="0.25">
      <c r="A15" s="123" t="str">
        <f>datos!B21</f>
        <v>CORDOVA MENDOZA GIOVANNY ALBERTO</v>
      </c>
      <c r="B15" s="124" t="str">
        <f>'PROM 1Q'!N14</f>
        <v>SNP</v>
      </c>
      <c r="C15" s="125" t="str">
        <f>'PROM 1Q'!O14</f>
        <v xml:space="preserve"> </v>
      </c>
      <c r="D15" s="124" t="str">
        <f>'PROM 2Q'!N14</f>
        <v>SNP</v>
      </c>
      <c r="E15" s="125" t="str">
        <f>'PROM 2Q'!O14</f>
        <v xml:space="preserve"> </v>
      </c>
      <c r="F15" s="17" t="str">
        <f t="shared" si="0"/>
        <v>SNP</v>
      </c>
      <c r="G15" s="125" t="str">
        <f t="shared" si="1"/>
        <v xml:space="preserve"> </v>
      </c>
      <c r="H15" s="269" t="str">
        <f t="shared" si="2"/>
        <v xml:space="preserve"> </v>
      </c>
    </row>
    <row r="16" spans="1:8" ht="30" x14ac:dyDescent="0.25">
      <c r="A16" s="123" t="str">
        <f>datos!B22</f>
        <v>CORONEL LANDIVAR JUAN DIEGO</v>
      </c>
      <c r="B16" s="124" t="str">
        <f>'PROM 1Q'!N15</f>
        <v>SNP</v>
      </c>
      <c r="C16" s="125" t="str">
        <f>'PROM 1Q'!O15</f>
        <v xml:space="preserve"> </v>
      </c>
      <c r="D16" s="124" t="str">
        <f>'PROM 2Q'!N15</f>
        <v>SNP</v>
      </c>
      <c r="E16" s="125" t="str">
        <f>'PROM 2Q'!O15</f>
        <v xml:space="preserve"> </v>
      </c>
      <c r="F16" s="17" t="str">
        <f t="shared" si="0"/>
        <v>SNP</v>
      </c>
      <c r="G16" s="125" t="str">
        <f t="shared" si="1"/>
        <v xml:space="preserve"> </v>
      </c>
      <c r="H16" s="269" t="str">
        <f t="shared" si="2"/>
        <v xml:space="preserve"> </v>
      </c>
    </row>
    <row r="17" spans="1:8" x14ac:dyDescent="0.25">
      <c r="A17" s="123" t="str">
        <f>datos!B23</f>
        <v>CUBA VERA ABRAHAM</v>
      </c>
      <c r="B17" s="124" t="str">
        <f>'PROM 1Q'!N16</f>
        <v>SNP</v>
      </c>
      <c r="C17" s="125" t="str">
        <f>'PROM 1Q'!O16</f>
        <v xml:space="preserve"> </v>
      </c>
      <c r="D17" s="124" t="str">
        <f>'PROM 2Q'!N16</f>
        <v>SNP</v>
      </c>
      <c r="E17" s="125" t="str">
        <f>'PROM 2Q'!O16</f>
        <v xml:space="preserve"> </v>
      </c>
      <c r="F17" s="17" t="str">
        <f t="shared" si="0"/>
        <v>SNP</v>
      </c>
      <c r="G17" s="125" t="str">
        <f t="shared" si="1"/>
        <v xml:space="preserve"> </v>
      </c>
      <c r="H17" s="269" t="str">
        <f t="shared" si="2"/>
        <v xml:space="preserve"> </v>
      </c>
    </row>
    <row r="18" spans="1:8" ht="30" x14ac:dyDescent="0.25">
      <c r="A18" s="123" t="str">
        <f>datos!B24</f>
        <v>CUENCA LOZA DANIELLA NICOLLE</v>
      </c>
      <c r="B18" s="124" t="str">
        <f>'PROM 1Q'!N17</f>
        <v>SNP</v>
      </c>
      <c r="C18" s="125" t="str">
        <f>'PROM 1Q'!O17</f>
        <v xml:space="preserve"> </v>
      </c>
      <c r="D18" s="124" t="str">
        <f>'PROM 2Q'!N17</f>
        <v>SNP</v>
      </c>
      <c r="E18" s="125" t="str">
        <f>'PROM 2Q'!O17</f>
        <v xml:space="preserve"> </v>
      </c>
      <c r="F18" s="17" t="str">
        <f t="shared" si="0"/>
        <v>SNP</v>
      </c>
      <c r="G18" s="125" t="str">
        <f t="shared" ref="G18:G47" si="3">IF(OR(C18=" ",E18=" ")," ",TRUNC(AVERAGE(C18,E18),2))</f>
        <v xml:space="preserve"> </v>
      </c>
      <c r="H18" s="269" t="str">
        <f t="shared" si="2"/>
        <v xml:space="preserve"> </v>
      </c>
    </row>
    <row r="19" spans="1:8" ht="30" x14ac:dyDescent="0.25">
      <c r="A19" s="123" t="str">
        <f>datos!B25</f>
        <v>GARCIA ABRIL FELIX ALBERTO</v>
      </c>
      <c r="B19" s="124" t="str">
        <f>'PROM 1Q'!N18</f>
        <v>SNP</v>
      </c>
      <c r="C19" s="125" t="str">
        <f>'PROM 1Q'!O18</f>
        <v xml:space="preserve"> </v>
      </c>
      <c r="D19" s="124" t="str">
        <f>'PROM 2Q'!N18</f>
        <v>SNP</v>
      </c>
      <c r="E19" s="125" t="str">
        <f>'PROM 2Q'!O18</f>
        <v xml:space="preserve"> </v>
      </c>
      <c r="F19" s="17" t="str">
        <f t="shared" si="0"/>
        <v>SNP</v>
      </c>
      <c r="G19" s="125" t="str">
        <f t="shared" si="3"/>
        <v xml:space="preserve"> </v>
      </c>
      <c r="H19" s="269" t="str">
        <f t="shared" si="2"/>
        <v xml:space="preserve"> </v>
      </c>
    </row>
    <row r="20" spans="1:8" ht="30" x14ac:dyDescent="0.25">
      <c r="A20" s="123" t="str">
        <f>datos!B26</f>
        <v>GOMEZ MESTANZA ALBERTO JOSHUA</v>
      </c>
      <c r="B20" s="124" t="str">
        <f>'PROM 1Q'!N19</f>
        <v>SNP</v>
      </c>
      <c r="C20" s="125" t="str">
        <f>'PROM 1Q'!O19</f>
        <v xml:space="preserve"> </v>
      </c>
      <c r="D20" s="124" t="str">
        <f>'PROM 2Q'!N19</f>
        <v>SNP</v>
      </c>
      <c r="E20" s="125" t="str">
        <f>'PROM 2Q'!O19</f>
        <v xml:space="preserve"> </v>
      </c>
      <c r="F20" s="17" t="str">
        <f t="shared" si="0"/>
        <v>SNP</v>
      </c>
      <c r="G20" s="125" t="str">
        <f t="shared" si="3"/>
        <v xml:space="preserve"> </v>
      </c>
      <c r="H20" s="269" t="str">
        <f t="shared" si="2"/>
        <v xml:space="preserve"> </v>
      </c>
    </row>
    <row r="21" spans="1:8" ht="30" x14ac:dyDescent="0.25">
      <c r="A21" s="123" t="str">
        <f>datos!B27</f>
        <v>LANDIRES COLOMA ROMINA MARTJE</v>
      </c>
      <c r="B21" s="124" t="str">
        <f>'PROM 1Q'!N20</f>
        <v>SNP</v>
      </c>
      <c r="C21" s="125" t="str">
        <f>'PROM 1Q'!O20</f>
        <v xml:space="preserve"> </v>
      </c>
      <c r="D21" s="124" t="str">
        <f>'PROM 2Q'!N20</f>
        <v>SNP</v>
      </c>
      <c r="E21" s="125" t="str">
        <f>'PROM 2Q'!O20</f>
        <v xml:space="preserve"> </v>
      </c>
      <c r="F21" s="17" t="str">
        <f t="shared" si="0"/>
        <v>SNP</v>
      </c>
      <c r="G21" s="125" t="str">
        <f t="shared" si="3"/>
        <v xml:space="preserve"> </v>
      </c>
      <c r="H21" s="269" t="str">
        <f t="shared" si="2"/>
        <v xml:space="preserve"> </v>
      </c>
    </row>
    <row r="22" spans="1:8" ht="30" x14ac:dyDescent="0.25">
      <c r="A22" s="123" t="str">
        <f>datos!B28</f>
        <v>LOOR ALVAREZ JHONNY FREDERICK</v>
      </c>
      <c r="B22" s="124" t="str">
        <f>'PROM 1Q'!N21</f>
        <v>SNP</v>
      </c>
      <c r="C22" s="125" t="str">
        <f>'PROM 1Q'!O21</f>
        <v xml:space="preserve"> </v>
      </c>
      <c r="D22" s="124" t="str">
        <f>'PROM 2Q'!N21</f>
        <v>SNP</v>
      </c>
      <c r="E22" s="125" t="str">
        <f>'PROM 2Q'!O21</f>
        <v xml:space="preserve"> </v>
      </c>
      <c r="F22" s="17" t="str">
        <f t="shared" si="0"/>
        <v>SNP</v>
      </c>
      <c r="G22" s="125" t="str">
        <f t="shared" si="3"/>
        <v xml:space="preserve"> </v>
      </c>
      <c r="H22" s="269" t="str">
        <f t="shared" si="2"/>
        <v xml:space="preserve"> </v>
      </c>
    </row>
    <row r="23" spans="1:8" ht="30" x14ac:dyDescent="0.25">
      <c r="A23" s="123" t="str">
        <f>datos!B29</f>
        <v>LOPEZ LEON MIRNA JOSTYNE</v>
      </c>
      <c r="B23" s="124" t="str">
        <f>'PROM 1Q'!N22</f>
        <v>SNP</v>
      </c>
      <c r="C23" s="125" t="str">
        <f>'PROM 1Q'!O22</f>
        <v xml:space="preserve"> </v>
      </c>
      <c r="D23" s="124" t="str">
        <f>'PROM 2Q'!N22</f>
        <v>SNP</v>
      </c>
      <c r="E23" s="125" t="str">
        <f>'PROM 2Q'!O22</f>
        <v xml:space="preserve"> </v>
      </c>
      <c r="F23" s="17" t="str">
        <f t="shared" si="0"/>
        <v>SNP</v>
      </c>
      <c r="G23" s="125" t="str">
        <f t="shared" si="3"/>
        <v xml:space="preserve"> </v>
      </c>
      <c r="H23" s="269" t="str">
        <f t="shared" si="2"/>
        <v xml:space="preserve"> </v>
      </c>
    </row>
    <row r="24" spans="1:8" ht="30" x14ac:dyDescent="0.25">
      <c r="A24" s="123" t="str">
        <f>datos!B30</f>
        <v>MALDONADO PALMA CHRISTOPHER XAVIER</v>
      </c>
      <c r="B24" s="124" t="str">
        <f>'PROM 1Q'!N23</f>
        <v>SNP</v>
      </c>
      <c r="C24" s="125" t="str">
        <f>'PROM 1Q'!O23</f>
        <v xml:space="preserve"> </v>
      </c>
      <c r="D24" s="124" t="str">
        <f>'PROM 2Q'!N23</f>
        <v>SNP</v>
      </c>
      <c r="E24" s="125" t="str">
        <f>'PROM 2Q'!O23</f>
        <v xml:space="preserve"> </v>
      </c>
      <c r="F24" s="17" t="str">
        <f t="shared" si="0"/>
        <v>SNP</v>
      </c>
      <c r="G24" s="125" t="str">
        <f t="shared" si="3"/>
        <v xml:space="preserve"> </v>
      </c>
      <c r="H24" s="269" t="str">
        <f t="shared" si="2"/>
        <v xml:space="preserve"> </v>
      </c>
    </row>
    <row r="25" spans="1:8" ht="30" x14ac:dyDescent="0.25">
      <c r="A25" s="123" t="str">
        <f>datos!B31</f>
        <v>MORALES AVILA DAYANA PRISCILA</v>
      </c>
      <c r="B25" s="124" t="str">
        <f>'PROM 1Q'!N24</f>
        <v>SNP</v>
      </c>
      <c r="C25" s="125" t="str">
        <f>'PROM 1Q'!O24</f>
        <v xml:space="preserve"> </v>
      </c>
      <c r="D25" s="124" t="str">
        <f>'PROM 2Q'!N24</f>
        <v>SNP</v>
      </c>
      <c r="E25" s="125" t="str">
        <f>'PROM 2Q'!O24</f>
        <v xml:space="preserve"> </v>
      </c>
      <c r="F25" s="17" t="str">
        <f t="shared" si="0"/>
        <v>SNP</v>
      </c>
      <c r="G25" s="125" t="str">
        <f t="shared" si="3"/>
        <v xml:space="preserve"> </v>
      </c>
      <c r="H25" s="269" t="str">
        <f t="shared" si="2"/>
        <v xml:space="preserve"> </v>
      </c>
    </row>
    <row r="26" spans="1:8" ht="30" x14ac:dyDescent="0.25">
      <c r="A26" s="123" t="str">
        <f>datos!B32</f>
        <v>MUÑOZ RIVERA NICOLE ALEXANDRA</v>
      </c>
      <c r="B26" s="124" t="str">
        <f>'PROM 1Q'!N25</f>
        <v>SNP</v>
      </c>
      <c r="C26" s="125" t="str">
        <f>'PROM 1Q'!O25</f>
        <v xml:space="preserve"> </v>
      </c>
      <c r="D26" s="124" t="str">
        <f>'PROM 2Q'!N25</f>
        <v>SNP</v>
      </c>
      <c r="E26" s="125" t="str">
        <f>'PROM 2Q'!O25</f>
        <v xml:space="preserve"> </v>
      </c>
      <c r="F26" s="17" t="str">
        <f t="shared" si="0"/>
        <v>SNP</v>
      </c>
      <c r="G26" s="125" t="str">
        <f t="shared" si="3"/>
        <v xml:space="preserve"> </v>
      </c>
      <c r="H26" s="269" t="str">
        <f t="shared" si="2"/>
        <v xml:space="preserve"> </v>
      </c>
    </row>
    <row r="27" spans="1:8" ht="30" x14ac:dyDescent="0.25">
      <c r="A27" s="123" t="str">
        <f>datos!B33</f>
        <v>MURILLO VELASTEGUI RICARDO ARTURO</v>
      </c>
      <c r="B27" s="124" t="str">
        <f>'PROM 1Q'!N26</f>
        <v>SNP</v>
      </c>
      <c r="C27" s="125" t="str">
        <f>'PROM 1Q'!O26</f>
        <v xml:space="preserve"> </v>
      </c>
      <c r="D27" s="124" t="str">
        <f>'PROM 2Q'!N26</f>
        <v>SNP</v>
      </c>
      <c r="E27" s="125" t="str">
        <f>'PROM 2Q'!O26</f>
        <v xml:space="preserve"> </v>
      </c>
      <c r="F27" s="17" t="str">
        <f t="shared" si="0"/>
        <v>SNP</v>
      </c>
      <c r="G27" s="125" t="str">
        <f t="shared" si="3"/>
        <v xml:space="preserve"> </v>
      </c>
      <c r="H27" s="269" t="str">
        <f t="shared" si="2"/>
        <v xml:space="preserve"> </v>
      </c>
    </row>
    <row r="28" spans="1:8" ht="30" x14ac:dyDescent="0.25">
      <c r="A28" s="123" t="str">
        <f>datos!B34</f>
        <v>OTERO SANCHEZ JORGE ALEJANDRO</v>
      </c>
      <c r="B28" s="124" t="str">
        <f>'PROM 1Q'!N27</f>
        <v>SNP</v>
      </c>
      <c r="C28" s="125" t="str">
        <f>'PROM 1Q'!O27</f>
        <v xml:space="preserve"> </v>
      </c>
      <c r="D28" s="124" t="str">
        <f>'PROM 2Q'!N27</f>
        <v>SNP</v>
      </c>
      <c r="E28" s="125" t="str">
        <f>'PROM 2Q'!O27</f>
        <v xml:space="preserve"> </v>
      </c>
      <c r="F28" s="17" t="str">
        <f t="shared" si="0"/>
        <v>SNP</v>
      </c>
      <c r="G28" s="125" t="str">
        <f t="shared" si="3"/>
        <v xml:space="preserve"> </v>
      </c>
      <c r="H28" s="269" t="str">
        <f t="shared" si="2"/>
        <v xml:space="preserve"> </v>
      </c>
    </row>
    <row r="29" spans="1:8" ht="30" x14ac:dyDescent="0.25">
      <c r="A29" s="123" t="str">
        <f>datos!B35</f>
        <v>PASTOR SALGADO MARIELLA DOMENICA</v>
      </c>
      <c r="B29" s="124" t="str">
        <f>'PROM 1Q'!N28</f>
        <v>SNP</v>
      </c>
      <c r="C29" s="125" t="str">
        <f>'PROM 1Q'!O28</f>
        <v xml:space="preserve"> </v>
      </c>
      <c r="D29" s="124" t="str">
        <f>'PROM 2Q'!N28</f>
        <v>SNP</v>
      </c>
      <c r="E29" s="125" t="str">
        <f>'PROM 2Q'!O28</f>
        <v xml:space="preserve"> </v>
      </c>
      <c r="F29" s="17" t="str">
        <f t="shared" si="0"/>
        <v>SNP</v>
      </c>
      <c r="G29" s="125" t="str">
        <f t="shared" si="3"/>
        <v xml:space="preserve"> </v>
      </c>
      <c r="H29" s="269" t="str">
        <f t="shared" si="2"/>
        <v xml:space="preserve"> </v>
      </c>
    </row>
    <row r="30" spans="1:8" x14ac:dyDescent="0.25">
      <c r="A30" s="123" t="str">
        <f>datos!B36</f>
        <v>PLAZA DELGADO JOSE LUIS</v>
      </c>
      <c r="B30" s="124" t="str">
        <f>'PROM 1Q'!N29</f>
        <v>SNP</v>
      </c>
      <c r="C30" s="125" t="str">
        <f>'PROM 1Q'!O29</f>
        <v xml:space="preserve"> </v>
      </c>
      <c r="D30" s="124" t="str">
        <f>'PROM 2Q'!N29</f>
        <v>SNP</v>
      </c>
      <c r="E30" s="125" t="str">
        <f>'PROM 2Q'!O29</f>
        <v xml:space="preserve"> </v>
      </c>
      <c r="F30" s="17" t="str">
        <f t="shared" si="0"/>
        <v>SNP</v>
      </c>
      <c r="G30" s="125" t="str">
        <f t="shared" si="3"/>
        <v xml:space="preserve"> </v>
      </c>
      <c r="H30" s="269" t="str">
        <f t="shared" si="2"/>
        <v xml:space="preserve"> </v>
      </c>
    </row>
    <row r="31" spans="1:8" ht="30" x14ac:dyDescent="0.25">
      <c r="A31" s="123" t="str">
        <f>datos!B37</f>
        <v>ROMAN FLORES DANIEL ERNESTO</v>
      </c>
      <c r="B31" s="124" t="str">
        <f>'PROM 1Q'!N30</f>
        <v>SNP</v>
      </c>
      <c r="C31" s="125" t="str">
        <f>'PROM 1Q'!O30</f>
        <v xml:space="preserve"> </v>
      </c>
      <c r="D31" s="124" t="str">
        <f>'PROM 2Q'!N30</f>
        <v>SNP</v>
      </c>
      <c r="E31" s="125" t="str">
        <f>'PROM 2Q'!O30</f>
        <v xml:space="preserve"> </v>
      </c>
      <c r="F31" s="17" t="str">
        <f t="shared" si="0"/>
        <v>SNP</v>
      </c>
      <c r="G31" s="125" t="str">
        <f t="shared" si="3"/>
        <v xml:space="preserve"> </v>
      </c>
      <c r="H31" s="269" t="str">
        <f t="shared" si="2"/>
        <v xml:space="preserve"> </v>
      </c>
    </row>
    <row r="32" spans="1:8" ht="30" x14ac:dyDescent="0.25">
      <c r="A32" s="123" t="str">
        <f>datos!B38</f>
        <v>TAIBOT AVEGNO BRYAN ANTENOR</v>
      </c>
      <c r="B32" s="124" t="str">
        <f>'PROM 1Q'!N31</f>
        <v>SNP</v>
      </c>
      <c r="C32" s="125" t="str">
        <f>'PROM 1Q'!O31</f>
        <v xml:space="preserve"> </v>
      </c>
      <c r="D32" s="124" t="str">
        <f>'PROM 2Q'!N31</f>
        <v>SNP</v>
      </c>
      <c r="E32" s="125" t="str">
        <f>'PROM 2Q'!O31</f>
        <v xml:space="preserve"> </v>
      </c>
      <c r="F32" s="17" t="str">
        <f t="shared" si="0"/>
        <v>SNP</v>
      </c>
      <c r="G32" s="125" t="str">
        <f t="shared" si="3"/>
        <v xml:space="preserve"> </v>
      </c>
      <c r="H32" s="269" t="str">
        <f t="shared" si="2"/>
        <v xml:space="preserve"> </v>
      </c>
    </row>
    <row r="33" spans="1:8" ht="30" x14ac:dyDescent="0.25">
      <c r="A33" s="123" t="str">
        <f>datos!B39</f>
        <v>TORO ALMEA JORDAN ANDRES</v>
      </c>
      <c r="B33" s="124" t="str">
        <f>'PROM 1Q'!N32</f>
        <v>SNP</v>
      </c>
      <c r="C33" s="125" t="str">
        <f>'PROM 1Q'!O32</f>
        <v xml:space="preserve"> </v>
      </c>
      <c r="D33" s="124" t="str">
        <f>'PROM 2Q'!N32</f>
        <v>SNP</v>
      </c>
      <c r="E33" s="125" t="str">
        <f>'PROM 2Q'!O32</f>
        <v xml:space="preserve"> </v>
      </c>
      <c r="F33" s="17" t="str">
        <f t="shared" si="0"/>
        <v>SNP</v>
      </c>
      <c r="G33" s="125" t="str">
        <f t="shared" si="3"/>
        <v xml:space="preserve"> </v>
      </c>
      <c r="H33" s="269" t="str">
        <f t="shared" si="2"/>
        <v xml:space="preserve"> </v>
      </c>
    </row>
    <row r="34" spans="1:8" ht="30" x14ac:dyDescent="0.25">
      <c r="A34" s="123" t="str">
        <f>datos!B40</f>
        <v>VALENCIA CAICEDO ANGIE ISABELLA</v>
      </c>
      <c r="B34" s="124" t="str">
        <f>'PROM 1Q'!N33</f>
        <v>SNP</v>
      </c>
      <c r="C34" s="125" t="str">
        <f>'PROM 1Q'!O33</f>
        <v xml:space="preserve"> </v>
      </c>
      <c r="D34" s="124" t="str">
        <f>'PROM 2Q'!N33</f>
        <v>SNP</v>
      </c>
      <c r="E34" s="125" t="str">
        <f>'PROM 2Q'!O33</f>
        <v xml:space="preserve"> </v>
      </c>
      <c r="F34" s="17" t="str">
        <f t="shared" si="0"/>
        <v>SNP</v>
      </c>
      <c r="G34" s="125" t="str">
        <f t="shared" si="3"/>
        <v xml:space="preserve"> </v>
      </c>
      <c r="H34" s="269" t="str">
        <f t="shared" si="2"/>
        <v xml:space="preserve"> </v>
      </c>
    </row>
    <row r="35" spans="1:8" ht="30" x14ac:dyDescent="0.25">
      <c r="A35" s="123" t="str">
        <f>datos!B41</f>
        <v>VALIENTE GUTIERREZ NAYIB EDUARDO</v>
      </c>
      <c r="B35" s="124" t="str">
        <f>'PROM 1Q'!N34</f>
        <v>SNP</v>
      </c>
      <c r="C35" s="125" t="str">
        <f>'PROM 1Q'!O34</f>
        <v xml:space="preserve"> </v>
      </c>
      <c r="D35" s="124" t="str">
        <f>'PROM 2Q'!N34</f>
        <v>SNP</v>
      </c>
      <c r="E35" s="125" t="str">
        <f>'PROM 2Q'!O34</f>
        <v xml:space="preserve"> </v>
      </c>
      <c r="F35" s="17" t="str">
        <f t="shared" si="0"/>
        <v>SNP</v>
      </c>
      <c r="G35" s="125" t="str">
        <f t="shared" si="3"/>
        <v xml:space="preserve"> </v>
      </c>
      <c r="H35" s="269" t="str">
        <f t="shared" si="2"/>
        <v xml:space="preserve"> </v>
      </c>
    </row>
    <row r="36" spans="1:8" ht="30" x14ac:dyDescent="0.25">
      <c r="A36" s="123" t="str">
        <f>datos!B42</f>
        <v>VEGA VERA ANGGIE VALERIA</v>
      </c>
      <c r="B36" s="124" t="str">
        <f>'PROM 1Q'!N35</f>
        <v>SNP</v>
      </c>
      <c r="C36" s="125" t="str">
        <f>'PROM 1Q'!O35</f>
        <v xml:space="preserve"> </v>
      </c>
      <c r="D36" s="124" t="str">
        <f>'PROM 2Q'!N35</f>
        <v>SNP</v>
      </c>
      <c r="E36" s="125" t="str">
        <f>'PROM 2Q'!O35</f>
        <v xml:space="preserve"> </v>
      </c>
      <c r="F36" s="17" t="str">
        <f t="shared" si="0"/>
        <v>SNP</v>
      </c>
      <c r="G36" s="125" t="str">
        <f t="shared" si="3"/>
        <v xml:space="preserve"> </v>
      </c>
      <c r="H36" s="269" t="str">
        <f t="shared" si="2"/>
        <v xml:space="preserve"> </v>
      </c>
    </row>
    <row r="37" spans="1:8" x14ac:dyDescent="0.25">
      <c r="A37" s="123">
        <f>datos!B43</f>
        <v>0</v>
      </c>
      <c r="B37" s="124" t="str">
        <f>'PROM 1Q'!N36</f>
        <v>SNP</v>
      </c>
      <c r="C37" s="125" t="str">
        <f>'PROM 1Q'!O36</f>
        <v xml:space="preserve"> </v>
      </c>
      <c r="D37" s="124" t="str">
        <f>'PROM 2Q'!N36</f>
        <v>SNP</v>
      </c>
      <c r="E37" s="125" t="str">
        <f>'PROM 2Q'!O36</f>
        <v xml:space="preserve"> </v>
      </c>
      <c r="F37" s="17" t="str">
        <f t="shared" si="0"/>
        <v>SNP</v>
      </c>
      <c r="G37" s="125" t="str">
        <f t="shared" si="3"/>
        <v xml:space="preserve"> </v>
      </c>
      <c r="H37" s="269" t="str">
        <f t="shared" si="2"/>
        <v xml:space="preserve"> </v>
      </c>
    </row>
    <row r="38" spans="1:8" x14ac:dyDescent="0.25">
      <c r="A38" s="123">
        <f>datos!B44</f>
        <v>0</v>
      </c>
      <c r="B38" s="124" t="str">
        <f>'PROM 1Q'!N37</f>
        <v>SNP</v>
      </c>
      <c r="C38" s="125" t="str">
        <f>'PROM 1Q'!O37</f>
        <v xml:space="preserve"> </v>
      </c>
      <c r="D38" s="124" t="str">
        <f>'PROM 2Q'!N37</f>
        <v>SNP</v>
      </c>
      <c r="E38" s="125" t="str">
        <f>'PROM 2Q'!O37</f>
        <v xml:space="preserve"> </v>
      </c>
      <c r="F38" s="17" t="str">
        <f t="shared" si="0"/>
        <v>SNP</v>
      </c>
      <c r="G38" s="125" t="str">
        <f t="shared" si="3"/>
        <v xml:space="preserve"> </v>
      </c>
      <c r="H38" s="269" t="str">
        <f t="shared" si="2"/>
        <v xml:space="preserve"> </v>
      </c>
    </row>
    <row r="39" spans="1:8" x14ac:dyDescent="0.25">
      <c r="A39" s="123">
        <f>datos!B45</f>
        <v>0</v>
      </c>
      <c r="B39" s="124" t="str">
        <f>'PROM 1Q'!N38</f>
        <v>SNP</v>
      </c>
      <c r="C39" s="125" t="str">
        <f>'PROM 1Q'!O38</f>
        <v xml:space="preserve"> </v>
      </c>
      <c r="D39" s="124" t="str">
        <f>'PROM 2Q'!N38</f>
        <v>SNP</v>
      </c>
      <c r="E39" s="125" t="str">
        <f>'PROM 2Q'!O38</f>
        <v xml:space="preserve"> </v>
      </c>
      <c r="F39" s="17" t="str">
        <f t="shared" si="0"/>
        <v>SNP</v>
      </c>
      <c r="G39" s="125" t="str">
        <f t="shared" si="3"/>
        <v xml:space="preserve"> </v>
      </c>
      <c r="H39" s="269" t="str">
        <f t="shared" si="2"/>
        <v xml:space="preserve"> </v>
      </c>
    </row>
    <row r="40" spans="1:8" x14ac:dyDescent="0.25">
      <c r="A40" s="123">
        <f>datos!B46</f>
        <v>0</v>
      </c>
      <c r="B40" s="124" t="str">
        <f>'PROM 1Q'!N39</f>
        <v>SNP</v>
      </c>
      <c r="C40" s="125" t="str">
        <f>'PROM 1Q'!O39</f>
        <v xml:space="preserve"> </v>
      </c>
      <c r="D40" s="124" t="str">
        <f>'PROM 2Q'!N39</f>
        <v>SNP</v>
      </c>
      <c r="E40" s="125" t="str">
        <f>'PROM 2Q'!O39</f>
        <v xml:space="preserve"> </v>
      </c>
      <c r="F40" s="17" t="str">
        <f t="shared" si="0"/>
        <v>SNP</v>
      </c>
      <c r="G40" s="125" t="str">
        <f t="shared" si="3"/>
        <v xml:space="preserve"> </v>
      </c>
      <c r="H40" s="269" t="str">
        <f t="shared" si="2"/>
        <v xml:space="preserve"> </v>
      </c>
    </row>
    <row r="41" spans="1:8" x14ac:dyDescent="0.25">
      <c r="A41" s="123">
        <f>datos!B47</f>
        <v>0</v>
      </c>
      <c r="B41" s="124" t="str">
        <f>'PROM 1Q'!N40</f>
        <v>SNP</v>
      </c>
      <c r="C41" s="125" t="str">
        <f>'PROM 1Q'!O40</f>
        <v xml:space="preserve"> </v>
      </c>
      <c r="D41" s="124" t="str">
        <f>'PROM 2Q'!N40</f>
        <v>SNP</v>
      </c>
      <c r="E41" s="125" t="str">
        <f>'PROM 2Q'!O40</f>
        <v xml:space="preserve"> </v>
      </c>
      <c r="F41" s="17" t="str">
        <f t="shared" si="0"/>
        <v>SNP</v>
      </c>
      <c r="G41" s="125" t="str">
        <f t="shared" si="3"/>
        <v xml:space="preserve"> </v>
      </c>
      <c r="H41" s="269" t="str">
        <f t="shared" si="2"/>
        <v xml:space="preserve"> </v>
      </c>
    </row>
    <row r="42" spans="1:8" x14ac:dyDescent="0.25">
      <c r="A42" s="123">
        <f>datos!B48</f>
        <v>0</v>
      </c>
      <c r="B42" s="124" t="str">
        <f>'PROM 1Q'!N41</f>
        <v>SNP</v>
      </c>
      <c r="C42" s="125" t="str">
        <f>'PROM 1Q'!O41</f>
        <v xml:space="preserve"> </v>
      </c>
      <c r="D42" s="124" t="str">
        <f>'PROM 2Q'!N41</f>
        <v>SNP</v>
      </c>
      <c r="E42" s="125" t="str">
        <f>'PROM 2Q'!O41</f>
        <v xml:space="preserve"> </v>
      </c>
      <c r="F42" s="17" t="str">
        <f t="shared" si="0"/>
        <v>SNP</v>
      </c>
      <c r="G42" s="125" t="str">
        <f t="shared" si="3"/>
        <v xml:space="preserve"> </v>
      </c>
      <c r="H42" s="269" t="str">
        <f t="shared" si="2"/>
        <v xml:space="preserve"> </v>
      </c>
    </row>
    <row r="43" spans="1:8" x14ac:dyDescent="0.25">
      <c r="A43" s="123">
        <f>datos!B49</f>
        <v>0</v>
      </c>
      <c r="B43" s="124" t="str">
        <f>'PROM 1Q'!N42</f>
        <v>SNP</v>
      </c>
      <c r="C43" s="125" t="str">
        <f>'PROM 1Q'!O42</f>
        <v xml:space="preserve"> </v>
      </c>
      <c r="D43" s="124" t="str">
        <f>'PROM 2Q'!N42</f>
        <v>SNP</v>
      </c>
      <c r="E43" s="125" t="str">
        <f>'PROM 2Q'!O42</f>
        <v xml:space="preserve"> </v>
      </c>
      <c r="F43" s="17" t="str">
        <f t="shared" si="0"/>
        <v>SNP</v>
      </c>
      <c r="G43" s="125" t="str">
        <f t="shared" si="3"/>
        <v xml:space="preserve"> </v>
      </c>
      <c r="H43" s="269" t="str">
        <f t="shared" si="2"/>
        <v xml:space="preserve"> </v>
      </c>
    </row>
    <row r="44" spans="1:8" x14ac:dyDescent="0.25">
      <c r="A44" s="123">
        <f>datos!B50</f>
        <v>0</v>
      </c>
      <c r="B44" s="124" t="str">
        <f>'PROM 1Q'!N43</f>
        <v>SNP</v>
      </c>
      <c r="C44" s="125" t="str">
        <f>'PROM 1Q'!O43</f>
        <v xml:space="preserve"> </v>
      </c>
      <c r="D44" s="124" t="str">
        <f>'PROM 2Q'!N43</f>
        <v>SNP</v>
      </c>
      <c r="E44" s="125" t="str">
        <f>'PROM 2Q'!O43</f>
        <v xml:space="preserve"> </v>
      </c>
      <c r="F44" s="17" t="str">
        <f t="shared" si="0"/>
        <v>SNP</v>
      </c>
      <c r="G44" s="125" t="str">
        <f t="shared" si="3"/>
        <v xml:space="preserve"> </v>
      </c>
      <c r="H44" s="269" t="str">
        <f t="shared" si="2"/>
        <v xml:space="preserve"> </v>
      </c>
    </row>
    <row r="45" spans="1:8" x14ac:dyDescent="0.25">
      <c r="A45" s="123">
        <f>datos!B51</f>
        <v>0</v>
      </c>
      <c r="B45" s="124" t="str">
        <f>'PROM 1Q'!N44</f>
        <v>SNP</v>
      </c>
      <c r="C45" s="125" t="str">
        <f>'PROM 1Q'!O44</f>
        <v xml:space="preserve"> </v>
      </c>
      <c r="D45" s="124" t="str">
        <f>'PROM 2Q'!N44</f>
        <v>SNP</v>
      </c>
      <c r="E45" s="125" t="str">
        <f>'PROM 2Q'!O44</f>
        <v xml:space="preserve"> </v>
      </c>
      <c r="F45" s="17" t="str">
        <f t="shared" si="0"/>
        <v>SNP</v>
      </c>
      <c r="G45" s="125" t="str">
        <f t="shared" si="3"/>
        <v xml:space="preserve"> </v>
      </c>
      <c r="H45" s="269" t="str">
        <f t="shared" si="2"/>
        <v xml:space="preserve"> </v>
      </c>
    </row>
    <row r="46" spans="1:8" x14ac:dyDescent="0.25">
      <c r="A46" s="123">
        <f>datos!B52</f>
        <v>0</v>
      </c>
      <c r="B46" s="124" t="str">
        <f>'PROM 1Q'!N45</f>
        <v>SNP</v>
      </c>
      <c r="C46" s="125" t="str">
        <f>'PROM 1Q'!O45</f>
        <v xml:space="preserve"> </v>
      </c>
      <c r="D46" s="124" t="str">
        <f>'PROM 2Q'!N45</f>
        <v>SNP</v>
      </c>
      <c r="E46" s="125" t="str">
        <f>'PROM 2Q'!O45</f>
        <v xml:space="preserve"> </v>
      </c>
      <c r="F46" s="17" t="str">
        <f t="shared" si="0"/>
        <v>SNP</v>
      </c>
      <c r="G46" s="125" t="str">
        <f t="shared" si="3"/>
        <v xml:space="preserve"> </v>
      </c>
      <c r="H46" s="269" t="str">
        <f t="shared" si="2"/>
        <v xml:space="preserve"> </v>
      </c>
    </row>
    <row r="47" spans="1:8" x14ac:dyDescent="0.25">
      <c r="A47" s="123">
        <f>datos!B53</f>
        <v>0</v>
      </c>
      <c r="B47" s="124" t="str">
        <f>'PROM 1Q'!N46</f>
        <v>SNP</v>
      </c>
      <c r="C47" s="125" t="str">
        <f>'PROM 1Q'!O46</f>
        <v xml:space="preserve"> </v>
      </c>
      <c r="D47" s="124" t="str">
        <f>'PROM 2Q'!N46</f>
        <v>SNP</v>
      </c>
      <c r="E47" s="125" t="str">
        <f>'PROM 2Q'!O46</f>
        <v xml:space="preserve"> </v>
      </c>
      <c r="F47" s="17" t="str">
        <f t="shared" si="0"/>
        <v>SNP</v>
      </c>
      <c r="G47" s="125" t="str">
        <f t="shared" si="3"/>
        <v xml:space="preserve"> </v>
      </c>
      <c r="H47" s="269" t="str">
        <f t="shared" si="2"/>
        <v xml:space="preserve"> </v>
      </c>
    </row>
    <row r="49" spans="1:11" s="6" customFormat="1" ht="22.5" customHeight="1" x14ac:dyDescent="0.25">
      <c r="A49" s="385" t="s">
        <v>49</v>
      </c>
      <c r="B49" s="386"/>
      <c r="C49" s="111" t="s">
        <v>50</v>
      </c>
      <c r="D49" s="111" t="s">
        <v>51</v>
      </c>
      <c r="E49" s="19"/>
      <c r="G49" s="19"/>
      <c r="I49" s="19"/>
    </row>
    <row r="50" spans="1:11" s="6" customFormat="1" ht="22.5" customHeight="1" x14ac:dyDescent="0.25">
      <c r="A50" s="22" t="s">
        <v>143</v>
      </c>
      <c r="B50" s="271" t="s">
        <v>146</v>
      </c>
      <c r="C50" s="112">
        <f>D50/SUM(D50:D53)</f>
        <v>1</v>
      </c>
      <c r="D50" s="113">
        <f>COUNTIF(G8:G47," ")-COUNTBLANK(datos!B14:B53)</f>
        <v>29</v>
      </c>
      <c r="E50" s="23"/>
      <c r="F50" s="23"/>
    </row>
    <row r="51" spans="1:11" s="6" customFormat="1" ht="22.5" customHeight="1" x14ac:dyDescent="0.25">
      <c r="A51" s="22" t="s">
        <v>144</v>
      </c>
      <c r="B51" s="272" t="s">
        <v>150</v>
      </c>
      <c r="C51" s="112">
        <f>D51/SUM(D50:D53)</f>
        <v>0</v>
      </c>
      <c r="D51" s="113">
        <f>COUNTIF(H8:H47,"APRUEBA AÑO")</f>
        <v>0</v>
      </c>
      <c r="E51" s="23"/>
      <c r="F51" s="23"/>
    </row>
    <row r="52" spans="1:11" s="6" customFormat="1" ht="22.5" customHeight="1" x14ac:dyDescent="0.25">
      <c r="A52" s="22" t="s">
        <v>145</v>
      </c>
      <c r="B52" s="272" t="s">
        <v>147</v>
      </c>
      <c r="C52" s="112">
        <f>D52/SUM(D50:D53)</f>
        <v>0</v>
      </c>
      <c r="D52" s="113">
        <f>COUNTIF(H8:H47,"SUPLETORIO")</f>
        <v>0</v>
      </c>
      <c r="E52" s="24"/>
      <c r="F52" s="24"/>
    </row>
    <row r="53" spans="1:11" s="6" customFormat="1" ht="22.5" customHeight="1" x14ac:dyDescent="0.25">
      <c r="A53" s="22" t="s">
        <v>149</v>
      </c>
      <c r="B53" s="273" t="s">
        <v>148</v>
      </c>
      <c r="C53" s="112">
        <f>D53/SUM(D50:D53)</f>
        <v>0</v>
      </c>
      <c r="D53" s="113">
        <f>COUNTIF(H8:H47,"REMEDIAL")</f>
        <v>0</v>
      </c>
      <c r="E53" s="24"/>
      <c r="F53" s="24"/>
    </row>
    <row r="54" spans="1:11" s="6" customFormat="1" ht="12" customHeight="1" x14ac:dyDescent="0.25">
      <c r="C54" s="24"/>
      <c r="D54" s="24"/>
      <c r="E54" s="24"/>
      <c r="F54" s="24"/>
      <c r="G54" s="24"/>
      <c r="H54" s="24"/>
    </row>
    <row r="55" spans="1:11" s="6" customFormat="1" ht="12" x14ac:dyDescent="0.25">
      <c r="C55" s="19"/>
      <c r="E55" s="19"/>
      <c r="G55" s="19"/>
      <c r="I55" s="19"/>
      <c r="K55" s="19"/>
    </row>
    <row r="57" spans="1:11" s="106" customFormat="1" x14ac:dyDescent="0.25">
      <c r="A57" s="126">
        <f>'PROM 2Q'!B60</f>
        <v>0</v>
      </c>
      <c r="D57" s="126">
        <f>'PROM 2Q'!H60</f>
        <v>0</v>
      </c>
      <c r="G57" s="101"/>
      <c r="H57" s="102" t="str">
        <f>'PROM 2Q'!M60</f>
        <v>LCDA. DAYSI PUNGUIL</v>
      </c>
      <c r="I57" s="100"/>
    </row>
    <row r="58" spans="1:11" s="106" customFormat="1" x14ac:dyDescent="0.25">
      <c r="A58" s="126" t="s">
        <v>56</v>
      </c>
      <c r="B58" s="38"/>
      <c r="D58" s="127" t="s">
        <v>57</v>
      </c>
      <c r="G58" s="101"/>
      <c r="H58" s="102" t="s">
        <v>58</v>
      </c>
      <c r="I58" s="100"/>
    </row>
    <row r="59" spans="1:11" x14ac:dyDescent="0.25">
      <c r="D59" s="127"/>
    </row>
    <row r="60" spans="1:11" x14ac:dyDescent="0.25">
      <c r="B60" s="128"/>
    </row>
  </sheetData>
  <sheetProtection password="C60B" sheet="1" objects="1" scenarios="1" formatRows="0"/>
  <mergeCells count="13">
    <mergeCell ref="A49:B49"/>
    <mergeCell ref="A6:A7"/>
    <mergeCell ref="B6:C6"/>
    <mergeCell ref="D6:E6"/>
    <mergeCell ref="F6:G6"/>
    <mergeCell ref="A1:H1"/>
    <mergeCell ref="A2:H2"/>
    <mergeCell ref="A3:H3"/>
    <mergeCell ref="A4:C4"/>
    <mergeCell ref="D4:G4"/>
    <mergeCell ref="H4:H7"/>
    <mergeCell ref="A5:C5"/>
    <mergeCell ref="D5:G5"/>
  </mergeCells>
  <conditionalFormatting sqref="H8:H47">
    <cfRule type="containsText" dxfId="9" priority="3" operator="containsText" text="SI">
      <formula>NOT(ISERROR(SEARCH("SI",H8)))</formula>
    </cfRule>
  </conditionalFormatting>
  <conditionalFormatting sqref="A8:H47">
    <cfRule type="containsText" dxfId="8" priority="1" operator="containsText" text="REMEDIAL">
      <formula>NOT(ISERROR(SEARCH("REMEDIAL",A8)))</formula>
    </cfRule>
    <cfRule type="containsText" dxfId="7" priority="2" operator="containsText" text="SUPLETORIO">
      <formula>NOT(ISERROR(SEARCH("SUPLETORIO",A8)))</formula>
    </cfRule>
  </conditionalFormatting>
  <pageMargins left="0.70866141732283472" right="0.70866141732283472" top="0.74803149606299213" bottom="0.74803149606299213" header="0.31496062992125984" footer="0.31496062992125984"/>
  <pageSetup paperSize="9" scale="99" fitToHeight="0" orientation="portrait" verticalDpi="0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8">
    <pageSetUpPr fitToPage="1"/>
  </sheetPr>
  <dimension ref="A1:C49"/>
  <sheetViews>
    <sheetView zoomScale="85" zoomScaleNormal="85" workbookViewId="0">
      <selection activeCell="A3" sqref="A3"/>
    </sheetView>
  </sheetViews>
  <sheetFormatPr baseColWidth="10" defaultRowHeight="15" x14ac:dyDescent="0.25"/>
  <cols>
    <col min="1" max="1" width="65.28515625" customWidth="1"/>
    <col min="2" max="2" width="16" customWidth="1"/>
    <col min="3" max="3" width="33.28515625" hidden="1" customWidth="1"/>
  </cols>
  <sheetData>
    <row r="1" spans="1:3" ht="19.5" customHeight="1" x14ac:dyDescent="0.25">
      <c r="A1" s="398" t="str">
        <f>CONCATENATE("PROMEDIO DE ",datos!C7," DEL ",'3.2'!A1)</f>
        <v>PROMEDIO DE  DEL TERCER PARCIAL - SEGUNDO QUIMESTRE</v>
      </c>
      <c r="B1" s="398"/>
      <c r="C1" s="104" t="str">
        <f>datos!B14</f>
        <v>ALVAREZ MUÑIZ ANGIE GABRIELA</v>
      </c>
    </row>
    <row r="2" spans="1:3" ht="19.5" customHeight="1" x14ac:dyDescent="0.25">
      <c r="B2" s="134"/>
      <c r="C2" s="104" t="str">
        <f>datos!B15</f>
        <v>CABRERA NICOLA LEONARDO JAVIER</v>
      </c>
    </row>
    <row r="3" spans="1:3" ht="19.5" customHeight="1" x14ac:dyDescent="0.25">
      <c r="A3" s="168" t="s">
        <v>141</v>
      </c>
      <c r="B3" s="141"/>
      <c r="C3" s="104" t="str">
        <f>datos!B16</f>
        <v>CARDENAS HIDALGO KENNY JOEL</v>
      </c>
    </row>
    <row r="4" spans="1:3" ht="19.5" customHeight="1" x14ac:dyDescent="0.25">
      <c r="A4" s="149" t="s">
        <v>134</v>
      </c>
      <c r="B4" s="157" t="e">
        <f>+VLOOKUP($A$3,'PROM 1Q'!$A$7:$O$48,15)</f>
        <v>#DIV/0!</v>
      </c>
      <c r="C4" s="104" t="str">
        <f>datos!B17</f>
        <v>CARRASCO GRAÑA SAMUEL JOSE</v>
      </c>
    </row>
    <row r="5" spans="1:3" s="150" customFormat="1" ht="19.5" customHeight="1" x14ac:dyDescent="0.25">
      <c r="A5" s="149" t="s">
        <v>138</v>
      </c>
      <c r="B5" s="157" t="e">
        <f>+VLOOKUP($A$3,'PROM 2Q'!$A$7:$O$48,15)</f>
        <v>#DIV/0!</v>
      </c>
      <c r="C5" s="104" t="str">
        <f>datos!B18</f>
        <v>CARRILLO GARCIA DANIEL ALEJANDRO</v>
      </c>
    </row>
    <row r="6" spans="1:3" ht="19.5" customHeight="1" x14ac:dyDescent="0.25">
      <c r="A6" s="149" t="s">
        <v>115</v>
      </c>
      <c r="B6" s="157" t="e">
        <f>TRUNC((B4+B5)/2,2)</f>
        <v>#DIV/0!</v>
      </c>
      <c r="C6" s="104" t="str">
        <f>datos!B19</f>
        <v>CHOEZ MORAN DARIAN MARCELA</v>
      </c>
    </row>
    <row r="7" spans="1:3" x14ac:dyDescent="0.25">
      <c r="C7" s="104" t="str">
        <f>datos!B20</f>
        <v>CONTRERAS VARGAS CECIBEL ALEJANDRA</v>
      </c>
    </row>
    <row r="8" spans="1:3" x14ac:dyDescent="0.25">
      <c r="C8" s="104" t="str">
        <f>datos!B21</f>
        <v>CORDOVA MENDOZA GIOVANNY ALBERTO</v>
      </c>
    </row>
    <row r="9" spans="1:3" x14ac:dyDescent="0.25">
      <c r="C9" s="104" t="str">
        <f>datos!B22</f>
        <v>CORONEL LANDIVAR JUAN DIEGO</v>
      </c>
    </row>
    <row r="10" spans="1:3" x14ac:dyDescent="0.25">
      <c r="C10" s="104" t="str">
        <f>datos!B23</f>
        <v>CUBA VERA ABRAHAM</v>
      </c>
    </row>
    <row r="11" spans="1:3" x14ac:dyDescent="0.25">
      <c r="C11" s="104" t="str">
        <f>datos!B24</f>
        <v>CUENCA LOZA DANIELLA NICOLLE</v>
      </c>
    </row>
    <row r="12" spans="1:3" x14ac:dyDescent="0.25">
      <c r="C12" s="104" t="str">
        <f>datos!B25</f>
        <v>GARCIA ABRIL FELIX ALBERTO</v>
      </c>
    </row>
    <row r="13" spans="1:3" x14ac:dyDescent="0.25">
      <c r="C13" s="104" t="str">
        <f>datos!B26</f>
        <v>GOMEZ MESTANZA ALBERTO JOSHUA</v>
      </c>
    </row>
    <row r="14" spans="1:3" x14ac:dyDescent="0.25">
      <c r="C14" s="104" t="str">
        <f>datos!B27</f>
        <v>LANDIRES COLOMA ROMINA MARTJE</v>
      </c>
    </row>
    <row r="15" spans="1:3" x14ac:dyDescent="0.25">
      <c r="C15" s="104" t="str">
        <f>datos!B28</f>
        <v>LOOR ALVAREZ JHONNY FREDERICK</v>
      </c>
    </row>
    <row r="16" spans="1:3" x14ac:dyDescent="0.25">
      <c r="C16" s="104" t="str">
        <f>datos!B29</f>
        <v>LOPEZ LEON MIRNA JOSTYNE</v>
      </c>
    </row>
    <row r="17" spans="3:3" x14ac:dyDescent="0.25">
      <c r="C17" s="104" t="str">
        <f>datos!B30</f>
        <v>MALDONADO PALMA CHRISTOPHER XAVIER</v>
      </c>
    </row>
    <row r="18" spans="3:3" x14ac:dyDescent="0.25">
      <c r="C18" s="104" t="str">
        <f>datos!B31</f>
        <v>MORALES AVILA DAYANA PRISCILA</v>
      </c>
    </row>
    <row r="19" spans="3:3" x14ac:dyDescent="0.25">
      <c r="C19" s="104" t="str">
        <f>datos!B32</f>
        <v>MUÑOZ RIVERA NICOLE ALEXANDRA</v>
      </c>
    </row>
    <row r="20" spans="3:3" x14ac:dyDescent="0.25">
      <c r="C20" s="104" t="str">
        <f>datos!B33</f>
        <v>MURILLO VELASTEGUI RICARDO ARTURO</v>
      </c>
    </row>
    <row r="21" spans="3:3" x14ac:dyDescent="0.25">
      <c r="C21" s="104" t="str">
        <f>datos!B34</f>
        <v>OTERO SANCHEZ JORGE ALEJANDRO</v>
      </c>
    </row>
    <row r="22" spans="3:3" x14ac:dyDescent="0.25">
      <c r="C22" s="104" t="str">
        <f>datos!B35</f>
        <v>PASTOR SALGADO MARIELLA DOMENICA</v>
      </c>
    </row>
    <row r="23" spans="3:3" x14ac:dyDescent="0.25">
      <c r="C23" s="104" t="str">
        <f>datos!B36</f>
        <v>PLAZA DELGADO JOSE LUIS</v>
      </c>
    </row>
    <row r="24" spans="3:3" x14ac:dyDescent="0.25">
      <c r="C24" s="104" t="str">
        <f>datos!B37</f>
        <v>ROMAN FLORES DANIEL ERNESTO</v>
      </c>
    </row>
    <row r="25" spans="3:3" x14ac:dyDescent="0.25">
      <c r="C25" s="104" t="str">
        <f>datos!B38</f>
        <v>TAIBOT AVEGNO BRYAN ANTENOR</v>
      </c>
    </row>
    <row r="26" spans="3:3" x14ac:dyDescent="0.25">
      <c r="C26" s="104" t="str">
        <f>datos!B39</f>
        <v>TORO ALMEA JORDAN ANDRES</v>
      </c>
    </row>
    <row r="27" spans="3:3" x14ac:dyDescent="0.25">
      <c r="C27" s="104" t="str">
        <f>datos!B40</f>
        <v>VALENCIA CAICEDO ANGIE ISABELLA</v>
      </c>
    </row>
    <row r="28" spans="3:3" x14ac:dyDescent="0.25">
      <c r="C28" s="104" t="str">
        <f>datos!B41</f>
        <v>VALIENTE GUTIERREZ NAYIB EDUARDO</v>
      </c>
    </row>
    <row r="29" spans="3:3" x14ac:dyDescent="0.25">
      <c r="C29" s="104" t="str">
        <f>datos!B42</f>
        <v>VEGA VERA ANGGIE VALERIA</v>
      </c>
    </row>
    <row r="30" spans="3:3" x14ac:dyDescent="0.25">
      <c r="C30" s="104">
        <f>datos!B43</f>
        <v>0</v>
      </c>
    </row>
    <row r="31" spans="3:3" x14ac:dyDescent="0.25">
      <c r="C31" s="104">
        <f>datos!B44</f>
        <v>0</v>
      </c>
    </row>
    <row r="32" spans="3:3" x14ac:dyDescent="0.25">
      <c r="C32" s="104">
        <f>datos!B45</f>
        <v>0</v>
      </c>
    </row>
    <row r="33" spans="3:3" x14ac:dyDescent="0.25">
      <c r="C33" s="104">
        <f>datos!B46</f>
        <v>0</v>
      </c>
    </row>
    <row r="34" spans="3:3" x14ac:dyDescent="0.25">
      <c r="C34" s="104">
        <f>datos!B47</f>
        <v>0</v>
      </c>
    </row>
    <row r="35" spans="3:3" x14ac:dyDescent="0.25">
      <c r="C35" s="104">
        <f>datos!B48</f>
        <v>0</v>
      </c>
    </row>
    <row r="36" spans="3:3" x14ac:dyDescent="0.25">
      <c r="C36" s="104">
        <f>datos!B49</f>
        <v>0</v>
      </c>
    </row>
    <row r="37" spans="3:3" x14ac:dyDescent="0.25">
      <c r="C37" s="104">
        <f>datos!B50</f>
        <v>0</v>
      </c>
    </row>
    <row r="38" spans="3:3" x14ac:dyDescent="0.25">
      <c r="C38" s="104">
        <f>datos!B51</f>
        <v>0</v>
      </c>
    </row>
    <row r="39" spans="3:3" x14ac:dyDescent="0.25">
      <c r="C39" s="104">
        <f>datos!B52</f>
        <v>0</v>
      </c>
    </row>
    <row r="40" spans="3:3" x14ac:dyDescent="0.25">
      <c r="C40" s="104">
        <f>datos!B53</f>
        <v>0</v>
      </c>
    </row>
    <row r="41" spans="3:3" x14ac:dyDescent="0.25">
      <c r="C41" s="104">
        <f>datos!B54</f>
        <v>0</v>
      </c>
    </row>
    <row r="42" spans="3:3" x14ac:dyDescent="0.25">
      <c r="C42" s="104" t="str">
        <f>datos!B55</f>
        <v>PROMEDIO DEL CURSO</v>
      </c>
    </row>
    <row r="43" spans="3:3" x14ac:dyDescent="0.25">
      <c r="C43" s="104"/>
    </row>
    <row r="44" spans="3:3" x14ac:dyDescent="0.25">
      <c r="C44" s="104"/>
    </row>
    <row r="45" spans="3:3" x14ac:dyDescent="0.25">
      <c r="C45" s="104"/>
    </row>
    <row r="46" spans="3:3" x14ac:dyDescent="0.25">
      <c r="C46" s="104"/>
    </row>
    <row r="47" spans="3:3" x14ac:dyDescent="0.25">
      <c r="C47" s="104"/>
    </row>
    <row r="48" spans="3:3" x14ac:dyDescent="0.25">
      <c r="C48" s="104"/>
    </row>
    <row r="49" spans="3:3" x14ac:dyDescent="0.25">
      <c r="C49" s="104"/>
    </row>
  </sheetData>
  <sheetProtection password="C60B" sheet="1" objects="1" scenarios="1" selectLockedCells="1"/>
  <mergeCells count="1">
    <mergeCell ref="A1:B1"/>
  </mergeCells>
  <dataValidations count="1">
    <dataValidation type="list" allowBlank="1" showErrorMessage="1" promptTitle="SELECCIONE ESTUDIANTE" sqref="A3">
      <formula1>$C$1:$C$42</formula1>
    </dataValidation>
  </dataValidations>
  <pageMargins left="0.70866141732283472" right="0.70866141732283472" top="0.74803149606299213" bottom="0.74803149606299213" header="0.31496062992125984" footer="0.31496062992125984"/>
  <pageSetup paperSize="9" scale="88" fitToHeight="0" orientation="portrait" horizontalDpi="0" verticalDpi="0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9">
    <pageSetUpPr fitToPage="1"/>
  </sheetPr>
  <dimension ref="A1:D41"/>
  <sheetViews>
    <sheetView workbookViewId="0"/>
  </sheetViews>
  <sheetFormatPr baseColWidth="10" defaultRowHeight="15" x14ac:dyDescent="0.25"/>
  <cols>
    <col min="1" max="1" width="33.28515625" bestFit="1" customWidth="1"/>
    <col min="2" max="2" width="14.42578125" bestFit="1" customWidth="1"/>
    <col min="3" max="3" width="10.85546875" bestFit="1" customWidth="1"/>
    <col min="4" max="4" width="21.5703125" bestFit="1" customWidth="1"/>
  </cols>
  <sheetData>
    <row r="1" spans="1:4" x14ac:dyDescent="0.25">
      <c r="A1" s="1" t="s">
        <v>99</v>
      </c>
      <c r="B1" s="1" t="s">
        <v>100</v>
      </c>
      <c r="C1" s="103" t="s">
        <v>101</v>
      </c>
      <c r="D1" s="140" t="s">
        <v>102</v>
      </c>
    </row>
    <row r="2" spans="1:4" x14ac:dyDescent="0.25">
      <c r="A2" s="104" t="str">
        <f>FINAL!A8</f>
        <v>ALVAREZ MUÑIZ ANGIE GABRIELA</v>
      </c>
      <c r="B2" s="104">
        <f>FINAL!A5</f>
        <v>0</v>
      </c>
      <c r="C2" s="105" t="str">
        <f>FINAL!G8</f>
        <v xml:space="preserve"> </v>
      </c>
      <c r="D2" s="106" t="str">
        <f>IF(FINAL!C8=" ","FALTA NOTA DEL 1Q",IF(FINAL!F8="SNP","SIN NOTA PARCIAL",IF(FINAL!F8="SNQ","SIN NOTA QUIMESTRAL",IF(C2&gt;6.99,"APROBADO",IF(C2&gt;4.99,"SUPLETORIO","REMEDIAL")))))</f>
        <v>FALTA NOTA DEL 1Q</v>
      </c>
    </row>
    <row r="3" spans="1:4" x14ac:dyDescent="0.25">
      <c r="A3" s="104" t="str">
        <f>FINAL!A9</f>
        <v>CABRERA NICOLA LEONARDO JAVIER</v>
      </c>
      <c r="B3" s="104">
        <f>FINAL!$A$5</f>
        <v>0</v>
      </c>
      <c r="C3" s="105" t="str">
        <f>FINAL!G9</f>
        <v xml:space="preserve"> </v>
      </c>
      <c r="D3" s="167" t="str">
        <f>IF(FINAL!C9=" ","FALTA NOTA DEL 1Q",IF(FINAL!F9="SNP","SIN NOTA PARCIAL",IF(FINAL!F9="SNQ","SIN NOTA QUIMESTRAL",IF(C3&gt;6.99,"APROBADO",IF(C3&gt;4.99,"SUPLETORIO","REMEDIAL")))))</f>
        <v>FALTA NOTA DEL 1Q</v>
      </c>
    </row>
    <row r="4" spans="1:4" x14ac:dyDescent="0.25">
      <c r="A4" s="104" t="str">
        <f>FINAL!A10</f>
        <v>CARDENAS HIDALGO KENNY JOEL</v>
      </c>
      <c r="B4" s="104">
        <f>FINAL!$A$5</f>
        <v>0</v>
      </c>
      <c r="C4" s="105" t="str">
        <f>FINAL!G10</f>
        <v xml:space="preserve"> </v>
      </c>
      <c r="D4" s="167" t="str">
        <f>IF(FINAL!C10=" ","FALTA NOTA DEL 1Q",IF(FINAL!F10="SNP","SIN NOTA PARCIAL",IF(FINAL!F10="SNQ","SIN NOTA QUIMESTRAL",IF(C4&gt;6.99,"APROBADO",IF(C4&gt;4.99,"SUPLETORIO","REMEDIAL")))))</f>
        <v>FALTA NOTA DEL 1Q</v>
      </c>
    </row>
    <row r="5" spans="1:4" x14ac:dyDescent="0.25">
      <c r="A5" s="104" t="str">
        <f>FINAL!A11</f>
        <v>CARRASCO GRAÑA SAMUEL JOSE</v>
      </c>
      <c r="B5" s="104">
        <f>FINAL!$A$5</f>
        <v>0</v>
      </c>
      <c r="C5" s="105" t="str">
        <f>FINAL!G11</f>
        <v xml:space="preserve"> </v>
      </c>
      <c r="D5" s="167" t="str">
        <f>IF(FINAL!C11=" ","FALTA NOTA DEL 1Q",IF(FINAL!F11="SNP","SIN NOTA PARCIAL",IF(FINAL!F11="SNQ","SIN NOTA QUIMESTRAL",IF(C5&gt;6.99,"APROBADO",IF(C5&gt;4.99,"SUPLETORIO","REMEDIAL")))))</f>
        <v>FALTA NOTA DEL 1Q</v>
      </c>
    </row>
    <row r="6" spans="1:4" x14ac:dyDescent="0.25">
      <c r="A6" s="104" t="str">
        <f>FINAL!A12</f>
        <v>CARRILLO GARCIA DANIEL ALEJANDRO</v>
      </c>
      <c r="B6" s="104">
        <f>FINAL!$A$5</f>
        <v>0</v>
      </c>
      <c r="C6" s="105" t="str">
        <f>FINAL!G12</f>
        <v xml:space="preserve"> </v>
      </c>
      <c r="D6" s="167" t="str">
        <f>IF(FINAL!C12=" ","FALTA NOTA DEL 1Q",IF(FINAL!F12="SNP","SIN NOTA PARCIAL",IF(FINAL!F12="SNQ","SIN NOTA QUIMESTRAL",IF(C6&gt;6.99,"APROBADO",IF(C6&gt;4.99,"SUPLETORIO","REMEDIAL")))))</f>
        <v>FALTA NOTA DEL 1Q</v>
      </c>
    </row>
    <row r="7" spans="1:4" x14ac:dyDescent="0.25">
      <c r="A7" s="104" t="str">
        <f>FINAL!A13</f>
        <v>CHOEZ MORAN DARIAN MARCELA</v>
      </c>
      <c r="B7" s="104">
        <f>FINAL!$A$5</f>
        <v>0</v>
      </c>
      <c r="C7" s="105" t="str">
        <f>FINAL!G13</f>
        <v xml:space="preserve"> </v>
      </c>
      <c r="D7" s="167" t="str">
        <f>IF(FINAL!C13=" ","FALTA NOTA DEL 1Q",IF(FINAL!F13="SNP","SIN NOTA PARCIAL",IF(FINAL!F13="SNQ","SIN NOTA QUIMESTRAL",IF(C7&gt;6.99,"APROBADO",IF(C7&gt;4.99,"SUPLETORIO","REMEDIAL")))))</f>
        <v>FALTA NOTA DEL 1Q</v>
      </c>
    </row>
    <row r="8" spans="1:4" x14ac:dyDescent="0.25">
      <c r="A8" s="104" t="str">
        <f>FINAL!A14</f>
        <v>CONTRERAS VARGAS CECIBEL ALEJANDRA</v>
      </c>
      <c r="B8" s="104">
        <f>FINAL!$A$5</f>
        <v>0</v>
      </c>
      <c r="C8" s="105" t="str">
        <f>FINAL!G14</f>
        <v xml:space="preserve"> </v>
      </c>
      <c r="D8" s="167" t="str">
        <f>IF(FINAL!C14=" ","FALTA NOTA DEL 1Q",IF(FINAL!F14="SNP","SIN NOTA PARCIAL",IF(FINAL!F14="SNQ","SIN NOTA QUIMESTRAL",IF(C8&gt;6.99,"APROBADO",IF(C8&gt;4.99,"SUPLETORIO","REMEDIAL")))))</f>
        <v>FALTA NOTA DEL 1Q</v>
      </c>
    </row>
    <row r="9" spans="1:4" x14ac:dyDescent="0.25">
      <c r="A9" s="104" t="str">
        <f>FINAL!A15</f>
        <v>CORDOVA MENDOZA GIOVANNY ALBERTO</v>
      </c>
      <c r="B9" s="104">
        <f>FINAL!$A$5</f>
        <v>0</v>
      </c>
      <c r="C9" s="105" t="str">
        <f>FINAL!G15</f>
        <v xml:space="preserve"> </v>
      </c>
      <c r="D9" s="167" t="str">
        <f>IF(FINAL!C15=" ","FALTA NOTA DEL 1Q",IF(FINAL!F15="SNP","SIN NOTA PARCIAL",IF(FINAL!F15="SNQ","SIN NOTA QUIMESTRAL",IF(C9&gt;6.99,"APROBADO",IF(C9&gt;4.99,"SUPLETORIO","REMEDIAL")))))</f>
        <v>FALTA NOTA DEL 1Q</v>
      </c>
    </row>
    <row r="10" spans="1:4" x14ac:dyDescent="0.25">
      <c r="A10" s="104" t="str">
        <f>FINAL!A16</f>
        <v>CORONEL LANDIVAR JUAN DIEGO</v>
      </c>
      <c r="B10" s="104">
        <f>FINAL!$A$5</f>
        <v>0</v>
      </c>
      <c r="C10" s="105" t="str">
        <f>FINAL!G16</f>
        <v xml:space="preserve"> </v>
      </c>
      <c r="D10" s="167" t="str">
        <f>IF(FINAL!C16=" ","FALTA NOTA DEL 1Q",IF(FINAL!F16="SNP","SIN NOTA PARCIAL",IF(FINAL!F16="SNQ","SIN NOTA QUIMESTRAL",IF(C10&gt;6.99,"APROBADO",IF(C10&gt;4.99,"SUPLETORIO","REMEDIAL")))))</f>
        <v>FALTA NOTA DEL 1Q</v>
      </c>
    </row>
    <row r="11" spans="1:4" x14ac:dyDescent="0.25">
      <c r="A11" s="104" t="str">
        <f>FINAL!A17</f>
        <v>CUBA VERA ABRAHAM</v>
      </c>
      <c r="B11" s="104">
        <f>FINAL!$A$5</f>
        <v>0</v>
      </c>
      <c r="C11" s="105" t="str">
        <f>FINAL!G17</f>
        <v xml:space="preserve"> </v>
      </c>
      <c r="D11" s="167" t="str">
        <f>IF(FINAL!C17=" ","FALTA NOTA DEL 1Q",IF(FINAL!F17="SNP","SIN NOTA PARCIAL",IF(FINAL!F17="SNQ","SIN NOTA QUIMESTRAL",IF(C11&gt;6.99,"APROBADO",IF(C11&gt;4.99,"SUPLETORIO","REMEDIAL")))))</f>
        <v>FALTA NOTA DEL 1Q</v>
      </c>
    </row>
    <row r="12" spans="1:4" x14ac:dyDescent="0.25">
      <c r="A12" s="104" t="str">
        <f>FINAL!A18</f>
        <v>CUENCA LOZA DANIELLA NICOLLE</v>
      </c>
      <c r="B12" s="104">
        <f>FINAL!$A$5</f>
        <v>0</v>
      </c>
      <c r="C12" s="105" t="str">
        <f>FINAL!G18</f>
        <v xml:space="preserve"> </v>
      </c>
      <c r="D12" s="167" t="str">
        <f>IF(FINAL!C18=" ","FALTA NOTA DEL 1Q",IF(FINAL!F18="SNP","SIN NOTA PARCIAL",IF(FINAL!F18="SNQ","SIN NOTA QUIMESTRAL",IF(C12&gt;6.99,"APROBADO",IF(C12&gt;4.99,"SUPLETORIO","REMEDIAL")))))</f>
        <v>FALTA NOTA DEL 1Q</v>
      </c>
    </row>
    <row r="13" spans="1:4" x14ac:dyDescent="0.25">
      <c r="A13" s="104" t="str">
        <f>FINAL!A19</f>
        <v>GARCIA ABRIL FELIX ALBERTO</v>
      </c>
      <c r="B13" s="104">
        <f>FINAL!$A$5</f>
        <v>0</v>
      </c>
      <c r="C13" s="105" t="str">
        <f>FINAL!G19</f>
        <v xml:space="preserve"> </v>
      </c>
      <c r="D13" s="167" t="str">
        <f>IF(FINAL!C19=" ","FALTA NOTA DEL 1Q",IF(FINAL!F19="SNP","SIN NOTA PARCIAL",IF(FINAL!F19="SNQ","SIN NOTA QUIMESTRAL",IF(C13&gt;6.99,"APROBADO",IF(C13&gt;4.99,"SUPLETORIO","REMEDIAL")))))</f>
        <v>FALTA NOTA DEL 1Q</v>
      </c>
    </row>
    <row r="14" spans="1:4" x14ac:dyDescent="0.25">
      <c r="A14" s="104" t="str">
        <f>FINAL!A20</f>
        <v>GOMEZ MESTANZA ALBERTO JOSHUA</v>
      </c>
      <c r="B14" s="104">
        <f>FINAL!$A$5</f>
        <v>0</v>
      </c>
      <c r="C14" s="105" t="str">
        <f>FINAL!G20</f>
        <v xml:space="preserve"> </v>
      </c>
      <c r="D14" s="167" t="str">
        <f>IF(FINAL!C20=" ","FALTA NOTA DEL 1Q",IF(FINAL!F20="SNP","SIN NOTA PARCIAL",IF(FINAL!F20="SNQ","SIN NOTA QUIMESTRAL",IF(C14&gt;6.99,"APROBADO",IF(C14&gt;4.99,"SUPLETORIO","REMEDIAL")))))</f>
        <v>FALTA NOTA DEL 1Q</v>
      </c>
    </row>
    <row r="15" spans="1:4" x14ac:dyDescent="0.25">
      <c r="A15" s="104" t="str">
        <f>FINAL!A21</f>
        <v>LANDIRES COLOMA ROMINA MARTJE</v>
      </c>
      <c r="B15" s="104">
        <f>FINAL!$A$5</f>
        <v>0</v>
      </c>
      <c r="C15" s="105" t="str">
        <f>FINAL!G21</f>
        <v xml:space="preserve"> </v>
      </c>
      <c r="D15" s="167" t="str">
        <f>IF(FINAL!C21=" ","FALTA NOTA DEL 1Q",IF(FINAL!F21="SNP","SIN NOTA PARCIAL",IF(FINAL!F21="SNQ","SIN NOTA QUIMESTRAL",IF(C15&gt;6.99,"APROBADO",IF(C15&gt;4.99,"SUPLETORIO","REMEDIAL")))))</f>
        <v>FALTA NOTA DEL 1Q</v>
      </c>
    </row>
    <row r="16" spans="1:4" x14ac:dyDescent="0.25">
      <c r="A16" s="104" t="str">
        <f>FINAL!A22</f>
        <v>LOOR ALVAREZ JHONNY FREDERICK</v>
      </c>
      <c r="B16" s="104">
        <f>FINAL!$A$5</f>
        <v>0</v>
      </c>
      <c r="C16" s="105" t="str">
        <f>FINAL!G22</f>
        <v xml:space="preserve"> </v>
      </c>
      <c r="D16" s="167" t="str">
        <f>IF(FINAL!C22=" ","FALTA NOTA DEL 1Q",IF(FINAL!F22="SNP","SIN NOTA PARCIAL",IF(FINAL!F22="SNQ","SIN NOTA QUIMESTRAL",IF(C16&gt;6.99,"APROBADO",IF(C16&gt;4.99,"SUPLETORIO","REMEDIAL")))))</f>
        <v>FALTA NOTA DEL 1Q</v>
      </c>
    </row>
    <row r="17" spans="1:4" x14ac:dyDescent="0.25">
      <c r="A17" s="104" t="str">
        <f>FINAL!A23</f>
        <v>LOPEZ LEON MIRNA JOSTYNE</v>
      </c>
      <c r="B17" s="104">
        <f>FINAL!$A$5</f>
        <v>0</v>
      </c>
      <c r="C17" s="105" t="str">
        <f>FINAL!G23</f>
        <v xml:space="preserve"> </v>
      </c>
      <c r="D17" s="167" t="str">
        <f>IF(FINAL!C23=" ","FALTA NOTA DEL 1Q",IF(FINAL!F23="SNP","SIN NOTA PARCIAL",IF(FINAL!F23="SNQ","SIN NOTA QUIMESTRAL",IF(C17&gt;6.99,"APROBADO",IF(C17&gt;4.99,"SUPLETORIO","REMEDIAL")))))</f>
        <v>FALTA NOTA DEL 1Q</v>
      </c>
    </row>
    <row r="18" spans="1:4" x14ac:dyDescent="0.25">
      <c r="A18" s="104" t="str">
        <f>FINAL!A24</f>
        <v>MALDONADO PALMA CHRISTOPHER XAVIER</v>
      </c>
      <c r="B18" s="104">
        <f>FINAL!$A$5</f>
        <v>0</v>
      </c>
      <c r="C18" s="105" t="str">
        <f>FINAL!G24</f>
        <v xml:space="preserve"> </v>
      </c>
      <c r="D18" s="167" t="str">
        <f>IF(FINAL!C24=" ","FALTA NOTA DEL 1Q",IF(FINAL!F24="SNP","SIN NOTA PARCIAL",IF(FINAL!F24="SNQ","SIN NOTA QUIMESTRAL",IF(C18&gt;6.99,"APROBADO",IF(C18&gt;4.99,"SUPLETORIO","REMEDIAL")))))</f>
        <v>FALTA NOTA DEL 1Q</v>
      </c>
    </row>
    <row r="19" spans="1:4" x14ac:dyDescent="0.25">
      <c r="A19" s="104" t="str">
        <f>FINAL!A25</f>
        <v>MORALES AVILA DAYANA PRISCILA</v>
      </c>
      <c r="B19" s="104">
        <f>FINAL!$A$5</f>
        <v>0</v>
      </c>
      <c r="C19" s="105" t="str">
        <f>FINAL!G25</f>
        <v xml:space="preserve"> </v>
      </c>
      <c r="D19" s="167" t="str">
        <f>IF(FINAL!C25=" ","FALTA NOTA DEL 1Q",IF(FINAL!F25="SNP","SIN NOTA PARCIAL",IF(FINAL!F25="SNQ","SIN NOTA QUIMESTRAL",IF(C19&gt;6.99,"APROBADO",IF(C19&gt;4.99,"SUPLETORIO","REMEDIAL")))))</f>
        <v>FALTA NOTA DEL 1Q</v>
      </c>
    </row>
    <row r="20" spans="1:4" x14ac:dyDescent="0.25">
      <c r="A20" s="104" t="str">
        <f>FINAL!A26</f>
        <v>MUÑOZ RIVERA NICOLE ALEXANDRA</v>
      </c>
      <c r="B20" s="104">
        <f>FINAL!$A$5</f>
        <v>0</v>
      </c>
      <c r="C20" s="105" t="str">
        <f>FINAL!G26</f>
        <v xml:space="preserve"> </v>
      </c>
      <c r="D20" s="167" t="str">
        <f>IF(FINAL!C26=" ","FALTA NOTA DEL 1Q",IF(FINAL!F26="SNP","SIN NOTA PARCIAL",IF(FINAL!F26="SNQ","SIN NOTA QUIMESTRAL",IF(C20&gt;6.99,"APROBADO",IF(C20&gt;4.99,"SUPLETORIO","REMEDIAL")))))</f>
        <v>FALTA NOTA DEL 1Q</v>
      </c>
    </row>
    <row r="21" spans="1:4" x14ac:dyDescent="0.25">
      <c r="A21" s="104" t="str">
        <f>FINAL!A27</f>
        <v>MURILLO VELASTEGUI RICARDO ARTURO</v>
      </c>
      <c r="B21" s="104">
        <f>FINAL!$A$5</f>
        <v>0</v>
      </c>
      <c r="C21" s="105" t="str">
        <f>FINAL!G27</f>
        <v xml:space="preserve"> </v>
      </c>
      <c r="D21" s="167" t="str">
        <f>IF(FINAL!C27=" ","FALTA NOTA DEL 1Q",IF(FINAL!F27="SNP","SIN NOTA PARCIAL",IF(FINAL!F27="SNQ","SIN NOTA QUIMESTRAL",IF(C21&gt;6.99,"APROBADO",IF(C21&gt;4.99,"SUPLETORIO","REMEDIAL")))))</f>
        <v>FALTA NOTA DEL 1Q</v>
      </c>
    </row>
    <row r="22" spans="1:4" x14ac:dyDescent="0.25">
      <c r="A22" s="104" t="str">
        <f>FINAL!A28</f>
        <v>OTERO SANCHEZ JORGE ALEJANDRO</v>
      </c>
      <c r="B22" s="104">
        <f>FINAL!$A$5</f>
        <v>0</v>
      </c>
      <c r="C22" s="105" t="str">
        <f>FINAL!G28</f>
        <v xml:space="preserve"> </v>
      </c>
      <c r="D22" s="167" t="str">
        <f>IF(FINAL!C28=" ","FALTA NOTA DEL 1Q",IF(FINAL!F28="SNP","SIN NOTA PARCIAL",IF(FINAL!F28="SNQ","SIN NOTA QUIMESTRAL",IF(C22&gt;6.99,"APROBADO",IF(C22&gt;4.99,"SUPLETORIO","REMEDIAL")))))</f>
        <v>FALTA NOTA DEL 1Q</v>
      </c>
    </row>
    <row r="23" spans="1:4" x14ac:dyDescent="0.25">
      <c r="A23" s="104" t="str">
        <f>FINAL!A29</f>
        <v>PASTOR SALGADO MARIELLA DOMENICA</v>
      </c>
      <c r="B23" s="104">
        <f>FINAL!$A$5</f>
        <v>0</v>
      </c>
      <c r="C23" s="105" t="str">
        <f>FINAL!G29</f>
        <v xml:space="preserve"> </v>
      </c>
      <c r="D23" s="167" t="str">
        <f>IF(FINAL!C29=" ","FALTA NOTA DEL 1Q",IF(FINAL!F29="SNP","SIN NOTA PARCIAL",IF(FINAL!F29="SNQ","SIN NOTA QUIMESTRAL",IF(C23&gt;6.99,"APROBADO",IF(C23&gt;4.99,"SUPLETORIO","REMEDIAL")))))</f>
        <v>FALTA NOTA DEL 1Q</v>
      </c>
    </row>
    <row r="24" spans="1:4" x14ac:dyDescent="0.25">
      <c r="A24" s="104" t="str">
        <f>FINAL!A30</f>
        <v>PLAZA DELGADO JOSE LUIS</v>
      </c>
      <c r="B24" s="104">
        <f>FINAL!$A$5</f>
        <v>0</v>
      </c>
      <c r="C24" s="105" t="str">
        <f>FINAL!G30</f>
        <v xml:space="preserve"> </v>
      </c>
      <c r="D24" s="167" t="str">
        <f>IF(FINAL!C30=" ","FALTA NOTA DEL 1Q",IF(FINAL!F30="SNP","SIN NOTA PARCIAL",IF(FINAL!F30="SNQ","SIN NOTA QUIMESTRAL",IF(C24&gt;6.99,"APROBADO",IF(C24&gt;4.99,"SUPLETORIO","REMEDIAL")))))</f>
        <v>FALTA NOTA DEL 1Q</v>
      </c>
    </row>
    <row r="25" spans="1:4" x14ac:dyDescent="0.25">
      <c r="A25" s="104" t="str">
        <f>FINAL!A31</f>
        <v>ROMAN FLORES DANIEL ERNESTO</v>
      </c>
      <c r="B25" s="104">
        <f>FINAL!$A$5</f>
        <v>0</v>
      </c>
      <c r="C25" s="105" t="str">
        <f>FINAL!G31</f>
        <v xml:space="preserve"> </v>
      </c>
      <c r="D25" s="167" t="str">
        <f>IF(FINAL!C31=" ","FALTA NOTA DEL 1Q",IF(FINAL!F31="SNP","SIN NOTA PARCIAL",IF(FINAL!F31="SNQ","SIN NOTA QUIMESTRAL",IF(C25&gt;6.99,"APROBADO",IF(C25&gt;4.99,"SUPLETORIO","REMEDIAL")))))</f>
        <v>FALTA NOTA DEL 1Q</v>
      </c>
    </row>
    <row r="26" spans="1:4" x14ac:dyDescent="0.25">
      <c r="A26" s="104" t="str">
        <f>FINAL!A32</f>
        <v>TAIBOT AVEGNO BRYAN ANTENOR</v>
      </c>
      <c r="B26" s="104">
        <f>FINAL!$A$5</f>
        <v>0</v>
      </c>
      <c r="C26" s="105" t="str">
        <f>FINAL!G32</f>
        <v xml:space="preserve"> </v>
      </c>
      <c r="D26" s="167" t="str">
        <f>IF(FINAL!C32=" ","FALTA NOTA DEL 1Q",IF(FINAL!F32="SNP","SIN NOTA PARCIAL",IF(FINAL!F32="SNQ","SIN NOTA QUIMESTRAL",IF(C26&gt;6.99,"APROBADO",IF(C26&gt;4.99,"SUPLETORIO","REMEDIAL")))))</f>
        <v>FALTA NOTA DEL 1Q</v>
      </c>
    </row>
    <row r="27" spans="1:4" x14ac:dyDescent="0.25">
      <c r="A27" s="104" t="str">
        <f>FINAL!A33</f>
        <v>TORO ALMEA JORDAN ANDRES</v>
      </c>
      <c r="B27" s="104">
        <f>FINAL!$A$5</f>
        <v>0</v>
      </c>
      <c r="C27" s="105" t="str">
        <f>FINAL!G33</f>
        <v xml:space="preserve"> </v>
      </c>
      <c r="D27" s="167" t="str">
        <f>IF(FINAL!C33=" ","FALTA NOTA DEL 1Q",IF(FINAL!F33="SNP","SIN NOTA PARCIAL",IF(FINAL!F33="SNQ","SIN NOTA QUIMESTRAL",IF(C27&gt;6.99,"APROBADO",IF(C27&gt;4.99,"SUPLETORIO","REMEDIAL")))))</f>
        <v>FALTA NOTA DEL 1Q</v>
      </c>
    </row>
    <row r="28" spans="1:4" x14ac:dyDescent="0.25">
      <c r="A28" s="104" t="str">
        <f>FINAL!A34</f>
        <v>VALENCIA CAICEDO ANGIE ISABELLA</v>
      </c>
      <c r="B28" s="104">
        <f>FINAL!$A$5</f>
        <v>0</v>
      </c>
      <c r="C28" s="105" t="str">
        <f>FINAL!G34</f>
        <v xml:space="preserve"> </v>
      </c>
      <c r="D28" s="167" t="str">
        <f>IF(FINAL!C34=" ","FALTA NOTA DEL 1Q",IF(FINAL!F34="SNP","SIN NOTA PARCIAL",IF(FINAL!F34="SNQ","SIN NOTA QUIMESTRAL",IF(C28&gt;6.99,"APROBADO",IF(C28&gt;4.99,"SUPLETORIO","REMEDIAL")))))</f>
        <v>FALTA NOTA DEL 1Q</v>
      </c>
    </row>
    <row r="29" spans="1:4" x14ac:dyDescent="0.25">
      <c r="A29" s="104" t="str">
        <f>FINAL!A35</f>
        <v>VALIENTE GUTIERREZ NAYIB EDUARDO</v>
      </c>
      <c r="B29" s="104">
        <f>FINAL!$A$5</f>
        <v>0</v>
      </c>
      <c r="C29" s="105" t="str">
        <f>FINAL!G35</f>
        <v xml:space="preserve"> </v>
      </c>
      <c r="D29" s="167" t="str">
        <f>IF(FINAL!C35=" ","FALTA NOTA DEL 1Q",IF(FINAL!F35="SNP","SIN NOTA PARCIAL",IF(FINAL!F35="SNQ","SIN NOTA QUIMESTRAL",IF(C29&gt;6.99,"APROBADO",IF(C29&gt;4.99,"SUPLETORIO","REMEDIAL")))))</f>
        <v>FALTA NOTA DEL 1Q</v>
      </c>
    </row>
    <row r="30" spans="1:4" x14ac:dyDescent="0.25">
      <c r="A30" s="104" t="str">
        <f>FINAL!A36</f>
        <v>VEGA VERA ANGGIE VALERIA</v>
      </c>
      <c r="B30" s="104">
        <f>FINAL!$A$5</f>
        <v>0</v>
      </c>
      <c r="C30" s="105" t="str">
        <f>FINAL!G36</f>
        <v xml:space="preserve"> </v>
      </c>
      <c r="D30" s="167" t="str">
        <f>IF(FINAL!C36=" ","FALTA NOTA DEL 1Q",IF(FINAL!F36="SNP","SIN NOTA PARCIAL",IF(FINAL!F36="SNQ","SIN NOTA QUIMESTRAL",IF(C30&gt;6.99,"APROBADO",IF(C30&gt;4.99,"SUPLETORIO","REMEDIAL")))))</f>
        <v>FALTA NOTA DEL 1Q</v>
      </c>
    </row>
    <row r="31" spans="1:4" x14ac:dyDescent="0.25">
      <c r="A31" s="104">
        <f>FINAL!A37</f>
        <v>0</v>
      </c>
      <c r="B31" s="104">
        <f>FINAL!$A$5</f>
        <v>0</v>
      </c>
      <c r="C31" s="105" t="str">
        <f>FINAL!G37</f>
        <v xml:space="preserve"> </v>
      </c>
      <c r="D31" s="167" t="str">
        <f>IF(FINAL!C37=" ","FALTA NOTA DEL 1Q",IF(FINAL!F37="SNP","SIN NOTA PARCIAL",IF(FINAL!F37="SNQ","SIN NOTA QUIMESTRAL",IF(C31&gt;6.99,"APROBADO",IF(C31&gt;4.99,"SUPLETORIO","REMEDIAL")))))</f>
        <v>FALTA NOTA DEL 1Q</v>
      </c>
    </row>
    <row r="32" spans="1:4" x14ac:dyDescent="0.25">
      <c r="A32" s="104">
        <f>FINAL!A38</f>
        <v>0</v>
      </c>
      <c r="B32" s="104">
        <f>FINAL!$A$5</f>
        <v>0</v>
      </c>
      <c r="C32" s="105" t="str">
        <f>FINAL!G38</f>
        <v xml:space="preserve"> </v>
      </c>
      <c r="D32" s="167" t="str">
        <f>IF(FINAL!C38=" ","FALTA NOTA DEL 1Q",IF(FINAL!F38="SNP","SIN NOTA PARCIAL",IF(FINAL!F38="SNQ","SIN NOTA QUIMESTRAL",IF(C32&gt;6.99,"APROBADO",IF(C32&gt;4.99,"SUPLETORIO","REMEDIAL")))))</f>
        <v>FALTA NOTA DEL 1Q</v>
      </c>
    </row>
    <row r="33" spans="1:4" x14ac:dyDescent="0.25">
      <c r="A33" s="104">
        <f>FINAL!A39</f>
        <v>0</v>
      </c>
      <c r="B33" s="104">
        <f>FINAL!$A$5</f>
        <v>0</v>
      </c>
      <c r="C33" s="105" t="str">
        <f>FINAL!G39</f>
        <v xml:space="preserve"> </v>
      </c>
      <c r="D33" s="167" t="str">
        <f>IF(FINAL!C39=" ","FALTA NOTA DEL 1Q",IF(FINAL!F39="SNP","SIN NOTA PARCIAL",IF(FINAL!F39="SNQ","SIN NOTA QUIMESTRAL",IF(C33&gt;6.99,"APROBADO",IF(C33&gt;4.99,"SUPLETORIO","REMEDIAL")))))</f>
        <v>FALTA NOTA DEL 1Q</v>
      </c>
    </row>
    <row r="34" spans="1:4" x14ac:dyDescent="0.25">
      <c r="A34" s="104">
        <f>FINAL!A40</f>
        <v>0</v>
      </c>
      <c r="B34" s="104">
        <f>FINAL!$A$5</f>
        <v>0</v>
      </c>
      <c r="C34" s="105" t="str">
        <f>FINAL!G40</f>
        <v xml:space="preserve"> </v>
      </c>
      <c r="D34" s="167" t="str">
        <f>IF(FINAL!C40=" ","FALTA NOTA DEL 1Q",IF(FINAL!F40="SNP","SIN NOTA PARCIAL",IF(FINAL!F40="SNQ","SIN NOTA QUIMESTRAL",IF(C34&gt;6.99,"APROBADO",IF(C34&gt;4.99,"SUPLETORIO","REMEDIAL")))))</f>
        <v>FALTA NOTA DEL 1Q</v>
      </c>
    </row>
    <row r="35" spans="1:4" x14ac:dyDescent="0.25">
      <c r="A35" s="104">
        <f>FINAL!A41</f>
        <v>0</v>
      </c>
      <c r="B35" s="104">
        <f>FINAL!$A$5</f>
        <v>0</v>
      </c>
      <c r="C35" s="105" t="str">
        <f>FINAL!G41</f>
        <v xml:space="preserve"> </v>
      </c>
      <c r="D35" s="167" t="str">
        <f>IF(FINAL!C41=" ","FALTA NOTA DEL 1Q",IF(FINAL!F41="SNP","SIN NOTA PARCIAL",IF(FINAL!F41="SNQ","SIN NOTA QUIMESTRAL",IF(C35&gt;6.99,"APROBADO",IF(C35&gt;4.99,"SUPLETORIO","REMEDIAL")))))</f>
        <v>FALTA NOTA DEL 1Q</v>
      </c>
    </row>
    <row r="36" spans="1:4" x14ac:dyDescent="0.25">
      <c r="A36" s="104">
        <f>FINAL!A42</f>
        <v>0</v>
      </c>
      <c r="B36" s="104">
        <f>FINAL!$A$5</f>
        <v>0</v>
      </c>
      <c r="C36" s="105" t="str">
        <f>FINAL!G42</f>
        <v xml:space="preserve"> </v>
      </c>
      <c r="D36" s="167" t="str">
        <f>IF(FINAL!C42=" ","FALTA NOTA DEL 1Q",IF(FINAL!F42="SNP","SIN NOTA PARCIAL",IF(FINAL!F42="SNQ","SIN NOTA QUIMESTRAL",IF(C36&gt;6.99,"APROBADO",IF(C36&gt;4.99,"SUPLETORIO","REMEDIAL")))))</f>
        <v>FALTA NOTA DEL 1Q</v>
      </c>
    </row>
    <row r="37" spans="1:4" x14ac:dyDescent="0.25">
      <c r="A37" s="104">
        <f>FINAL!A43</f>
        <v>0</v>
      </c>
      <c r="B37" s="104">
        <f>FINAL!$A$5</f>
        <v>0</v>
      </c>
      <c r="C37" s="105" t="str">
        <f>FINAL!G43</f>
        <v xml:space="preserve"> </v>
      </c>
      <c r="D37" s="167" t="str">
        <f>IF(FINAL!C43=" ","FALTA NOTA DEL 1Q",IF(FINAL!F43="SNP","SIN NOTA PARCIAL",IF(FINAL!F43="SNQ","SIN NOTA QUIMESTRAL",IF(C37&gt;6.99,"APROBADO",IF(C37&gt;4.99,"SUPLETORIO","REMEDIAL")))))</f>
        <v>FALTA NOTA DEL 1Q</v>
      </c>
    </row>
    <row r="38" spans="1:4" x14ac:dyDescent="0.25">
      <c r="A38" s="104">
        <f>FINAL!A44</f>
        <v>0</v>
      </c>
      <c r="B38" s="104">
        <f>FINAL!$A$5</f>
        <v>0</v>
      </c>
      <c r="C38" s="105" t="str">
        <f>FINAL!G44</f>
        <v xml:space="preserve"> </v>
      </c>
      <c r="D38" s="167" t="str">
        <f>IF(FINAL!C44=" ","FALTA NOTA DEL 1Q",IF(FINAL!F44="SNP","SIN NOTA PARCIAL",IF(FINAL!F44="SNQ","SIN NOTA QUIMESTRAL",IF(C38&gt;6.99,"APROBADO",IF(C38&gt;4.99,"SUPLETORIO","REMEDIAL")))))</f>
        <v>FALTA NOTA DEL 1Q</v>
      </c>
    </row>
    <row r="39" spans="1:4" x14ac:dyDescent="0.25">
      <c r="A39" s="104">
        <f>FINAL!A45</f>
        <v>0</v>
      </c>
      <c r="B39" s="104">
        <f>FINAL!$A$5</f>
        <v>0</v>
      </c>
      <c r="C39" s="105" t="str">
        <f>FINAL!G45</f>
        <v xml:space="preserve"> </v>
      </c>
      <c r="D39" s="167" t="str">
        <f>IF(FINAL!C45=" ","FALTA NOTA DEL 1Q",IF(FINAL!F45="SNP","SIN NOTA PARCIAL",IF(FINAL!F45="SNQ","SIN NOTA QUIMESTRAL",IF(C39&gt;6.99,"APROBADO",IF(C39&gt;4.99,"SUPLETORIO","REMEDIAL")))))</f>
        <v>FALTA NOTA DEL 1Q</v>
      </c>
    </row>
    <row r="40" spans="1:4" x14ac:dyDescent="0.25">
      <c r="A40" s="104">
        <f>FINAL!A46</f>
        <v>0</v>
      </c>
      <c r="B40" s="104">
        <f>FINAL!$A$5</f>
        <v>0</v>
      </c>
      <c r="C40" s="105" t="str">
        <f>FINAL!G46</f>
        <v xml:space="preserve"> </v>
      </c>
      <c r="D40" s="167" t="str">
        <f>IF(FINAL!C46=" ","FALTA NOTA DEL 1Q",IF(FINAL!F46="SNP","SIN NOTA PARCIAL",IF(FINAL!F46="SNQ","SIN NOTA QUIMESTRAL",IF(C40&gt;6.99,"APROBADO",IF(C40&gt;4.99,"SUPLETORIO","REMEDIAL")))))</f>
        <v>FALTA NOTA DEL 1Q</v>
      </c>
    </row>
    <row r="41" spans="1:4" x14ac:dyDescent="0.25">
      <c r="A41" s="104">
        <f>FINAL!A47</f>
        <v>0</v>
      </c>
      <c r="B41" s="104">
        <f>FINAL!$A$5</f>
        <v>0</v>
      </c>
      <c r="C41" s="105" t="str">
        <f>FINAL!G47</f>
        <v xml:space="preserve"> </v>
      </c>
      <c r="D41" s="167" t="str">
        <f>IF(FINAL!C47=" ","FALTA NOTA DEL 1Q",IF(FINAL!F47="SNP","SIN NOTA PARCIAL",IF(FINAL!F47="SNQ","SIN NOTA QUIMESTRAL",IF(C41&gt;6.99,"APROBADO",IF(C41&gt;4.99,"SUPLETORIO","REMEDIAL")))))</f>
        <v>FALTA NOTA DEL 1Q</v>
      </c>
    </row>
  </sheetData>
  <sheetProtection sheet="1" objects="1" scenarios="1" formatRows="0"/>
  <pageMargins left="0.70866141732283472" right="0.70866141732283472" top="0.74803149606299213" bottom="0.74803149606299213" header="0.31496062992125984" footer="0.31496062992125984"/>
  <pageSetup paperSize="9" fitToHeight="0" orientation="portrait" horizontalDpi="0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0" filterMode="1">
    <pageSetUpPr fitToPage="1"/>
  </sheetPr>
  <dimension ref="A1:H53"/>
  <sheetViews>
    <sheetView workbookViewId="0">
      <selection activeCell="I51" sqref="I51"/>
    </sheetView>
  </sheetViews>
  <sheetFormatPr baseColWidth="10" defaultRowHeight="15" x14ac:dyDescent="0.25"/>
  <cols>
    <col min="1" max="1" width="30.28515625" customWidth="1"/>
    <col min="2" max="2" width="7.140625" customWidth="1"/>
    <col min="3" max="3" width="7.140625" style="105" customWidth="1"/>
    <col min="4" max="4" width="7.140625" customWidth="1"/>
    <col min="5" max="5" width="7.140625" style="105" customWidth="1"/>
    <col min="6" max="6" width="7.140625" customWidth="1"/>
    <col min="7" max="7" width="7.140625" style="105" customWidth="1"/>
    <col min="8" max="8" width="23" style="107" customWidth="1"/>
  </cols>
  <sheetData>
    <row r="1" spans="1:8" ht="18.75" x14ac:dyDescent="0.3">
      <c r="A1" s="449" t="s">
        <v>36</v>
      </c>
      <c r="B1" s="449"/>
      <c r="C1" s="449"/>
      <c r="D1" s="449"/>
      <c r="E1" s="449"/>
      <c r="F1" s="449"/>
      <c r="G1" s="449"/>
      <c r="H1" s="449"/>
    </row>
    <row r="2" spans="1:8" x14ac:dyDescent="0.25">
      <c r="A2" s="450" t="s">
        <v>123</v>
      </c>
      <c r="B2" s="451"/>
      <c r="C2" s="451"/>
      <c r="D2" s="451"/>
      <c r="E2" s="451"/>
      <c r="F2" s="451"/>
      <c r="G2" s="451"/>
      <c r="H2" s="451"/>
    </row>
    <row r="3" spans="1:8" ht="18.75" x14ac:dyDescent="0.3">
      <c r="A3" s="449" t="s">
        <v>112</v>
      </c>
      <c r="B3" s="449"/>
      <c r="C3" s="449"/>
      <c r="D3" s="449"/>
      <c r="E3" s="449"/>
      <c r="F3" s="449"/>
      <c r="G3" s="449"/>
      <c r="H3" s="449"/>
    </row>
    <row r="4" spans="1:8" ht="15" customHeight="1" x14ac:dyDescent="0.25"/>
    <row r="5" spans="1:8" ht="15" customHeight="1" x14ac:dyDescent="0.25">
      <c r="A5" s="435" t="s">
        <v>37</v>
      </c>
      <c r="B5" s="436"/>
      <c r="C5" s="437"/>
      <c r="D5" s="435" t="s">
        <v>38</v>
      </c>
      <c r="E5" s="436"/>
      <c r="F5" s="436"/>
      <c r="G5" s="436"/>
      <c r="H5" s="452" t="s">
        <v>151</v>
      </c>
    </row>
    <row r="6" spans="1:8" ht="15" customHeight="1" x14ac:dyDescent="0.25">
      <c r="A6" s="441">
        <f>FINAL!A5</f>
        <v>0</v>
      </c>
      <c r="B6" s="442"/>
      <c r="C6" s="443"/>
      <c r="D6" s="441">
        <f>FINAL!D5</f>
        <v>0</v>
      </c>
      <c r="E6" s="442"/>
      <c r="F6" s="442"/>
      <c r="G6" s="442"/>
      <c r="H6" s="453"/>
    </row>
    <row r="7" spans="1:8" x14ac:dyDescent="0.25">
      <c r="A7" s="444" t="str">
        <f>FINAL!A6</f>
        <v xml:space="preserve"> 
</v>
      </c>
      <c r="B7" s="446" t="s">
        <v>113</v>
      </c>
      <c r="C7" s="446"/>
      <c r="D7" s="446" t="s">
        <v>114</v>
      </c>
      <c r="E7" s="446"/>
      <c r="F7" s="447" t="s">
        <v>115</v>
      </c>
      <c r="G7" s="448"/>
      <c r="H7" s="453"/>
    </row>
    <row r="8" spans="1:8" s="129" customFormat="1" ht="16.5" customHeight="1" x14ac:dyDescent="0.25">
      <c r="A8" s="445"/>
      <c r="B8" s="121" t="s">
        <v>47</v>
      </c>
      <c r="C8" s="122" t="s">
        <v>48</v>
      </c>
      <c r="D8" s="121" t="s">
        <v>47</v>
      </c>
      <c r="E8" s="122" t="s">
        <v>48</v>
      </c>
      <c r="F8" s="121" t="s">
        <v>47</v>
      </c>
      <c r="G8" s="122" t="s">
        <v>48</v>
      </c>
      <c r="H8" s="454"/>
    </row>
    <row r="9" spans="1:8" s="134" customFormat="1" ht="16.5" customHeight="1" x14ac:dyDescent="0.25">
      <c r="A9" s="130"/>
      <c r="B9" s="131"/>
      <c r="C9" s="132"/>
      <c r="D9" s="131"/>
      <c r="E9" s="132"/>
      <c r="F9" s="131"/>
      <c r="G9" s="105"/>
      <c r="H9" s="269"/>
    </row>
    <row r="10" spans="1:8" hidden="1" x14ac:dyDescent="0.25">
      <c r="A10" s="135" t="str">
        <f>datos!B14</f>
        <v>ALVAREZ MUÑIZ ANGIE GABRIELA</v>
      </c>
      <c r="B10" s="136" t="str">
        <f>FINAL!F8</f>
        <v>SNP</v>
      </c>
      <c r="C10" s="137" t="str">
        <f>FINAL!G8</f>
        <v xml:space="preserve"> </v>
      </c>
      <c r="D10" s="124" t="str">
        <f>IF(E10=10,"SAR",IF(E10&gt;8.99,"DAR",IF(E10&gt;6.99,"AAR",IF(E10&gt;4.99,"PAAR","NAAR"))))</f>
        <v>NAAR</v>
      </c>
      <c r="E10" s="137"/>
      <c r="F10" s="124" t="str">
        <f t="shared" ref="F10" si="0">IF(G10=10,"SAR",IF(G10&gt;8.99,"DAR",IF(G10&gt;6.99,"AAR",IF(G10&gt;4.99,"PAAR","NAAR"))))</f>
        <v>DAR</v>
      </c>
      <c r="G10" s="137" t="str">
        <f>IF(E10&gt;6.99,7,C10)</f>
        <v xml:space="preserve"> </v>
      </c>
      <c r="H10" s="269" t="str">
        <f>IF(C10=" ","FALTA NOTA",IF(C10&lt;5,"REMEDIAL DIRECTO",IF(E10=0," ",IF(G10&lt;7,"REMEDIAL","APRUEBA SUPLETORIO"))))</f>
        <v>FALTA NOTA</v>
      </c>
    </row>
    <row r="11" spans="1:8" hidden="1" x14ac:dyDescent="0.25">
      <c r="A11" s="135" t="str">
        <f>datos!B15</f>
        <v>CABRERA NICOLA LEONARDO JAVIER</v>
      </c>
      <c r="B11" s="136" t="str">
        <f>FINAL!F9</f>
        <v>SNP</v>
      </c>
      <c r="C11" s="137" t="str">
        <f>FINAL!G9</f>
        <v xml:space="preserve"> </v>
      </c>
      <c r="D11" s="124" t="str">
        <f t="shared" ref="D11:D49" si="1">IF(E11=10,"SAR",IF(E11&gt;8.99,"DAR",IF(E11&gt;6.99,"AAR",IF(E11&gt;4.99,"PAAR","NAAR"))))</f>
        <v>NAAR</v>
      </c>
      <c r="E11" s="137"/>
      <c r="F11" s="124" t="str">
        <f t="shared" ref="F11:F49" si="2">IF(G11=10,"SAR",IF(G11&gt;8.99,"DAR",IF(G11&gt;6.99,"AAR",IF(G11&gt;4.99,"PAAR","NAAR"))))</f>
        <v>DAR</v>
      </c>
      <c r="G11" s="137" t="str">
        <f t="shared" ref="G11:G49" si="3">IF(E11&gt;6.99,7,C11)</f>
        <v xml:space="preserve"> </v>
      </c>
      <c r="H11" s="269" t="str">
        <f t="shared" ref="H11:H24" si="4">IF(C11=" ","FALTA NOTA",IF(C11&lt;5,"REMEDIAL DIRECTO",IF(E11=0," ",IF(G11&lt;7,"REMEDIAL","APRUEBA SUPLETORIO"))))</f>
        <v>FALTA NOTA</v>
      </c>
    </row>
    <row r="12" spans="1:8" hidden="1" x14ac:dyDescent="0.25">
      <c r="A12" s="135" t="str">
        <f>datos!B16</f>
        <v>CARDENAS HIDALGO KENNY JOEL</v>
      </c>
      <c r="B12" s="136" t="str">
        <f>FINAL!F10</f>
        <v>SNP</v>
      </c>
      <c r="C12" s="137" t="str">
        <f>FINAL!G10</f>
        <v xml:space="preserve"> </v>
      </c>
      <c r="D12" s="124" t="str">
        <f t="shared" si="1"/>
        <v>NAAR</v>
      </c>
      <c r="E12" s="137"/>
      <c r="F12" s="124" t="str">
        <f t="shared" si="2"/>
        <v>DAR</v>
      </c>
      <c r="G12" s="137" t="str">
        <f t="shared" si="3"/>
        <v xml:space="preserve"> </v>
      </c>
      <c r="H12" s="269" t="str">
        <f t="shared" si="4"/>
        <v>FALTA NOTA</v>
      </c>
    </row>
    <row r="13" spans="1:8" hidden="1" x14ac:dyDescent="0.25">
      <c r="A13" s="135" t="str">
        <f>datos!B17</f>
        <v>CARRASCO GRAÑA SAMUEL JOSE</v>
      </c>
      <c r="B13" s="136" t="str">
        <f>FINAL!F11</f>
        <v>SNP</v>
      </c>
      <c r="C13" s="137" t="str">
        <f>FINAL!G11</f>
        <v xml:space="preserve"> </v>
      </c>
      <c r="D13" s="124" t="str">
        <f t="shared" si="1"/>
        <v>NAAR</v>
      </c>
      <c r="E13" s="137"/>
      <c r="F13" s="124" t="str">
        <f t="shared" si="2"/>
        <v>DAR</v>
      </c>
      <c r="G13" s="137" t="str">
        <f t="shared" si="3"/>
        <v xml:space="preserve"> </v>
      </c>
      <c r="H13" s="269" t="str">
        <f t="shared" si="4"/>
        <v>FALTA NOTA</v>
      </c>
    </row>
    <row r="14" spans="1:8" hidden="1" x14ac:dyDescent="0.25">
      <c r="A14" s="135" t="str">
        <f>datos!B18</f>
        <v>CARRILLO GARCIA DANIEL ALEJANDRO</v>
      </c>
      <c r="B14" s="136" t="str">
        <f>FINAL!F12</f>
        <v>SNP</v>
      </c>
      <c r="C14" s="137" t="str">
        <f>FINAL!G12</f>
        <v xml:space="preserve"> </v>
      </c>
      <c r="D14" s="124" t="str">
        <f t="shared" si="1"/>
        <v>NAAR</v>
      </c>
      <c r="E14" s="137"/>
      <c r="F14" s="124" t="str">
        <f t="shared" si="2"/>
        <v>DAR</v>
      </c>
      <c r="G14" s="137" t="str">
        <f t="shared" si="3"/>
        <v xml:space="preserve"> </v>
      </c>
      <c r="H14" s="269" t="str">
        <f t="shared" si="4"/>
        <v>FALTA NOTA</v>
      </c>
    </row>
    <row r="15" spans="1:8" hidden="1" x14ac:dyDescent="0.25">
      <c r="A15" s="135" t="str">
        <f>datos!B19</f>
        <v>CHOEZ MORAN DARIAN MARCELA</v>
      </c>
      <c r="B15" s="136" t="str">
        <f>FINAL!F13</f>
        <v>SNP</v>
      </c>
      <c r="C15" s="137" t="str">
        <f>FINAL!G13</f>
        <v xml:space="preserve"> </v>
      </c>
      <c r="D15" s="124" t="str">
        <f t="shared" si="1"/>
        <v>NAAR</v>
      </c>
      <c r="E15" s="137"/>
      <c r="F15" s="124" t="str">
        <f t="shared" si="2"/>
        <v>DAR</v>
      </c>
      <c r="G15" s="137" t="str">
        <f t="shared" si="3"/>
        <v xml:space="preserve"> </v>
      </c>
      <c r="H15" s="269" t="str">
        <f t="shared" si="4"/>
        <v>FALTA NOTA</v>
      </c>
    </row>
    <row r="16" spans="1:8" hidden="1" x14ac:dyDescent="0.25">
      <c r="A16" s="135" t="str">
        <f>datos!B20</f>
        <v>CONTRERAS VARGAS CECIBEL ALEJANDRA</v>
      </c>
      <c r="B16" s="136" t="str">
        <f>FINAL!F14</f>
        <v>SNP</v>
      </c>
      <c r="C16" s="137" t="str">
        <f>FINAL!G14</f>
        <v xml:space="preserve"> </v>
      </c>
      <c r="D16" s="124" t="str">
        <f t="shared" si="1"/>
        <v>NAAR</v>
      </c>
      <c r="E16" s="137"/>
      <c r="F16" s="124" t="str">
        <f t="shared" si="2"/>
        <v>DAR</v>
      </c>
      <c r="G16" s="137" t="str">
        <f t="shared" si="3"/>
        <v xml:space="preserve"> </v>
      </c>
      <c r="H16" s="269" t="str">
        <f t="shared" si="4"/>
        <v>FALTA NOTA</v>
      </c>
    </row>
    <row r="17" spans="1:8" hidden="1" x14ac:dyDescent="0.25">
      <c r="A17" s="135" t="str">
        <f>datos!B21</f>
        <v>CORDOVA MENDOZA GIOVANNY ALBERTO</v>
      </c>
      <c r="B17" s="136" t="str">
        <f>FINAL!F15</f>
        <v>SNP</v>
      </c>
      <c r="C17" s="137" t="str">
        <f>FINAL!G15</f>
        <v xml:space="preserve"> </v>
      </c>
      <c r="D17" s="124" t="str">
        <f t="shared" si="1"/>
        <v>NAAR</v>
      </c>
      <c r="E17" s="137"/>
      <c r="F17" s="124" t="str">
        <f t="shared" si="2"/>
        <v>DAR</v>
      </c>
      <c r="G17" s="137" t="str">
        <f t="shared" si="3"/>
        <v xml:space="preserve"> </v>
      </c>
      <c r="H17" s="269" t="str">
        <f t="shared" si="4"/>
        <v>FALTA NOTA</v>
      </c>
    </row>
    <row r="18" spans="1:8" hidden="1" x14ac:dyDescent="0.25">
      <c r="A18" s="135" t="str">
        <f>datos!B22</f>
        <v>CORONEL LANDIVAR JUAN DIEGO</v>
      </c>
      <c r="B18" s="136" t="str">
        <f>FINAL!F16</f>
        <v>SNP</v>
      </c>
      <c r="C18" s="137" t="str">
        <f>FINAL!G16</f>
        <v xml:space="preserve"> </v>
      </c>
      <c r="D18" s="124" t="str">
        <f t="shared" si="1"/>
        <v>NAAR</v>
      </c>
      <c r="E18" s="137"/>
      <c r="F18" s="124" t="str">
        <f t="shared" si="2"/>
        <v>DAR</v>
      </c>
      <c r="G18" s="137" t="str">
        <f t="shared" si="3"/>
        <v xml:space="preserve"> </v>
      </c>
      <c r="H18" s="269" t="str">
        <f t="shared" si="4"/>
        <v>FALTA NOTA</v>
      </c>
    </row>
    <row r="19" spans="1:8" hidden="1" x14ac:dyDescent="0.25">
      <c r="A19" s="135" t="str">
        <f>datos!B23</f>
        <v>CUBA VERA ABRAHAM</v>
      </c>
      <c r="B19" s="136" t="str">
        <f>FINAL!F17</f>
        <v>SNP</v>
      </c>
      <c r="C19" s="137" t="str">
        <f>FINAL!G17</f>
        <v xml:space="preserve"> </v>
      </c>
      <c r="D19" s="124" t="str">
        <f t="shared" si="1"/>
        <v>NAAR</v>
      </c>
      <c r="E19" s="137"/>
      <c r="F19" s="124" t="str">
        <f t="shared" si="2"/>
        <v>DAR</v>
      </c>
      <c r="G19" s="137" t="str">
        <f t="shared" si="3"/>
        <v xml:space="preserve"> </v>
      </c>
      <c r="H19" s="269" t="str">
        <f t="shared" si="4"/>
        <v>FALTA NOTA</v>
      </c>
    </row>
    <row r="20" spans="1:8" hidden="1" x14ac:dyDescent="0.25">
      <c r="A20" s="135" t="str">
        <f>datos!B24</f>
        <v>CUENCA LOZA DANIELLA NICOLLE</v>
      </c>
      <c r="B20" s="136" t="str">
        <f>FINAL!F18</f>
        <v>SNP</v>
      </c>
      <c r="C20" s="137" t="str">
        <f>FINAL!G18</f>
        <v xml:space="preserve"> </v>
      </c>
      <c r="D20" s="124" t="str">
        <f t="shared" si="1"/>
        <v>NAAR</v>
      </c>
      <c r="E20" s="137"/>
      <c r="F20" s="124" t="str">
        <f t="shared" si="2"/>
        <v>DAR</v>
      </c>
      <c r="G20" s="137" t="str">
        <f t="shared" si="3"/>
        <v xml:space="preserve"> </v>
      </c>
      <c r="H20" s="269" t="str">
        <f t="shared" si="4"/>
        <v>FALTA NOTA</v>
      </c>
    </row>
    <row r="21" spans="1:8" hidden="1" x14ac:dyDescent="0.25">
      <c r="A21" s="135" t="str">
        <f>datos!B25</f>
        <v>GARCIA ABRIL FELIX ALBERTO</v>
      </c>
      <c r="B21" s="136" t="str">
        <f>FINAL!F19</f>
        <v>SNP</v>
      </c>
      <c r="C21" s="137" t="str">
        <f>FINAL!G19</f>
        <v xml:space="preserve"> </v>
      </c>
      <c r="D21" s="124" t="str">
        <f t="shared" si="1"/>
        <v>NAAR</v>
      </c>
      <c r="E21" s="137"/>
      <c r="F21" s="124" t="str">
        <f t="shared" si="2"/>
        <v>DAR</v>
      </c>
      <c r="G21" s="137" t="str">
        <f t="shared" si="3"/>
        <v xml:space="preserve"> </v>
      </c>
      <c r="H21" s="269" t="str">
        <f t="shared" si="4"/>
        <v>FALTA NOTA</v>
      </c>
    </row>
    <row r="22" spans="1:8" hidden="1" x14ac:dyDescent="0.25">
      <c r="A22" s="135" t="str">
        <f>datos!B26</f>
        <v>GOMEZ MESTANZA ALBERTO JOSHUA</v>
      </c>
      <c r="B22" s="136" t="str">
        <f>FINAL!F20</f>
        <v>SNP</v>
      </c>
      <c r="C22" s="137" t="str">
        <f>FINAL!G20</f>
        <v xml:space="preserve"> </v>
      </c>
      <c r="D22" s="124" t="str">
        <f t="shared" si="1"/>
        <v>NAAR</v>
      </c>
      <c r="E22" s="137"/>
      <c r="F22" s="124" t="str">
        <f t="shared" si="2"/>
        <v>DAR</v>
      </c>
      <c r="G22" s="137" t="str">
        <f t="shared" si="3"/>
        <v xml:space="preserve"> </v>
      </c>
      <c r="H22" s="269" t="str">
        <f t="shared" si="4"/>
        <v>FALTA NOTA</v>
      </c>
    </row>
    <row r="23" spans="1:8" hidden="1" x14ac:dyDescent="0.25">
      <c r="A23" s="135" t="str">
        <f>datos!B27</f>
        <v>LANDIRES COLOMA ROMINA MARTJE</v>
      </c>
      <c r="B23" s="136" t="str">
        <f>FINAL!F21</f>
        <v>SNP</v>
      </c>
      <c r="C23" s="137" t="str">
        <f>FINAL!G21</f>
        <v xml:space="preserve"> </v>
      </c>
      <c r="D23" s="124" t="str">
        <f t="shared" si="1"/>
        <v>NAAR</v>
      </c>
      <c r="E23" s="137"/>
      <c r="F23" s="124" t="str">
        <f t="shared" si="2"/>
        <v>DAR</v>
      </c>
      <c r="G23" s="137" t="str">
        <f t="shared" si="3"/>
        <v xml:space="preserve"> </v>
      </c>
      <c r="H23" s="269" t="str">
        <f t="shared" si="4"/>
        <v>FALTA NOTA</v>
      </c>
    </row>
    <row r="24" spans="1:8" hidden="1" x14ac:dyDescent="0.25">
      <c r="A24" s="135" t="str">
        <f>datos!B28</f>
        <v>LOOR ALVAREZ JHONNY FREDERICK</v>
      </c>
      <c r="B24" s="136" t="str">
        <f>FINAL!F22</f>
        <v>SNP</v>
      </c>
      <c r="C24" s="137" t="str">
        <f>FINAL!G22</f>
        <v xml:space="preserve"> </v>
      </c>
      <c r="D24" s="124" t="str">
        <f t="shared" si="1"/>
        <v>NAAR</v>
      </c>
      <c r="E24" s="137"/>
      <c r="F24" s="124" t="str">
        <f t="shared" si="2"/>
        <v>DAR</v>
      </c>
      <c r="G24" s="137" t="str">
        <f t="shared" si="3"/>
        <v xml:space="preserve"> </v>
      </c>
      <c r="H24" s="269" t="str">
        <f t="shared" si="4"/>
        <v>FALTA NOTA</v>
      </c>
    </row>
    <row r="25" spans="1:8" hidden="1" x14ac:dyDescent="0.25">
      <c r="A25" s="135" t="str">
        <f>datos!B29</f>
        <v>LOPEZ LEON MIRNA JOSTYNE</v>
      </c>
      <c r="B25" s="136" t="str">
        <f>FINAL!F23</f>
        <v>SNP</v>
      </c>
      <c r="C25" s="137" t="str">
        <f>FINAL!G23</f>
        <v xml:space="preserve"> </v>
      </c>
      <c r="D25" s="124" t="str">
        <f t="shared" si="1"/>
        <v>NAAR</v>
      </c>
      <c r="E25" s="137"/>
      <c r="F25" s="124" t="str">
        <f t="shared" si="2"/>
        <v>DAR</v>
      </c>
      <c r="G25" s="137" t="str">
        <f t="shared" si="3"/>
        <v xml:space="preserve"> </v>
      </c>
      <c r="H25" s="269" t="str">
        <f t="shared" ref="H25:H49" si="5">IF(C25=" ","FALTA NOTA",IF(C25&lt;5,"REMEDIAL DIRECTO",IF(G25&lt;7,"REMEDIAL","APRUEBA SUPLETORIO")))</f>
        <v>FALTA NOTA</v>
      </c>
    </row>
    <row r="26" spans="1:8" hidden="1" x14ac:dyDescent="0.25">
      <c r="A26" s="135" t="str">
        <f>datos!B30</f>
        <v>MALDONADO PALMA CHRISTOPHER XAVIER</v>
      </c>
      <c r="B26" s="136" t="str">
        <f>FINAL!F24</f>
        <v>SNP</v>
      </c>
      <c r="C26" s="137" t="str">
        <f>FINAL!G24</f>
        <v xml:space="preserve"> </v>
      </c>
      <c r="D26" s="124" t="str">
        <f t="shared" si="1"/>
        <v>NAAR</v>
      </c>
      <c r="E26" s="137"/>
      <c r="F26" s="124" t="str">
        <f t="shared" si="2"/>
        <v>DAR</v>
      </c>
      <c r="G26" s="137" t="str">
        <f t="shared" si="3"/>
        <v xml:space="preserve"> </v>
      </c>
      <c r="H26" s="269" t="str">
        <f t="shared" si="5"/>
        <v>FALTA NOTA</v>
      </c>
    </row>
    <row r="27" spans="1:8" hidden="1" x14ac:dyDescent="0.25">
      <c r="A27" s="135" t="str">
        <f>datos!B31</f>
        <v>MORALES AVILA DAYANA PRISCILA</v>
      </c>
      <c r="B27" s="136" t="str">
        <f>FINAL!F25</f>
        <v>SNP</v>
      </c>
      <c r="C27" s="137" t="str">
        <f>FINAL!G25</f>
        <v xml:space="preserve"> </v>
      </c>
      <c r="D27" s="124" t="str">
        <f t="shared" si="1"/>
        <v>NAAR</v>
      </c>
      <c r="E27" s="137"/>
      <c r="F27" s="124" t="str">
        <f t="shared" si="2"/>
        <v>DAR</v>
      </c>
      <c r="G27" s="137" t="str">
        <f t="shared" si="3"/>
        <v xml:space="preserve"> </v>
      </c>
      <c r="H27" s="269" t="str">
        <f t="shared" si="5"/>
        <v>FALTA NOTA</v>
      </c>
    </row>
    <row r="28" spans="1:8" hidden="1" x14ac:dyDescent="0.25">
      <c r="A28" s="135" t="str">
        <f>datos!B32</f>
        <v>MUÑOZ RIVERA NICOLE ALEXANDRA</v>
      </c>
      <c r="B28" s="136" t="str">
        <f>FINAL!F26</f>
        <v>SNP</v>
      </c>
      <c r="C28" s="137" t="str">
        <f>FINAL!G26</f>
        <v xml:space="preserve"> </v>
      </c>
      <c r="D28" s="124" t="str">
        <f t="shared" si="1"/>
        <v>NAAR</v>
      </c>
      <c r="E28" s="137"/>
      <c r="F28" s="124" t="str">
        <f t="shared" si="2"/>
        <v>DAR</v>
      </c>
      <c r="G28" s="137" t="str">
        <f t="shared" si="3"/>
        <v xml:space="preserve"> </v>
      </c>
      <c r="H28" s="269" t="str">
        <f t="shared" si="5"/>
        <v>FALTA NOTA</v>
      </c>
    </row>
    <row r="29" spans="1:8" hidden="1" x14ac:dyDescent="0.25">
      <c r="A29" s="135" t="str">
        <f>datos!B33</f>
        <v>MURILLO VELASTEGUI RICARDO ARTURO</v>
      </c>
      <c r="B29" s="136" t="str">
        <f>FINAL!F27</f>
        <v>SNP</v>
      </c>
      <c r="C29" s="137" t="str">
        <f>FINAL!G27</f>
        <v xml:space="preserve"> </v>
      </c>
      <c r="D29" s="124" t="str">
        <f t="shared" si="1"/>
        <v>NAAR</v>
      </c>
      <c r="E29" s="137"/>
      <c r="F29" s="124" t="str">
        <f t="shared" si="2"/>
        <v>DAR</v>
      </c>
      <c r="G29" s="137" t="str">
        <f t="shared" si="3"/>
        <v xml:space="preserve"> </v>
      </c>
      <c r="H29" s="269" t="str">
        <f t="shared" si="5"/>
        <v>FALTA NOTA</v>
      </c>
    </row>
    <row r="30" spans="1:8" hidden="1" x14ac:dyDescent="0.25">
      <c r="A30" s="135" t="str">
        <f>datos!B34</f>
        <v>OTERO SANCHEZ JORGE ALEJANDRO</v>
      </c>
      <c r="B30" s="136" t="str">
        <f>FINAL!F28</f>
        <v>SNP</v>
      </c>
      <c r="C30" s="137" t="str">
        <f>FINAL!G28</f>
        <v xml:space="preserve"> </v>
      </c>
      <c r="D30" s="124" t="str">
        <f t="shared" si="1"/>
        <v>NAAR</v>
      </c>
      <c r="E30" s="137"/>
      <c r="F30" s="124" t="str">
        <f t="shared" si="2"/>
        <v>DAR</v>
      </c>
      <c r="G30" s="137" t="str">
        <f t="shared" si="3"/>
        <v xml:space="preserve"> </v>
      </c>
      <c r="H30" s="269" t="str">
        <f t="shared" si="5"/>
        <v>FALTA NOTA</v>
      </c>
    </row>
    <row r="31" spans="1:8" hidden="1" x14ac:dyDescent="0.25">
      <c r="A31" s="135" t="str">
        <f>datos!B35</f>
        <v>PASTOR SALGADO MARIELLA DOMENICA</v>
      </c>
      <c r="B31" s="136" t="str">
        <f>FINAL!F29</f>
        <v>SNP</v>
      </c>
      <c r="C31" s="137" t="str">
        <f>FINAL!G29</f>
        <v xml:space="preserve"> </v>
      </c>
      <c r="D31" s="124" t="str">
        <f t="shared" si="1"/>
        <v>NAAR</v>
      </c>
      <c r="E31" s="137"/>
      <c r="F31" s="124" t="str">
        <f t="shared" si="2"/>
        <v>DAR</v>
      </c>
      <c r="G31" s="137" t="str">
        <f t="shared" si="3"/>
        <v xml:space="preserve"> </v>
      </c>
      <c r="H31" s="269" t="str">
        <f t="shared" si="5"/>
        <v>FALTA NOTA</v>
      </c>
    </row>
    <row r="32" spans="1:8" hidden="1" x14ac:dyDescent="0.25">
      <c r="A32" s="135" t="str">
        <f>datos!B36</f>
        <v>PLAZA DELGADO JOSE LUIS</v>
      </c>
      <c r="B32" s="136" t="str">
        <f>FINAL!F30</f>
        <v>SNP</v>
      </c>
      <c r="C32" s="137" t="str">
        <f>FINAL!G30</f>
        <v xml:space="preserve"> </v>
      </c>
      <c r="D32" s="124" t="str">
        <f t="shared" si="1"/>
        <v>NAAR</v>
      </c>
      <c r="E32" s="137"/>
      <c r="F32" s="124" t="str">
        <f t="shared" si="2"/>
        <v>DAR</v>
      </c>
      <c r="G32" s="137" t="str">
        <f t="shared" si="3"/>
        <v xml:space="preserve"> </v>
      </c>
      <c r="H32" s="269" t="str">
        <f t="shared" si="5"/>
        <v>FALTA NOTA</v>
      </c>
    </row>
    <row r="33" spans="1:8" hidden="1" x14ac:dyDescent="0.25">
      <c r="A33" s="135" t="str">
        <f>datos!B37</f>
        <v>ROMAN FLORES DANIEL ERNESTO</v>
      </c>
      <c r="B33" s="136" t="str">
        <f>FINAL!F31</f>
        <v>SNP</v>
      </c>
      <c r="C33" s="137" t="str">
        <f>FINAL!G31</f>
        <v xml:space="preserve"> </v>
      </c>
      <c r="D33" s="124" t="str">
        <f t="shared" si="1"/>
        <v>NAAR</v>
      </c>
      <c r="E33" s="137"/>
      <c r="F33" s="124" t="str">
        <f t="shared" si="2"/>
        <v>DAR</v>
      </c>
      <c r="G33" s="137" t="str">
        <f t="shared" si="3"/>
        <v xml:space="preserve"> </v>
      </c>
      <c r="H33" s="269" t="str">
        <f t="shared" si="5"/>
        <v>FALTA NOTA</v>
      </c>
    </row>
    <row r="34" spans="1:8" hidden="1" x14ac:dyDescent="0.25">
      <c r="A34" s="135" t="str">
        <f>datos!B38</f>
        <v>TAIBOT AVEGNO BRYAN ANTENOR</v>
      </c>
      <c r="B34" s="136" t="str">
        <f>FINAL!F32</f>
        <v>SNP</v>
      </c>
      <c r="C34" s="137" t="str">
        <f>FINAL!G32</f>
        <v xml:space="preserve"> </v>
      </c>
      <c r="D34" s="124" t="str">
        <f t="shared" si="1"/>
        <v>NAAR</v>
      </c>
      <c r="E34" s="137"/>
      <c r="F34" s="124" t="str">
        <f t="shared" si="2"/>
        <v>DAR</v>
      </c>
      <c r="G34" s="137" t="str">
        <f t="shared" si="3"/>
        <v xml:space="preserve"> </v>
      </c>
      <c r="H34" s="269" t="str">
        <f t="shared" si="5"/>
        <v>FALTA NOTA</v>
      </c>
    </row>
    <row r="35" spans="1:8" hidden="1" x14ac:dyDescent="0.25">
      <c r="A35" s="135" t="str">
        <f>datos!B39</f>
        <v>TORO ALMEA JORDAN ANDRES</v>
      </c>
      <c r="B35" s="136" t="str">
        <f>FINAL!F33</f>
        <v>SNP</v>
      </c>
      <c r="C35" s="137" t="str">
        <f>FINAL!G33</f>
        <v xml:space="preserve"> </v>
      </c>
      <c r="D35" s="124" t="str">
        <f t="shared" si="1"/>
        <v>NAAR</v>
      </c>
      <c r="E35" s="137"/>
      <c r="F35" s="124" t="str">
        <f t="shared" si="2"/>
        <v>DAR</v>
      </c>
      <c r="G35" s="137" t="str">
        <f t="shared" si="3"/>
        <v xml:space="preserve"> </v>
      </c>
      <c r="H35" s="269" t="str">
        <f t="shared" si="5"/>
        <v>FALTA NOTA</v>
      </c>
    </row>
    <row r="36" spans="1:8" hidden="1" x14ac:dyDescent="0.25">
      <c r="A36" s="135" t="str">
        <f>datos!B40</f>
        <v>VALENCIA CAICEDO ANGIE ISABELLA</v>
      </c>
      <c r="B36" s="136" t="str">
        <f>FINAL!F34</f>
        <v>SNP</v>
      </c>
      <c r="C36" s="137" t="str">
        <f>FINAL!G34</f>
        <v xml:space="preserve"> </v>
      </c>
      <c r="D36" s="124" t="str">
        <f t="shared" si="1"/>
        <v>NAAR</v>
      </c>
      <c r="E36" s="137"/>
      <c r="F36" s="124" t="str">
        <f t="shared" si="2"/>
        <v>DAR</v>
      </c>
      <c r="G36" s="137" t="str">
        <f t="shared" si="3"/>
        <v xml:space="preserve"> </v>
      </c>
      <c r="H36" s="269" t="str">
        <f t="shared" si="5"/>
        <v>FALTA NOTA</v>
      </c>
    </row>
    <row r="37" spans="1:8" hidden="1" x14ac:dyDescent="0.25">
      <c r="A37" s="135" t="str">
        <f>datos!B41</f>
        <v>VALIENTE GUTIERREZ NAYIB EDUARDO</v>
      </c>
      <c r="B37" s="136" t="str">
        <f>FINAL!F35</f>
        <v>SNP</v>
      </c>
      <c r="C37" s="137" t="str">
        <f>FINAL!G35</f>
        <v xml:space="preserve"> </v>
      </c>
      <c r="D37" s="124" t="str">
        <f t="shared" si="1"/>
        <v>NAAR</v>
      </c>
      <c r="E37" s="137"/>
      <c r="F37" s="124" t="str">
        <f t="shared" si="2"/>
        <v>DAR</v>
      </c>
      <c r="G37" s="137" t="str">
        <f t="shared" si="3"/>
        <v xml:space="preserve"> </v>
      </c>
      <c r="H37" s="269" t="str">
        <f t="shared" si="5"/>
        <v>FALTA NOTA</v>
      </c>
    </row>
    <row r="38" spans="1:8" hidden="1" x14ac:dyDescent="0.25">
      <c r="A38" s="135" t="str">
        <f>datos!B42</f>
        <v>VEGA VERA ANGGIE VALERIA</v>
      </c>
      <c r="B38" s="136" t="str">
        <f>FINAL!F36</f>
        <v>SNP</v>
      </c>
      <c r="C38" s="137" t="str">
        <f>FINAL!G36</f>
        <v xml:space="preserve"> </v>
      </c>
      <c r="D38" s="124" t="str">
        <f t="shared" si="1"/>
        <v>NAAR</v>
      </c>
      <c r="E38" s="137"/>
      <c r="F38" s="124" t="str">
        <f t="shared" si="2"/>
        <v>DAR</v>
      </c>
      <c r="G38" s="137" t="str">
        <f t="shared" si="3"/>
        <v xml:space="preserve"> </v>
      </c>
      <c r="H38" s="269" t="str">
        <f t="shared" si="5"/>
        <v>FALTA NOTA</v>
      </c>
    </row>
    <row r="39" spans="1:8" hidden="1" x14ac:dyDescent="0.25">
      <c r="A39" s="135">
        <f>datos!B43</f>
        <v>0</v>
      </c>
      <c r="B39" s="136" t="str">
        <f>FINAL!F37</f>
        <v>SNP</v>
      </c>
      <c r="C39" s="137" t="str">
        <f>FINAL!G37</f>
        <v xml:space="preserve"> </v>
      </c>
      <c r="D39" s="124" t="str">
        <f t="shared" si="1"/>
        <v>NAAR</v>
      </c>
      <c r="E39" s="137"/>
      <c r="F39" s="124" t="str">
        <f t="shared" si="2"/>
        <v>DAR</v>
      </c>
      <c r="G39" s="137" t="str">
        <f t="shared" si="3"/>
        <v xml:space="preserve"> </v>
      </c>
      <c r="H39" s="269" t="str">
        <f t="shared" si="5"/>
        <v>FALTA NOTA</v>
      </c>
    </row>
    <row r="40" spans="1:8" hidden="1" x14ac:dyDescent="0.25">
      <c r="A40" s="135">
        <f>datos!B44</f>
        <v>0</v>
      </c>
      <c r="B40" s="136" t="str">
        <f>FINAL!F38</f>
        <v>SNP</v>
      </c>
      <c r="C40" s="137" t="str">
        <f>FINAL!G38</f>
        <v xml:space="preserve"> </v>
      </c>
      <c r="D40" s="124" t="str">
        <f t="shared" si="1"/>
        <v>NAAR</v>
      </c>
      <c r="E40" s="137"/>
      <c r="F40" s="124" t="str">
        <f t="shared" si="2"/>
        <v>DAR</v>
      </c>
      <c r="G40" s="137" t="str">
        <f t="shared" si="3"/>
        <v xml:space="preserve"> </v>
      </c>
      <c r="H40" s="269" t="str">
        <f t="shared" si="5"/>
        <v>FALTA NOTA</v>
      </c>
    </row>
    <row r="41" spans="1:8" hidden="1" x14ac:dyDescent="0.25">
      <c r="A41" s="135">
        <f>datos!B45</f>
        <v>0</v>
      </c>
      <c r="B41" s="136" t="str">
        <f>FINAL!F39</f>
        <v>SNP</v>
      </c>
      <c r="C41" s="137" t="str">
        <f>FINAL!G39</f>
        <v xml:space="preserve"> </v>
      </c>
      <c r="D41" s="124" t="str">
        <f t="shared" si="1"/>
        <v>NAAR</v>
      </c>
      <c r="E41" s="137"/>
      <c r="F41" s="124" t="str">
        <f t="shared" si="2"/>
        <v>DAR</v>
      </c>
      <c r="G41" s="137" t="str">
        <f t="shared" si="3"/>
        <v xml:space="preserve"> </v>
      </c>
      <c r="H41" s="269" t="str">
        <f t="shared" si="5"/>
        <v>FALTA NOTA</v>
      </c>
    </row>
    <row r="42" spans="1:8" hidden="1" x14ac:dyDescent="0.25">
      <c r="A42" s="135">
        <f>datos!B46</f>
        <v>0</v>
      </c>
      <c r="B42" s="136" t="str">
        <f>FINAL!F40</f>
        <v>SNP</v>
      </c>
      <c r="C42" s="137" t="str">
        <f>FINAL!G40</f>
        <v xml:space="preserve"> </v>
      </c>
      <c r="D42" s="124" t="str">
        <f t="shared" si="1"/>
        <v>NAAR</v>
      </c>
      <c r="E42" s="137"/>
      <c r="F42" s="124" t="str">
        <f t="shared" si="2"/>
        <v>DAR</v>
      </c>
      <c r="G42" s="137" t="str">
        <f t="shared" si="3"/>
        <v xml:space="preserve"> </v>
      </c>
      <c r="H42" s="269" t="str">
        <f t="shared" si="5"/>
        <v>FALTA NOTA</v>
      </c>
    </row>
    <row r="43" spans="1:8" hidden="1" x14ac:dyDescent="0.25">
      <c r="A43" s="135">
        <f>datos!B47</f>
        <v>0</v>
      </c>
      <c r="B43" s="136" t="str">
        <f>FINAL!F41</f>
        <v>SNP</v>
      </c>
      <c r="C43" s="137" t="str">
        <f>FINAL!G41</f>
        <v xml:space="preserve"> </v>
      </c>
      <c r="D43" s="124" t="str">
        <f t="shared" si="1"/>
        <v>NAAR</v>
      </c>
      <c r="E43" s="137"/>
      <c r="F43" s="124" t="str">
        <f t="shared" si="2"/>
        <v>DAR</v>
      </c>
      <c r="G43" s="137" t="str">
        <f t="shared" si="3"/>
        <v xml:space="preserve"> </v>
      </c>
      <c r="H43" s="269" t="str">
        <f t="shared" si="5"/>
        <v>FALTA NOTA</v>
      </c>
    </row>
    <row r="44" spans="1:8" hidden="1" x14ac:dyDescent="0.25">
      <c r="A44" s="135">
        <f>datos!B48</f>
        <v>0</v>
      </c>
      <c r="B44" s="136" t="str">
        <f>FINAL!F42</f>
        <v>SNP</v>
      </c>
      <c r="C44" s="137" t="str">
        <f>FINAL!G42</f>
        <v xml:space="preserve"> </v>
      </c>
      <c r="D44" s="124" t="str">
        <f t="shared" si="1"/>
        <v>NAAR</v>
      </c>
      <c r="E44" s="137"/>
      <c r="F44" s="124" t="str">
        <f t="shared" si="2"/>
        <v>DAR</v>
      </c>
      <c r="G44" s="137" t="str">
        <f t="shared" si="3"/>
        <v xml:space="preserve"> </v>
      </c>
      <c r="H44" s="269" t="str">
        <f t="shared" si="5"/>
        <v>FALTA NOTA</v>
      </c>
    </row>
    <row r="45" spans="1:8" hidden="1" x14ac:dyDescent="0.25">
      <c r="A45" s="135">
        <f>datos!B49</f>
        <v>0</v>
      </c>
      <c r="B45" s="136" t="str">
        <f>FINAL!F43</f>
        <v>SNP</v>
      </c>
      <c r="C45" s="137" t="str">
        <f>FINAL!G43</f>
        <v xml:space="preserve"> </v>
      </c>
      <c r="D45" s="124" t="str">
        <f t="shared" si="1"/>
        <v>NAAR</v>
      </c>
      <c r="E45" s="137"/>
      <c r="F45" s="124" t="str">
        <f t="shared" si="2"/>
        <v>DAR</v>
      </c>
      <c r="G45" s="137" t="str">
        <f t="shared" si="3"/>
        <v xml:space="preserve"> </v>
      </c>
      <c r="H45" s="269" t="str">
        <f t="shared" si="5"/>
        <v>FALTA NOTA</v>
      </c>
    </row>
    <row r="46" spans="1:8" hidden="1" x14ac:dyDescent="0.25">
      <c r="A46" s="135">
        <f>datos!B50</f>
        <v>0</v>
      </c>
      <c r="B46" s="136" t="str">
        <f>FINAL!F44</f>
        <v>SNP</v>
      </c>
      <c r="C46" s="137" t="str">
        <f>FINAL!G44</f>
        <v xml:space="preserve"> </v>
      </c>
      <c r="D46" s="124" t="str">
        <f t="shared" si="1"/>
        <v>NAAR</v>
      </c>
      <c r="E46" s="137"/>
      <c r="F46" s="124" t="str">
        <f t="shared" si="2"/>
        <v>DAR</v>
      </c>
      <c r="G46" s="137" t="str">
        <f t="shared" si="3"/>
        <v xml:space="preserve"> </v>
      </c>
      <c r="H46" s="269" t="str">
        <f t="shared" si="5"/>
        <v>FALTA NOTA</v>
      </c>
    </row>
    <row r="47" spans="1:8" hidden="1" x14ac:dyDescent="0.25">
      <c r="A47" s="135">
        <f>datos!B51</f>
        <v>0</v>
      </c>
      <c r="B47" s="136" t="str">
        <f>FINAL!F45</f>
        <v>SNP</v>
      </c>
      <c r="C47" s="137" t="str">
        <f>FINAL!G45</f>
        <v xml:space="preserve"> </v>
      </c>
      <c r="D47" s="124" t="str">
        <f t="shared" si="1"/>
        <v>NAAR</v>
      </c>
      <c r="E47" s="137"/>
      <c r="F47" s="124" t="str">
        <f t="shared" si="2"/>
        <v>DAR</v>
      </c>
      <c r="G47" s="137" t="str">
        <f t="shared" si="3"/>
        <v xml:space="preserve"> </v>
      </c>
      <c r="H47" s="269" t="str">
        <f t="shared" si="5"/>
        <v>FALTA NOTA</v>
      </c>
    </row>
    <row r="48" spans="1:8" hidden="1" x14ac:dyDescent="0.25">
      <c r="A48" s="135">
        <f>datos!B52</f>
        <v>0</v>
      </c>
      <c r="B48" s="136" t="str">
        <f>FINAL!F46</f>
        <v>SNP</v>
      </c>
      <c r="C48" s="137" t="str">
        <f>FINAL!G46</f>
        <v xml:space="preserve"> </v>
      </c>
      <c r="D48" s="124" t="str">
        <f t="shared" si="1"/>
        <v>NAAR</v>
      </c>
      <c r="E48" s="137"/>
      <c r="F48" s="124" t="str">
        <f t="shared" si="2"/>
        <v>DAR</v>
      </c>
      <c r="G48" s="137" t="str">
        <f t="shared" si="3"/>
        <v xml:space="preserve"> </v>
      </c>
      <c r="H48" s="269" t="str">
        <f t="shared" si="5"/>
        <v>FALTA NOTA</v>
      </c>
    </row>
    <row r="49" spans="1:8" hidden="1" x14ac:dyDescent="0.25">
      <c r="A49" s="135">
        <f>datos!B53</f>
        <v>0</v>
      </c>
      <c r="B49" s="136" t="str">
        <f>FINAL!F47</f>
        <v>SNP</v>
      </c>
      <c r="C49" s="137" t="str">
        <f>FINAL!G47</f>
        <v xml:space="preserve"> </v>
      </c>
      <c r="D49" s="124" t="str">
        <f t="shared" si="1"/>
        <v>NAAR</v>
      </c>
      <c r="E49" s="137"/>
      <c r="F49" s="124" t="str">
        <f t="shared" si="2"/>
        <v>DAR</v>
      </c>
      <c r="G49" s="137" t="str">
        <f t="shared" si="3"/>
        <v xml:space="preserve"> </v>
      </c>
      <c r="H49" s="269" t="str">
        <f t="shared" si="5"/>
        <v>FALTA NOTA</v>
      </c>
    </row>
    <row r="50" spans="1:8" ht="16.5" customHeight="1" x14ac:dyDescent="0.25"/>
    <row r="51" spans="1:8" ht="16.5" customHeight="1" x14ac:dyDescent="0.25"/>
    <row r="52" spans="1:8" s="106" customFormat="1" x14ac:dyDescent="0.25">
      <c r="A52" s="126">
        <f>FINAL!A57</f>
        <v>0</v>
      </c>
      <c r="C52" s="105"/>
      <c r="D52" s="126">
        <f>FINAL!D57</f>
        <v>0</v>
      </c>
      <c r="E52" s="105"/>
      <c r="G52" s="105"/>
      <c r="H52" s="126" t="str">
        <f>FINAL!H57</f>
        <v>LCDA. DAYSI PUNGUIL</v>
      </c>
    </row>
    <row r="53" spans="1:8" s="106" customFormat="1" x14ac:dyDescent="0.25">
      <c r="A53" s="126" t="str">
        <f>FINAL!A58</f>
        <v>DOCENTE</v>
      </c>
      <c r="C53" s="105"/>
      <c r="D53" s="126" t="str">
        <f>FINAL!D58</f>
        <v>JEFE DE ÁREA</v>
      </c>
      <c r="E53" s="105"/>
      <c r="G53" s="105"/>
      <c r="H53" s="105" t="str">
        <f>'PROM 2Q'!M61</f>
        <v>VICE-RECTORADO</v>
      </c>
    </row>
  </sheetData>
  <autoFilter ref="A9:H49">
    <filterColumn colId="0">
      <filters>
        <filter val="BACILIO CEVALLOS SAMIR"/>
        <filter val="CASTAÑEDA CORDOVA SEBASTIAN"/>
        <filter val="CASTAÑEDA ZAMBRANO RICARDO"/>
        <filter val="CRUZ SANTANA ALLISON"/>
        <filter val="CUSME ALVEAR LEONARDO"/>
        <filter val="ESPINOZA CARRERA ALBA"/>
        <filter val="ESTRADA MILIAN HEYDI"/>
        <filter val="FRANCO ALVARADO FRANK"/>
        <filter val="ggggggg"/>
        <filter val="GONZALEZ NUMERABLE EMANUEL"/>
        <filter val="INTRIAGO PITA LISSETH"/>
        <filter val="LARREA BAJAÑA SEBASTIAN"/>
        <filter val="MACIAS SALGADO ALLISON"/>
        <filter val="MACIAS ZURITA MARIA"/>
        <filter val="MENENDEZ JEANCARLOS"/>
      </filters>
    </filterColumn>
    <filterColumn colId="2">
      <customFilters>
        <customFilter val=""/>
        <customFilter operator="lessThan" val="7"/>
      </customFilters>
    </filterColumn>
  </autoFilter>
  <mergeCells count="12">
    <mergeCell ref="B7:C7"/>
    <mergeCell ref="D7:E7"/>
    <mergeCell ref="F7:G7"/>
    <mergeCell ref="A1:H1"/>
    <mergeCell ref="A2:H2"/>
    <mergeCell ref="A3:H3"/>
    <mergeCell ref="A5:C5"/>
    <mergeCell ref="D5:G5"/>
    <mergeCell ref="H5:H8"/>
    <mergeCell ref="A6:C6"/>
    <mergeCell ref="D6:G6"/>
    <mergeCell ref="A7:A8"/>
  </mergeCells>
  <conditionalFormatting sqref="H9:H49">
    <cfRule type="containsText" dxfId="6" priority="6" operator="containsText" text="SÍ">
      <formula>NOT(ISERROR(SEARCH("SÍ",H9)))</formula>
    </cfRule>
  </conditionalFormatting>
  <conditionalFormatting sqref="H9:H49">
    <cfRule type="containsText" dxfId="5" priority="3" operator="containsText" text="SI">
      <formula>NOT(ISERROR(SEARCH("SI",H9)))</formula>
    </cfRule>
  </conditionalFormatting>
  <conditionalFormatting sqref="H9:H49">
    <cfRule type="containsText" dxfId="4" priority="1" operator="containsText" text="REMEDIAL">
      <formula>NOT(ISERROR(SEARCH("REMEDIAL",H9)))</formula>
    </cfRule>
    <cfRule type="containsText" dxfId="3" priority="2" operator="containsText" text="SUPLETORIO">
      <formula>NOT(ISERROR(SEARCH("SUPLETORIO",H9)))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portrait" horizontalDpi="4294967294" verticalDpi="0" r:id="rId1"/>
  <legacyDrawingHF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1" filterMode="1">
    <pageSetUpPr fitToPage="1"/>
  </sheetPr>
  <dimension ref="A1:H53"/>
  <sheetViews>
    <sheetView workbookViewId="0">
      <selection activeCell="D53" sqref="D53"/>
    </sheetView>
  </sheetViews>
  <sheetFormatPr baseColWidth="10" defaultRowHeight="15" x14ac:dyDescent="0.25"/>
  <cols>
    <col min="1" max="1" width="30.28515625" customWidth="1"/>
    <col min="2" max="2" width="8" customWidth="1"/>
    <col min="3" max="3" width="8" style="105" customWidth="1"/>
    <col min="4" max="4" width="8" customWidth="1"/>
    <col min="5" max="5" width="8" style="105" customWidth="1"/>
    <col min="6" max="6" width="8" customWidth="1"/>
    <col min="7" max="7" width="8" style="105" customWidth="1"/>
    <col min="8" max="8" width="20.85546875" style="107" customWidth="1"/>
  </cols>
  <sheetData>
    <row r="1" spans="1:8" ht="18.75" x14ac:dyDescent="0.3">
      <c r="A1" s="449" t="s">
        <v>36</v>
      </c>
      <c r="B1" s="449"/>
      <c r="C1" s="449"/>
      <c r="D1" s="449"/>
      <c r="E1" s="449"/>
      <c r="F1" s="449"/>
      <c r="G1" s="449"/>
      <c r="H1" s="449"/>
    </row>
    <row r="2" spans="1:8" x14ac:dyDescent="0.25">
      <c r="A2" s="450" t="s">
        <v>123</v>
      </c>
      <c r="B2" s="451"/>
      <c r="C2" s="451"/>
      <c r="D2" s="451"/>
      <c r="E2" s="451"/>
      <c r="F2" s="451"/>
      <c r="G2" s="451"/>
      <c r="H2" s="451"/>
    </row>
    <row r="3" spans="1:8" ht="18.75" x14ac:dyDescent="0.3">
      <c r="A3" s="449" t="s">
        <v>116</v>
      </c>
      <c r="B3" s="449"/>
      <c r="C3" s="449"/>
      <c r="D3" s="449"/>
      <c r="E3" s="449"/>
      <c r="F3" s="449"/>
      <c r="G3" s="449"/>
      <c r="H3" s="449"/>
    </row>
    <row r="4" spans="1:8" ht="15" customHeight="1" x14ac:dyDescent="0.25"/>
    <row r="5" spans="1:8" ht="15" customHeight="1" x14ac:dyDescent="0.25">
      <c r="A5" s="435" t="s">
        <v>37</v>
      </c>
      <c r="B5" s="436"/>
      <c r="C5" s="437"/>
      <c r="D5" s="435" t="s">
        <v>38</v>
      </c>
      <c r="E5" s="436"/>
      <c r="F5" s="436"/>
      <c r="G5" s="436"/>
      <c r="H5" s="455" t="s">
        <v>151</v>
      </c>
    </row>
    <row r="6" spans="1:8" ht="15" customHeight="1" x14ac:dyDescent="0.25">
      <c r="A6" s="441">
        <f>SUP!A6</f>
        <v>0</v>
      </c>
      <c r="B6" s="442"/>
      <c r="C6" s="443"/>
      <c r="D6" s="441">
        <f>SUP!D6</f>
        <v>0</v>
      </c>
      <c r="E6" s="442"/>
      <c r="F6" s="442"/>
      <c r="G6" s="442"/>
      <c r="H6" s="456"/>
    </row>
    <row r="7" spans="1:8" x14ac:dyDescent="0.25">
      <c r="A7" s="444" t="str">
        <f>SUP!A7</f>
        <v xml:space="preserve"> 
</v>
      </c>
      <c r="B7" s="446" t="s">
        <v>113</v>
      </c>
      <c r="C7" s="446"/>
      <c r="D7" s="446" t="s">
        <v>114</v>
      </c>
      <c r="E7" s="446"/>
      <c r="F7" s="447" t="s">
        <v>115</v>
      </c>
      <c r="G7" s="448"/>
      <c r="H7" s="456"/>
    </row>
    <row r="8" spans="1:8" s="129" customFormat="1" ht="23.25" customHeight="1" x14ac:dyDescent="0.25">
      <c r="A8" s="445"/>
      <c r="B8" s="121" t="s">
        <v>47</v>
      </c>
      <c r="C8" s="122" t="s">
        <v>48</v>
      </c>
      <c r="D8" s="121" t="s">
        <v>47</v>
      </c>
      <c r="E8" s="274" t="s">
        <v>48</v>
      </c>
      <c r="F8" s="121" t="s">
        <v>47</v>
      </c>
      <c r="G8" s="122" t="s">
        <v>48</v>
      </c>
      <c r="H8" s="457"/>
    </row>
    <row r="9" spans="1:8" s="134" customFormat="1" x14ac:dyDescent="0.25">
      <c r="A9" s="130"/>
      <c r="B9" s="131"/>
      <c r="C9" s="132"/>
      <c r="D9" s="131"/>
      <c r="E9" s="275"/>
      <c r="F9" s="131"/>
      <c r="G9" s="105"/>
      <c r="H9" s="133"/>
    </row>
    <row r="10" spans="1:8" hidden="1" x14ac:dyDescent="0.25">
      <c r="A10" s="135" t="str">
        <f>SUP!A10</f>
        <v>ALVAREZ MUÑIZ ANGIE GABRIELA</v>
      </c>
      <c r="B10" s="136" t="str">
        <f>SUP!F10</f>
        <v>DAR</v>
      </c>
      <c r="C10" s="137" t="str">
        <f>SUP!G10</f>
        <v xml:space="preserve"> </v>
      </c>
      <c r="D10" s="124" t="str">
        <f>IF(E10=10,"SAR",IF(E10&gt;8.99,"DAR",IF(E10&gt;6.99,"AAR",IF(E10&gt;4.99,"PAAR","NAAR"))))</f>
        <v>NAAR</v>
      </c>
      <c r="E10" s="276"/>
      <c r="F10" s="124" t="str">
        <f>IF(G10=10,"SAR",IF(G10&gt;8.99,"DAR",IF(G10&gt;6.99,"AAR",IF(G10&gt;4.99,"PAAR","NAAR"))))</f>
        <v>DAR</v>
      </c>
      <c r="G10" s="137" t="str">
        <f>IF(E10&gt;6.99,7,C10)</f>
        <v xml:space="preserve"> </v>
      </c>
      <c r="H10" s="138" t="str">
        <f>IF(C10=" ","FALTA NOTA",IF(E10=0," ",IF(G10&lt;7,"EX. GRACIA","APRUEBA REMEDIAL")))</f>
        <v>FALTA NOTA</v>
      </c>
    </row>
    <row r="11" spans="1:8" hidden="1" x14ac:dyDescent="0.25">
      <c r="A11" s="135" t="str">
        <f>SUP!A11</f>
        <v>CABRERA NICOLA LEONARDO JAVIER</v>
      </c>
      <c r="B11" s="136" t="str">
        <f>SUP!F11</f>
        <v>DAR</v>
      </c>
      <c r="C11" s="137" t="str">
        <f>SUP!G11</f>
        <v xml:space="preserve"> </v>
      </c>
      <c r="D11" s="124" t="str">
        <f t="shared" ref="D11:D49" si="0">IF(E11=10,"SAR",IF(E11&gt;8.99,"DAR",IF(E11&gt;6.99,"AAR",IF(E11&gt;4.99,"PAAR","NAAR"))))</f>
        <v>NAAR</v>
      </c>
      <c r="E11" s="276"/>
      <c r="F11" s="124" t="str">
        <f t="shared" ref="F11:F49" si="1">IF(G11=10,"SAR",IF(G11&gt;8.99,"DAR",IF(G11&gt;6.99,"AAR",IF(G11&gt;4.99,"PAAR","NAAR"))))</f>
        <v>DAR</v>
      </c>
      <c r="G11" s="137" t="str">
        <f t="shared" ref="G11:G44" si="2">IF(E11&gt;6.99,7,C11)</f>
        <v xml:space="preserve"> </v>
      </c>
      <c r="H11" s="138" t="str">
        <f t="shared" ref="H11:H24" si="3">IF(C11=" ","FALTA NOTA",IF(E11=0," ",IF(G11&lt;7,"EX. GRACIA","APRUEBA REMEDIAL")))</f>
        <v>FALTA NOTA</v>
      </c>
    </row>
    <row r="12" spans="1:8" hidden="1" x14ac:dyDescent="0.25">
      <c r="A12" s="135" t="str">
        <f>SUP!A12</f>
        <v>CARDENAS HIDALGO KENNY JOEL</v>
      </c>
      <c r="B12" s="136" t="str">
        <f>SUP!F12</f>
        <v>DAR</v>
      </c>
      <c r="C12" s="137" t="str">
        <f>SUP!G12</f>
        <v xml:space="preserve"> </v>
      </c>
      <c r="D12" s="124" t="str">
        <f t="shared" si="0"/>
        <v>NAAR</v>
      </c>
      <c r="E12" s="276"/>
      <c r="F12" s="124" t="str">
        <f t="shared" si="1"/>
        <v>DAR</v>
      </c>
      <c r="G12" s="137" t="str">
        <f t="shared" si="2"/>
        <v xml:space="preserve"> </v>
      </c>
      <c r="H12" s="138" t="str">
        <f t="shared" si="3"/>
        <v>FALTA NOTA</v>
      </c>
    </row>
    <row r="13" spans="1:8" hidden="1" x14ac:dyDescent="0.25">
      <c r="A13" s="135" t="str">
        <f>SUP!A13</f>
        <v>CARRASCO GRAÑA SAMUEL JOSE</v>
      </c>
      <c r="B13" s="136" t="str">
        <f>SUP!F13</f>
        <v>DAR</v>
      </c>
      <c r="C13" s="137" t="str">
        <f>SUP!G13</f>
        <v xml:space="preserve"> </v>
      </c>
      <c r="D13" s="124" t="str">
        <f t="shared" si="0"/>
        <v>NAAR</v>
      </c>
      <c r="E13" s="276"/>
      <c r="F13" s="124" t="str">
        <f t="shared" si="1"/>
        <v>DAR</v>
      </c>
      <c r="G13" s="137" t="str">
        <f t="shared" si="2"/>
        <v xml:space="preserve"> </v>
      </c>
      <c r="H13" s="138" t="str">
        <f t="shared" si="3"/>
        <v>FALTA NOTA</v>
      </c>
    </row>
    <row r="14" spans="1:8" hidden="1" x14ac:dyDescent="0.25">
      <c r="A14" s="135" t="str">
        <f>SUP!A14</f>
        <v>CARRILLO GARCIA DANIEL ALEJANDRO</v>
      </c>
      <c r="B14" s="136" t="str">
        <f>SUP!F14</f>
        <v>DAR</v>
      </c>
      <c r="C14" s="137" t="str">
        <f>SUP!G14</f>
        <v xml:space="preserve"> </v>
      </c>
      <c r="D14" s="124" t="str">
        <f t="shared" si="0"/>
        <v>NAAR</v>
      </c>
      <c r="E14" s="276"/>
      <c r="F14" s="124" t="str">
        <f t="shared" si="1"/>
        <v>DAR</v>
      </c>
      <c r="G14" s="137" t="str">
        <f t="shared" si="2"/>
        <v xml:space="preserve"> </v>
      </c>
      <c r="H14" s="138" t="str">
        <f t="shared" si="3"/>
        <v>FALTA NOTA</v>
      </c>
    </row>
    <row r="15" spans="1:8" hidden="1" x14ac:dyDescent="0.25">
      <c r="A15" s="135" t="str">
        <f>SUP!A15</f>
        <v>CHOEZ MORAN DARIAN MARCELA</v>
      </c>
      <c r="B15" s="136" t="str">
        <f>SUP!F15</f>
        <v>DAR</v>
      </c>
      <c r="C15" s="137" t="str">
        <f>SUP!G15</f>
        <v xml:space="preserve"> </v>
      </c>
      <c r="D15" s="124" t="str">
        <f t="shared" si="0"/>
        <v>NAAR</v>
      </c>
      <c r="E15" s="276"/>
      <c r="F15" s="124" t="str">
        <f t="shared" si="1"/>
        <v>DAR</v>
      </c>
      <c r="G15" s="137" t="str">
        <f t="shared" si="2"/>
        <v xml:space="preserve"> </v>
      </c>
      <c r="H15" s="138" t="str">
        <f t="shared" si="3"/>
        <v>FALTA NOTA</v>
      </c>
    </row>
    <row r="16" spans="1:8" hidden="1" x14ac:dyDescent="0.25">
      <c r="A16" s="135" t="str">
        <f>SUP!A16</f>
        <v>CONTRERAS VARGAS CECIBEL ALEJANDRA</v>
      </c>
      <c r="B16" s="136" t="str">
        <f>SUP!F16</f>
        <v>DAR</v>
      </c>
      <c r="C16" s="137" t="str">
        <f>SUP!G16</f>
        <v xml:space="preserve"> </v>
      </c>
      <c r="D16" s="124" t="str">
        <f t="shared" si="0"/>
        <v>NAAR</v>
      </c>
      <c r="E16" s="276"/>
      <c r="F16" s="124" t="str">
        <f t="shared" si="1"/>
        <v>DAR</v>
      </c>
      <c r="G16" s="137" t="str">
        <f t="shared" si="2"/>
        <v xml:space="preserve"> </v>
      </c>
      <c r="H16" s="138" t="str">
        <f t="shared" si="3"/>
        <v>FALTA NOTA</v>
      </c>
    </row>
    <row r="17" spans="1:8" hidden="1" x14ac:dyDescent="0.25">
      <c r="A17" s="135" t="str">
        <f>SUP!A17</f>
        <v>CORDOVA MENDOZA GIOVANNY ALBERTO</v>
      </c>
      <c r="B17" s="136" t="str">
        <f>SUP!F17</f>
        <v>DAR</v>
      </c>
      <c r="C17" s="137" t="str">
        <f>SUP!G17</f>
        <v xml:space="preserve"> </v>
      </c>
      <c r="D17" s="124" t="str">
        <f t="shared" si="0"/>
        <v>NAAR</v>
      </c>
      <c r="E17" s="276"/>
      <c r="F17" s="124" t="str">
        <f t="shared" si="1"/>
        <v>DAR</v>
      </c>
      <c r="G17" s="137" t="str">
        <f t="shared" si="2"/>
        <v xml:space="preserve"> </v>
      </c>
      <c r="H17" s="138" t="str">
        <f t="shared" si="3"/>
        <v>FALTA NOTA</v>
      </c>
    </row>
    <row r="18" spans="1:8" hidden="1" x14ac:dyDescent="0.25">
      <c r="A18" s="135" t="str">
        <f>SUP!A18</f>
        <v>CORONEL LANDIVAR JUAN DIEGO</v>
      </c>
      <c r="B18" s="136" t="str">
        <f>SUP!F18</f>
        <v>DAR</v>
      </c>
      <c r="C18" s="137" t="str">
        <f>SUP!G18</f>
        <v xml:space="preserve"> </v>
      </c>
      <c r="D18" s="124" t="str">
        <f t="shared" si="0"/>
        <v>NAAR</v>
      </c>
      <c r="E18" s="276"/>
      <c r="F18" s="124" t="str">
        <f t="shared" si="1"/>
        <v>DAR</v>
      </c>
      <c r="G18" s="137" t="str">
        <f t="shared" si="2"/>
        <v xml:space="preserve"> </v>
      </c>
      <c r="H18" s="138" t="str">
        <f t="shared" si="3"/>
        <v>FALTA NOTA</v>
      </c>
    </row>
    <row r="19" spans="1:8" hidden="1" x14ac:dyDescent="0.25">
      <c r="A19" s="135" t="str">
        <f>SUP!A19</f>
        <v>CUBA VERA ABRAHAM</v>
      </c>
      <c r="B19" s="136" t="str">
        <f>SUP!F19</f>
        <v>DAR</v>
      </c>
      <c r="C19" s="137" t="str">
        <f>SUP!G19</f>
        <v xml:space="preserve"> </v>
      </c>
      <c r="D19" s="124" t="str">
        <f t="shared" si="0"/>
        <v>NAAR</v>
      </c>
      <c r="E19" s="276"/>
      <c r="F19" s="124" t="str">
        <f t="shared" si="1"/>
        <v>DAR</v>
      </c>
      <c r="G19" s="137" t="str">
        <f t="shared" si="2"/>
        <v xml:space="preserve"> </v>
      </c>
      <c r="H19" s="138" t="str">
        <f t="shared" si="3"/>
        <v>FALTA NOTA</v>
      </c>
    </row>
    <row r="20" spans="1:8" hidden="1" x14ac:dyDescent="0.25">
      <c r="A20" s="135" t="str">
        <f>SUP!A20</f>
        <v>CUENCA LOZA DANIELLA NICOLLE</v>
      </c>
      <c r="B20" s="136" t="str">
        <f>SUP!F20</f>
        <v>DAR</v>
      </c>
      <c r="C20" s="137" t="str">
        <f>SUP!G20</f>
        <v xml:space="preserve"> </v>
      </c>
      <c r="D20" s="124" t="str">
        <f t="shared" si="0"/>
        <v>NAAR</v>
      </c>
      <c r="E20" s="276"/>
      <c r="F20" s="124" t="str">
        <f t="shared" si="1"/>
        <v>DAR</v>
      </c>
      <c r="G20" s="137" t="str">
        <f t="shared" si="2"/>
        <v xml:space="preserve"> </v>
      </c>
      <c r="H20" s="138" t="str">
        <f t="shared" si="3"/>
        <v>FALTA NOTA</v>
      </c>
    </row>
    <row r="21" spans="1:8" hidden="1" x14ac:dyDescent="0.25">
      <c r="A21" s="135" t="str">
        <f>SUP!A21</f>
        <v>GARCIA ABRIL FELIX ALBERTO</v>
      </c>
      <c r="B21" s="136" t="str">
        <f>SUP!F21</f>
        <v>DAR</v>
      </c>
      <c r="C21" s="137" t="str">
        <f>SUP!G21</f>
        <v xml:space="preserve"> </v>
      </c>
      <c r="D21" s="124" t="str">
        <f t="shared" si="0"/>
        <v>NAAR</v>
      </c>
      <c r="E21" s="276"/>
      <c r="F21" s="124" t="str">
        <f t="shared" si="1"/>
        <v>DAR</v>
      </c>
      <c r="G21" s="137" t="str">
        <f t="shared" si="2"/>
        <v xml:space="preserve"> </v>
      </c>
      <c r="H21" s="138" t="str">
        <f t="shared" si="3"/>
        <v>FALTA NOTA</v>
      </c>
    </row>
    <row r="22" spans="1:8" hidden="1" x14ac:dyDescent="0.25">
      <c r="A22" s="135" t="str">
        <f>SUP!A22</f>
        <v>GOMEZ MESTANZA ALBERTO JOSHUA</v>
      </c>
      <c r="B22" s="136" t="str">
        <f>SUP!F22</f>
        <v>DAR</v>
      </c>
      <c r="C22" s="137" t="str">
        <f>SUP!G22</f>
        <v xml:space="preserve"> </v>
      </c>
      <c r="D22" s="124" t="str">
        <f t="shared" si="0"/>
        <v>NAAR</v>
      </c>
      <c r="E22" s="276"/>
      <c r="F22" s="124" t="str">
        <f t="shared" si="1"/>
        <v>DAR</v>
      </c>
      <c r="G22" s="137" t="str">
        <f t="shared" si="2"/>
        <v xml:space="preserve"> </v>
      </c>
      <c r="H22" s="138" t="str">
        <f t="shared" si="3"/>
        <v>FALTA NOTA</v>
      </c>
    </row>
    <row r="23" spans="1:8" hidden="1" x14ac:dyDescent="0.25">
      <c r="A23" s="135" t="str">
        <f>SUP!A23</f>
        <v>LANDIRES COLOMA ROMINA MARTJE</v>
      </c>
      <c r="B23" s="136" t="str">
        <f>SUP!F23</f>
        <v>DAR</v>
      </c>
      <c r="C23" s="137" t="str">
        <f>SUP!G23</f>
        <v xml:space="preserve"> </v>
      </c>
      <c r="D23" s="124" t="str">
        <f t="shared" si="0"/>
        <v>NAAR</v>
      </c>
      <c r="E23" s="276"/>
      <c r="F23" s="124" t="str">
        <f t="shared" si="1"/>
        <v>DAR</v>
      </c>
      <c r="G23" s="137" t="str">
        <f t="shared" si="2"/>
        <v xml:space="preserve"> </v>
      </c>
      <c r="H23" s="138" t="str">
        <f t="shared" si="3"/>
        <v>FALTA NOTA</v>
      </c>
    </row>
    <row r="24" spans="1:8" hidden="1" x14ac:dyDescent="0.25">
      <c r="A24" s="135" t="str">
        <f>SUP!A24</f>
        <v>LOOR ALVAREZ JHONNY FREDERICK</v>
      </c>
      <c r="B24" s="136" t="str">
        <f>SUP!F24</f>
        <v>DAR</v>
      </c>
      <c r="C24" s="137" t="str">
        <f>SUP!G24</f>
        <v xml:space="preserve"> </v>
      </c>
      <c r="D24" s="124" t="str">
        <f t="shared" si="0"/>
        <v>NAAR</v>
      </c>
      <c r="E24" s="276"/>
      <c r="F24" s="124" t="str">
        <f t="shared" si="1"/>
        <v>DAR</v>
      </c>
      <c r="G24" s="137" t="str">
        <f t="shared" si="2"/>
        <v xml:space="preserve"> </v>
      </c>
      <c r="H24" s="138" t="str">
        <f t="shared" si="3"/>
        <v>FALTA NOTA</v>
      </c>
    </row>
    <row r="25" spans="1:8" hidden="1" x14ac:dyDescent="0.25">
      <c r="A25" s="135" t="str">
        <f>SUP!A25</f>
        <v>LOPEZ LEON MIRNA JOSTYNE</v>
      </c>
      <c r="B25" s="136" t="str">
        <f>SUP!F25</f>
        <v>DAR</v>
      </c>
      <c r="C25" s="137" t="str">
        <f>SUP!G25</f>
        <v xml:space="preserve"> </v>
      </c>
      <c r="D25" s="124" t="str">
        <f t="shared" si="0"/>
        <v>NAAR</v>
      </c>
      <c r="E25" s="137"/>
      <c r="F25" s="124" t="str">
        <f t="shared" si="1"/>
        <v>DAR</v>
      </c>
      <c r="G25" s="137" t="str">
        <f t="shared" si="2"/>
        <v xml:space="preserve"> </v>
      </c>
      <c r="H25" s="138" t="str">
        <f t="shared" ref="H25:H49" si="4">IF(C25=" ","FALTA NOTA",IF(G25&lt;7,"EX. GRACIA","APRUEBA REMEDIAL"))</f>
        <v>FALTA NOTA</v>
      </c>
    </row>
    <row r="26" spans="1:8" hidden="1" x14ac:dyDescent="0.25">
      <c r="A26" s="135" t="str">
        <f>SUP!A26</f>
        <v>MALDONADO PALMA CHRISTOPHER XAVIER</v>
      </c>
      <c r="B26" s="136" t="str">
        <f>SUP!F26</f>
        <v>DAR</v>
      </c>
      <c r="C26" s="137" t="str">
        <f>SUP!G26</f>
        <v xml:space="preserve"> </v>
      </c>
      <c r="D26" s="124" t="str">
        <f t="shared" si="0"/>
        <v>NAAR</v>
      </c>
      <c r="E26" s="137"/>
      <c r="F26" s="124" t="str">
        <f t="shared" si="1"/>
        <v>DAR</v>
      </c>
      <c r="G26" s="137" t="str">
        <f t="shared" si="2"/>
        <v xml:space="preserve"> </v>
      </c>
      <c r="H26" s="138" t="str">
        <f t="shared" si="4"/>
        <v>FALTA NOTA</v>
      </c>
    </row>
    <row r="27" spans="1:8" hidden="1" x14ac:dyDescent="0.25">
      <c r="A27" s="135" t="str">
        <f>SUP!A27</f>
        <v>MORALES AVILA DAYANA PRISCILA</v>
      </c>
      <c r="B27" s="136" t="str">
        <f>SUP!F27</f>
        <v>DAR</v>
      </c>
      <c r="C27" s="137" t="str">
        <f>SUP!G27</f>
        <v xml:space="preserve"> </v>
      </c>
      <c r="D27" s="124" t="str">
        <f t="shared" si="0"/>
        <v>NAAR</v>
      </c>
      <c r="E27" s="137"/>
      <c r="F27" s="124" t="str">
        <f t="shared" si="1"/>
        <v>DAR</v>
      </c>
      <c r="G27" s="137" t="str">
        <f t="shared" si="2"/>
        <v xml:space="preserve"> </v>
      </c>
      <c r="H27" s="138" t="str">
        <f t="shared" si="4"/>
        <v>FALTA NOTA</v>
      </c>
    </row>
    <row r="28" spans="1:8" hidden="1" x14ac:dyDescent="0.25">
      <c r="A28" s="135" t="str">
        <f>SUP!A28</f>
        <v>MUÑOZ RIVERA NICOLE ALEXANDRA</v>
      </c>
      <c r="B28" s="136" t="str">
        <f>SUP!F28</f>
        <v>DAR</v>
      </c>
      <c r="C28" s="137" t="str">
        <f>SUP!G28</f>
        <v xml:space="preserve"> </v>
      </c>
      <c r="D28" s="124" t="str">
        <f t="shared" si="0"/>
        <v>NAAR</v>
      </c>
      <c r="E28" s="137"/>
      <c r="F28" s="124" t="str">
        <f t="shared" si="1"/>
        <v>DAR</v>
      </c>
      <c r="G28" s="137" t="str">
        <f t="shared" si="2"/>
        <v xml:space="preserve"> </v>
      </c>
      <c r="H28" s="138" t="str">
        <f t="shared" si="4"/>
        <v>FALTA NOTA</v>
      </c>
    </row>
    <row r="29" spans="1:8" hidden="1" x14ac:dyDescent="0.25">
      <c r="A29" s="135" t="str">
        <f>SUP!A29</f>
        <v>MURILLO VELASTEGUI RICARDO ARTURO</v>
      </c>
      <c r="B29" s="136" t="str">
        <f>SUP!F29</f>
        <v>DAR</v>
      </c>
      <c r="C29" s="137" t="str">
        <f>SUP!G29</f>
        <v xml:space="preserve"> </v>
      </c>
      <c r="D29" s="124" t="str">
        <f t="shared" si="0"/>
        <v>NAAR</v>
      </c>
      <c r="E29" s="137"/>
      <c r="F29" s="124" t="str">
        <f t="shared" si="1"/>
        <v>DAR</v>
      </c>
      <c r="G29" s="137" t="str">
        <f t="shared" si="2"/>
        <v xml:space="preserve"> </v>
      </c>
      <c r="H29" s="138" t="str">
        <f t="shared" si="4"/>
        <v>FALTA NOTA</v>
      </c>
    </row>
    <row r="30" spans="1:8" hidden="1" x14ac:dyDescent="0.25">
      <c r="A30" s="135" t="str">
        <f>SUP!A30</f>
        <v>OTERO SANCHEZ JORGE ALEJANDRO</v>
      </c>
      <c r="B30" s="136" t="str">
        <f>SUP!F30</f>
        <v>DAR</v>
      </c>
      <c r="C30" s="137" t="str">
        <f>SUP!G30</f>
        <v xml:space="preserve"> </v>
      </c>
      <c r="D30" s="124" t="str">
        <f t="shared" si="0"/>
        <v>NAAR</v>
      </c>
      <c r="E30" s="137"/>
      <c r="F30" s="124" t="str">
        <f t="shared" si="1"/>
        <v>DAR</v>
      </c>
      <c r="G30" s="137" t="str">
        <f t="shared" si="2"/>
        <v xml:space="preserve"> </v>
      </c>
      <c r="H30" s="138" t="str">
        <f t="shared" si="4"/>
        <v>FALTA NOTA</v>
      </c>
    </row>
    <row r="31" spans="1:8" hidden="1" x14ac:dyDescent="0.25">
      <c r="A31" s="135" t="str">
        <f>SUP!A31</f>
        <v>PASTOR SALGADO MARIELLA DOMENICA</v>
      </c>
      <c r="B31" s="136" t="str">
        <f>SUP!F31</f>
        <v>DAR</v>
      </c>
      <c r="C31" s="137" t="str">
        <f>SUP!G31</f>
        <v xml:space="preserve"> </v>
      </c>
      <c r="D31" s="124" t="str">
        <f t="shared" si="0"/>
        <v>NAAR</v>
      </c>
      <c r="E31" s="137"/>
      <c r="F31" s="124" t="str">
        <f t="shared" si="1"/>
        <v>DAR</v>
      </c>
      <c r="G31" s="137" t="str">
        <f t="shared" si="2"/>
        <v xml:space="preserve"> </v>
      </c>
      <c r="H31" s="138" t="str">
        <f t="shared" si="4"/>
        <v>FALTA NOTA</v>
      </c>
    </row>
    <row r="32" spans="1:8" hidden="1" x14ac:dyDescent="0.25">
      <c r="A32" s="135" t="str">
        <f>SUP!A32</f>
        <v>PLAZA DELGADO JOSE LUIS</v>
      </c>
      <c r="B32" s="136" t="str">
        <f>SUP!F32</f>
        <v>DAR</v>
      </c>
      <c r="C32" s="137" t="str">
        <f>SUP!G32</f>
        <v xml:space="preserve"> </v>
      </c>
      <c r="D32" s="124" t="str">
        <f t="shared" si="0"/>
        <v>NAAR</v>
      </c>
      <c r="E32" s="137"/>
      <c r="F32" s="124" t="str">
        <f t="shared" si="1"/>
        <v>DAR</v>
      </c>
      <c r="G32" s="137" t="str">
        <f t="shared" si="2"/>
        <v xml:space="preserve"> </v>
      </c>
      <c r="H32" s="138" t="str">
        <f t="shared" si="4"/>
        <v>FALTA NOTA</v>
      </c>
    </row>
    <row r="33" spans="1:8" hidden="1" x14ac:dyDescent="0.25">
      <c r="A33" s="135" t="str">
        <f>SUP!A33</f>
        <v>ROMAN FLORES DANIEL ERNESTO</v>
      </c>
      <c r="B33" s="136" t="str">
        <f>SUP!F33</f>
        <v>DAR</v>
      </c>
      <c r="C33" s="137" t="str">
        <f>SUP!G33</f>
        <v xml:space="preserve"> </v>
      </c>
      <c r="D33" s="124" t="str">
        <f t="shared" si="0"/>
        <v>NAAR</v>
      </c>
      <c r="E33" s="137"/>
      <c r="F33" s="124" t="str">
        <f t="shared" si="1"/>
        <v>DAR</v>
      </c>
      <c r="G33" s="137" t="str">
        <f t="shared" si="2"/>
        <v xml:space="preserve"> </v>
      </c>
      <c r="H33" s="138" t="str">
        <f t="shared" si="4"/>
        <v>FALTA NOTA</v>
      </c>
    </row>
    <row r="34" spans="1:8" hidden="1" x14ac:dyDescent="0.25">
      <c r="A34" s="135" t="str">
        <f>SUP!A34</f>
        <v>TAIBOT AVEGNO BRYAN ANTENOR</v>
      </c>
      <c r="B34" s="136" t="str">
        <f>SUP!F34</f>
        <v>DAR</v>
      </c>
      <c r="C34" s="137" t="str">
        <f>SUP!G34</f>
        <v xml:space="preserve"> </v>
      </c>
      <c r="D34" s="124" t="str">
        <f t="shared" si="0"/>
        <v>NAAR</v>
      </c>
      <c r="E34" s="137"/>
      <c r="F34" s="124" t="str">
        <f t="shared" si="1"/>
        <v>DAR</v>
      </c>
      <c r="G34" s="137" t="str">
        <f t="shared" si="2"/>
        <v xml:space="preserve"> </v>
      </c>
      <c r="H34" s="138" t="str">
        <f t="shared" si="4"/>
        <v>FALTA NOTA</v>
      </c>
    </row>
    <row r="35" spans="1:8" hidden="1" x14ac:dyDescent="0.25">
      <c r="A35" s="135" t="str">
        <f>SUP!A35</f>
        <v>TORO ALMEA JORDAN ANDRES</v>
      </c>
      <c r="B35" s="136" t="str">
        <f>SUP!F35</f>
        <v>DAR</v>
      </c>
      <c r="C35" s="137" t="str">
        <f>SUP!G35</f>
        <v xml:space="preserve"> </v>
      </c>
      <c r="D35" s="124" t="str">
        <f t="shared" si="0"/>
        <v>NAAR</v>
      </c>
      <c r="E35" s="137"/>
      <c r="F35" s="124" t="str">
        <f t="shared" si="1"/>
        <v>DAR</v>
      </c>
      <c r="G35" s="137" t="str">
        <f t="shared" si="2"/>
        <v xml:space="preserve"> </v>
      </c>
      <c r="H35" s="138" t="str">
        <f t="shared" si="4"/>
        <v>FALTA NOTA</v>
      </c>
    </row>
    <row r="36" spans="1:8" hidden="1" x14ac:dyDescent="0.25">
      <c r="A36" s="135" t="str">
        <f>SUP!A36</f>
        <v>VALENCIA CAICEDO ANGIE ISABELLA</v>
      </c>
      <c r="B36" s="136" t="str">
        <f>SUP!F36</f>
        <v>DAR</v>
      </c>
      <c r="C36" s="137" t="str">
        <f>SUP!G36</f>
        <v xml:space="preserve"> </v>
      </c>
      <c r="D36" s="124" t="str">
        <f t="shared" si="0"/>
        <v>NAAR</v>
      </c>
      <c r="E36" s="137"/>
      <c r="F36" s="124" t="str">
        <f t="shared" si="1"/>
        <v>DAR</v>
      </c>
      <c r="G36" s="137" t="str">
        <f t="shared" si="2"/>
        <v xml:space="preserve"> </v>
      </c>
      <c r="H36" s="138" t="str">
        <f t="shared" si="4"/>
        <v>FALTA NOTA</v>
      </c>
    </row>
    <row r="37" spans="1:8" hidden="1" x14ac:dyDescent="0.25">
      <c r="A37" s="135" t="str">
        <f>SUP!A37</f>
        <v>VALIENTE GUTIERREZ NAYIB EDUARDO</v>
      </c>
      <c r="B37" s="136" t="str">
        <f>SUP!F37</f>
        <v>DAR</v>
      </c>
      <c r="C37" s="137" t="str">
        <f>SUP!G37</f>
        <v xml:space="preserve"> </v>
      </c>
      <c r="D37" s="124" t="str">
        <f t="shared" si="0"/>
        <v>NAAR</v>
      </c>
      <c r="E37" s="137"/>
      <c r="F37" s="124" t="str">
        <f t="shared" si="1"/>
        <v>DAR</v>
      </c>
      <c r="G37" s="137" t="str">
        <f t="shared" si="2"/>
        <v xml:space="preserve"> </v>
      </c>
      <c r="H37" s="138" t="str">
        <f t="shared" si="4"/>
        <v>FALTA NOTA</v>
      </c>
    </row>
    <row r="38" spans="1:8" hidden="1" x14ac:dyDescent="0.25">
      <c r="A38" s="135" t="str">
        <f>SUP!A38</f>
        <v>VEGA VERA ANGGIE VALERIA</v>
      </c>
      <c r="B38" s="136" t="str">
        <f>SUP!F38</f>
        <v>DAR</v>
      </c>
      <c r="C38" s="137" t="str">
        <f>SUP!G38</f>
        <v xml:space="preserve"> </v>
      </c>
      <c r="D38" s="124" t="str">
        <f t="shared" si="0"/>
        <v>NAAR</v>
      </c>
      <c r="E38" s="137"/>
      <c r="F38" s="124" t="str">
        <f t="shared" si="1"/>
        <v>DAR</v>
      </c>
      <c r="G38" s="137" t="str">
        <f t="shared" si="2"/>
        <v xml:space="preserve"> </v>
      </c>
      <c r="H38" s="138" t="str">
        <f t="shared" si="4"/>
        <v>FALTA NOTA</v>
      </c>
    </row>
    <row r="39" spans="1:8" hidden="1" x14ac:dyDescent="0.25">
      <c r="A39" s="135">
        <f>SUP!A39</f>
        <v>0</v>
      </c>
      <c r="B39" s="136" t="str">
        <f>SUP!F39</f>
        <v>DAR</v>
      </c>
      <c r="C39" s="137" t="str">
        <f>SUP!G39</f>
        <v xml:space="preserve"> </v>
      </c>
      <c r="D39" s="124" t="str">
        <f t="shared" si="0"/>
        <v>NAAR</v>
      </c>
      <c r="E39" s="137"/>
      <c r="F39" s="124" t="str">
        <f t="shared" si="1"/>
        <v>DAR</v>
      </c>
      <c r="G39" s="137" t="str">
        <f t="shared" si="2"/>
        <v xml:space="preserve"> </v>
      </c>
      <c r="H39" s="138" t="str">
        <f t="shared" si="4"/>
        <v>FALTA NOTA</v>
      </c>
    </row>
    <row r="40" spans="1:8" hidden="1" x14ac:dyDescent="0.25">
      <c r="A40" s="135">
        <f>SUP!A40</f>
        <v>0</v>
      </c>
      <c r="B40" s="136" t="str">
        <f>SUP!F40</f>
        <v>DAR</v>
      </c>
      <c r="C40" s="137" t="str">
        <f>SUP!G40</f>
        <v xml:space="preserve"> </v>
      </c>
      <c r="D40" s="124" t="str">
        <f t="shared" si="0"/>
        <v>NAAR</v>
      </c>
      <c r="E40" s="137"/>
      <c r="F40" s="124" t="str">
        <f t="shared" si="1"/>
        <v>DAR</v>
      </c>
      <c r="G40" s="137" t="str">
        <f t="shared" si="2"/>
        <v xml:space="preserve"> </v>
      </c>
      <c r="H40" s="138" t="str">
        <f t="shared" si="4"/>
        <v>FALTA NOTA</v>
      </c>
    </row>
    <row r="41" spans="1:8" hidden="1" x14ac:dyDescent="0.25">
      <c r="A41" s="135">
        <f>SUP!A41</f>
        <v>0</v>
      </c>
      <c r="B41" s="136" t="str">
        <f>SUP!F41</f>
        <v>DAR</v>
      </c>
      <c r="C41" s="137" t="str">
        <f>SUP!G41</f>
        <v xml:space="preserve"> </v>
      </c>
      <c r="D41" s="124" t="str">
        <f t="shared" si="0"/>
        <v>NAAR</v>
      </c>
      <c r="E41" s="137"/>
      <c r="F41" s="124" t="str">
        <f t="shared" si="1"/>
        <v>DAR</v>
      </c>
      <c r="G41" s="137" t="str">
        <f t="shared" si="2"/>
        <v xml:space="preserve"> </v>
      </c>
      <c r="H41" s="138" t="str">
        <f t="shared" si="4"/>
        <v>FALTA NOTA</v>
      </c>
    </row>
    <row r="42" spans="1:8" hidden="1" x14ac:dyDescent="0.25">
      <c r="A42" s="135">
        <f>SUP!A42</f>
        <v>0</v>
      </c>
      <c r="B42" s="136" t="str">
        <f>SUP!F42</f>
        <v>DAR</v>
      </c>
      <c r="C42" s="137" t="str">
        <f>SUP!G42</f>
        <v xml:space="preserve"> </v>
      </c>
      <c r="D42" s="124" t="str">
        <f t="shared" si="0"/>
        <v>NAAR</v>
      </c>
      <c r="E42" s="137"/>
      <c r="F42" s="124" t="str">
        <f t="shared" si="1"/>
        <v>DAR</v>
      </c>
      <c r="G42" s="137" t="str">
        <f t="shared" si="2"/>
        <v xml:space="preserve"> </v>
      </c>
      <c r="H42" s="138" t="str">
        <f t="shared" si="4"/>
        <v>FALTA NOTA</v>
      </c>
    </row>
    <row r="43" spans="1:8" hidden="1" x14ac:dyDescent="0.25">
      <c r="A43" s="135">
        <f>SUP!A43</f>
        <v>0</v>
      </c>
      <c r="B43" s="136" t="str">
        <f>SUP!F43</f>
        <v>DAR</v>
      </c>
      <c r="C43" s="137" t="str">
        <f>SUP!G43</f>
        <v xml:space="preserve"> </v>
      </c>
      <c r="D43" s="124" t="str">
        <f t="shared" si="0"/>
        <v>NAAR</v>
      </c>
      <c r="E43" s="137"/>
      <c r="F43" s="124" t="str">
        <f t="shared" si="1"/>
        <v>DAR</v>
      </c>
      <c r="G43" s="137" t="str">
        <f t="shared" si="2"/>
        <v xml:space="preserve"> </v>
      </c>
      <c r="H43" s="138" t="str">
        <f t="shared" si="4"/>
        <v>FALTA NOTA</v>
      </c>
    </row>
    <row r="44" spans="1:8" hidden="1" x14ac:dyDescent="0.25">
      <c r="A44" s="135">
        <f>SUP!A44</f>
        <v>0</v>
      </c>
      <c r="B44" s="136" t="str">
        <f>SUP!F44</f>
        <v>DAR</v>
      </c>
      <c r="C44" s="137" t="str">
        <f>SUP!G44</f>
        <v xml:space="preserve"> </v>
      </c>
      <c r="D44" s="124" t="str">
        <f t="shared" si="0"/>
        <v>NAAR</v>
      </c>
      <c r="E44" s="137"/>
      <c r="F44" s="124" t="str">
        <f t="shared" si="1"/>
        <v>DAR</v>
      </c>
      <c r="G44" s="137" t="str">
        <f t="shared" si="2"/>
        <v xml:space="preserve"> </v>
      </c>
      <c r="H44" s="138" t="str">
        <f t="shared" si="4"/>
        <v>FALTA NOTA</v>
      </c>
    </row>
    <row r="45" spans="1:8" hidden="1" x14ac:dyDescent="0.25">
      <c r="A45" s="135">
        <f>SUP!A45</f>
        <v>0</v>
      </c>
      <c r="B45" s="136" t="str">
        <f>SUP!F45</f>
        <v>DAR</v>
      </c>
      <c r="C45" s="137" t="str">
        <f>SUP!G45</f>
        <v xml:space="preserve"> </v>
      </c>
      <c r="D45" s="124" t="str">
        <f t="shared" si="0"/>
        <v>NAAR</v>
      </c>
      <c r="E45" s="137"/>
      <c r="F45" s="124" t="str">
        <f t="shared" si="1"/>
        <v>DAR</v>
      </c>
      <c r="G45" s="137" t="str">
        <f t="shared" ref="G45:G49" si="5">IF(E45&gt;6.99,7,C45)</f>
        <v xml:space="preserve"> </v>
      </c>
      <c r="H45" s="138" t="str">
        <f t="shared" si="4"/>
        <v>FALTA NOTA</v>
      </c>
    </row>
    <row r="46" spans="1:8" hidden="1" x14ac:dyDescent="0.25">
      <c r="A46" s="135">
        <f>SUP!A46</f>
        <v>0</v>
      </c>
      <c r="B46" s="136" t="str">
        <f>SUP!F46</f>
        <v>DAR</v>
      </c>
      <c r="C46" s="137" t="str">
        <f>SUP!G46</f>
        <v xml:space="preserve"> </v>
      </c>
      <c r="D46" s="124" t="str">
        <f t="shared" si="0"/>
        <v>NAAR</v>
      </c>
      <c r="E46" s="137"/>
      <c r="F46" s="124" t="str">
        <f t="shared" si="1"/>
        <v>DAR</v>
      </c>
      <c r="G46" s="137" t="str">
        <f t="shared" si="5"/>
        <v xml:space="preserve"> </v>
      </c>
      <c r="H46" s="138" t="str">
        <f t="shared" si="4"/>
        <v>FALTA NOTA</v>
      </c>
    </row>
    <row r="47" spans="1:8" hidden="1" x14ac:dyDescent="0.25">
      <c r="A47" s="135">
        <f>SUP!A47</f>
        <v>0</v>
      </c>
      <c r="B47" s="136" t="str">
        <f>SUP!F47</f>
        <v>DAR</v>
      </c>
      <c r="C47" s="137" t="str">
        <f>SUP!G47</f>
        <v xml:space="preserve"> </v>
      </c>
      <c r="D47" s="124" t="str">
        <f t="shared" si="0"/>
        <v>NAAR</v>
      </c>
      <c r="E47" s="137"/>
      <c r="F47" s="124" t="str">
        <f t="shared" si="1"/>
        <v>DAR</v>
      </c>
      <c r="G47" s="137" t="str">
        <f t="shared" si="5"/>
        <v xml:space="preserve"> </v>
      </c>
      <c r="H47" s="138" t="str">
        <f t="shared" si="4"/>
        <v>FALTA NOTA</v>
      </c>
    </row>
    <row r="48" spans="1:8" hidden="1" x14ac:dyDescent="0.25">
      <c r="A48" s="135">
        <f>SUP!A48</f>
        <v>0</v>
      </c>
      <c r="B48" s="136" t="str">
        <f>SUP!F48</f>
        <v>DAR</v>
      </c>
      <c r="C48" s="137" t="str">
        <f>SUP!G48</f>
        <v xml:space="preserve"> </v>
      </c>
      <c r="D48" s="124" t="str">
        <f t="shared" si="0"/>
        <v>NAAR</v>
      </c>
      <c r="E48" s="137"/>
      <c r="F48" s="124" t="str">
        <f t="shared" si="1"/>
        <v>DAR</v>
      </c>
      <c r="G48" s="137" t="str">
        <f t="shared" si="5"/>
        <v xml:space="preserve"> </v>
      </c>
      <c r="H48" s="138" t="str">
        <f t="shared" si="4"/>
        <v>FALTA NOTA</v>
      </c>
    </row>
    <row r="49" spans="1:8" hidden="1" x14ac:dyDescent="0.25">
      <c r="A49" s="135">
        <f>SUP!A49</f>
        <v>0</v>
      </c>
      <c r="B49" s="136" t="str">
        <f>SUP!F49</f>
        <v>DAR</v>
      </c>
      <c r="C49" s="137" t="str">
        <f>SUP!G49</f>
        <v xml:space="preserve"> </v>
      </c>
      <c r="D49" s="124" t="str">
        <f t="shared" si="0"/>
        <v>NAAR</v>
      </c>
      <c r="E49" s="137"/>
      <c r="F49" s="124" t="str">
        <f t="shared" si="1"/>
        <v>DAR</v>
      </c>
      <c r="G49" s="137" t="str">
        <f t="shared" si="5"/>
        <v xml:space="preserve"> </v>
      </c>
      <c r="H49" s="138" t="str">
        <f t="shared" si="4"/>
        <v>FALTA NOTA</v>
      </c>
    </row>
    <row r="50" spans="1:8" x14ac:dyDescent="0.25">
      <c r="E50" s="277"/>
    </row>
    <row r="51" spans="1:8" x14ac:dyDescent="0.25">
      <c r="E51" s="277"/>
    </row>
    <row r="52" spans="1:8" x14ac:dyDescent="0.25">
      <c r="A52" s="126">
        <f>FINAL!A57</f>
        <v>0</v>
      </c>
      <c r="B52" s="139"/>
      <c r="D52" s="126">
        <f>FINAL!D57</f>
        <v>0</v>
      </c>
      <c r="F52" s="139"/>
      <c r="H52" s="126" t="str">
        <f>FINAL!H57</f>
        <v>LCDA. DAYSI PUNGUIL</v>
      </c>
    </row>
    <row r="53" spans="1:8" x14ac:dyDescent="0.25">
      <c r="A53" s="126" t="str">
        <f>FINAL!A58</f>
        <v>DOCENTE</v>
      </c>
      <c r="B53" s="139"/>
      <c r="D53" s="126" t="str">
        <f>FINAL!D58</f>
        <v>JEFE DE ÁREA</v>
      </c>
      <c r="F53" s="139"/>
      <c r="H53" s="105" t="str">
        <f>'PROM 2Q'!M61</f>
        <v>VICE-RECTORADO</v>
      </c>
    </row>
  </sheetData>
  <sheetProtection formatRows="0"/>
  <autoFilter ref="A9:H49">
    <filterColumn colId="0">
      <filters>
        <filter val="BACILIO CEVALLOS SAMIR"/>
        <filter val="CASTAÑEDA CORDOVA SEBASTIAN"/>
        <filter val="CASTAÑEDA ZAMBRANO RICARDO"/>
        <filter val="CRUZ SANTANA ALLISON"/>
        <filter val="CUSME ALVEAR LEONARDO"/>
        <filter val="ESPINOZA CARRERA ALBA"/>
        <filter val="ESTRADA MILIAN HEYDI"/>
        <filter val="FRANCO ALVARADO FRANK"/>
        <filter val="ggggggg"/>
        <filter val="GONZALEZ NUMERABLE EMANUEL"/>
        <filter val="INTRIAGO PITA LISSETH"/>
        <filter val="LARREA BAJAÑA SEBASTIAN"/>
        <filter val="MACIAS SALGADO ALLISON"/>
        <filter val="MACIAS ZURITA MARIA"/>
        <filter val="MENENDEZ JEANCARLOS"/>
      </filters>
    </filterColumn>
  </autoFilter>
  <mergeCells count="12">
    <mergeCell ref="B7:C7"/>
    <mergeCell ref="D7:E7"/>
    <mergeCell ref="F7:G7"/>
    <mergeCell ref="A1:H1"/>
    <mergeCell ref="A2:H2"/>
    <mergeCell ref="A3:H3"/>
    <mergeCell ref="A5:C5"/>
    <mergeCell ref="D5:G5"/>
    <mergeCell ref="H5:H8"/>
    <mergeCell ref="A6:C6"/>
    <mergeCell ref="D6:G6"/>
    <mergeCell ref="A7:A8"/>
  </mergeCells>
  <conditionalFormatting sqref="H10:H50">
    <cfRule type="containsText" dxfId="2" priority="3" operator="containsText" text="FALTA">
      <formula>NOT(ISERROR(SEARCH("FALTA",H10)))</formula>
    </cfRule>
    <cfRule type="containsText" dxfId="1" priority="2" operator="containsText" text="APRUEBA">
      <formula>NOT(ISERROR(SEARCH("APRUEBA",H10)))</formula>
    </cfRule>
    <cfRule type="containsText" dxfId="0" priority="1" operator="containsText" text="GRACIA">
      <formula>NOT(ISERROR(SEARCH("GRACIA",H10)))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portrait" horizontalDpi="4294967294" verticalDpi="0" r:id="rId1"/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workbookViewId="0">
      <selection activeCell="B15" sqref="B15"/>
    </sheetView>
  </sheetViews>
  <sheetFormatPr baseColWidth="10" defaultRowHeight="15" x14ac:dyDescent="0.25"/>
  <cols>
    <col min="1" max="1" width="15" style="270" customWidth="1"/>
    <col min="2" max="2" width="55" style="79" customWidth="1"/>
    <col min="3" max="7" width="12" style="107" customWidth="1"/>
  </cols>
  <sheetData>
    <row r="1" spans="1:8" x14ac:dyDescent="0.25">
      <c r="A1" s="287" t="s">
        <v>152</v>
      </c>
      <c r="B1" s="285" t="s">
        <v>153</v>
      </c>
      <c r="C1" s="289" t="s">
        <v>154</v>
      </c>
      <c r="D1" s="289" t="s">
        <v>157</v>
      </c>
      <c r="E1" s="289" t="s">
        <v>156</v>
      </c>
      <c r="F1" s="289" t="s">
        <v>155</v>
      </c>
      <c r="G1" s="289" t="s">
        <v>158</v>
      </c>
      <c r="H1" s="79"/>
    </row>
    <row r="2" spans="1:8" x14ac:dyDescent="0.25">
      <c r="A2" s="288">
        <f>datos!A14</f>
        <v>2016000140</v>
      </c>
      <c r="B2" s="286" t="str">
        <f>datos!B14</f>
        <v>ALVAREZ MUÑIZ ANGIE GABRIELA</v>
      </c>
      <c r="C2" s="137">
        <f>'PROM 1.1'!C12</f>
        <v>9</v>
      </c>
      <c r="D2" s="137">
        <f>'PROM 1.1'!E12</f>
        <v>9.25</v>
      </c>
      <c r="E2" s="137">
        <f>'PROM 1.1'!G12</f>
        <v>8.66</v>
      </c>
      <c r="F2" s="137">
        <f>'PROM 1.1'!I12</f>
        <v>9.5</v>
      </c>
      <c r="G2" s="137">
        <f>'PROM 1.1'!K12</f>
        <v>7</v>
      </c>
      <c r="H2" s="283">
        <f t="shared" ref="H2:H41" si="0">TRUNC(SUM(C2:G2)/5,2)</f>
        <v>8.68</v>
      </c>
    </row>
    <row r="3" spans="1:8" x14ac:dyDescent="0.25">
      <c r="A3" s="288">
        <f>datos!A15</f>
        <v>2004010055</v>
      </c>
      <c r="B3" s="286" t="str">
        <f>datos!B15</f>
        <v>CABRERA NICOLA LEONARDO JAVIER</v>
      </c>
      <c r="C3" s="137">
        <f>'PROM 1.1'!C13</f>
        <v>8</v>
      </c>
      <c r="D3" s="137">
        <f>'PROM 1.1'!E13</f>
        <v>7.25</v>
      </c>
      <c r="E3" s="137">
        <f>'PROM 1.1'!G13</f>
        <v>8</v>
      </c>
      <c r="F3" s="137">
        <f>'PROM 1.1'!I13</f>
        <v>8</v>
      </c>
      <c r="G3" s="137">
        <f>'PROM 1.1'!K13</f>
        <v>6</v>
      </c>
      <c r="H3" s="283">
        <f t="shared" si="0"/>
        <v>7.45</v>
      </c>
    </row>
    <row r="4" spans="1:8" x14ac:dyDescent="0.25">
      <c r="A4" s="288">
        <f>datos!A16</f>
        <v>2016000146</v>
      </c>
      <c r="B4" s="286" t="str">
        <f>datos!B16</f>
        <v>CARDENAS HIDALGO KENNY JOEL</v>
      </c>
      <c r="C4" s="137">
        <f>'PROM 1.1'!C14</f>
        <v>8.5</v>
      </c>
      <c r="D4" s="137">
        <f>'PROM 1.1'!E14</f>
        <v>8.75</v>
      </c>
      <c r="E4" s="137">
        <f>'PROM 1.1'!G14</f>
        <v>8</v>
      </c>
      <c r="F4" s="137">
        <f>'PROM 1.1'!I14</f>
        <v>9.5</v>
      </c>
      <c r="G4" s="137">
        <f>'PROM 1.1'!K14</f>
        <v>7</v>
      </c>
      <c r="H4" s="283">
        <f t="shared" si="0"/>
        <v>8.35</v>
      </c>
    </row>
    <row r="5" spans="1:8" x14ac:dyDescent="0.25">
      <c r="A5" s="288">
        <f>datos!A17</f>
        <v>2015110014</v>
      </c>
      <c r="B5" s="286" t="str">
        <f>datos!B17</f>
        <v>CARRASCO GRAÑA SAMUEL JOSE</v>
      </c>
      <c r="C5" s="137">
        <f>'PROM 1.1'!C15</f>
        <v>6</v>
      </c>
      <c r="D5" s="137">
        <f>'PROM 1.1'!E15</f>
        <v>6.5</v>
      </c>
      <c r="E5" s="137">
        <f>'PROM 1.1'!G15</f>
        <v>7</v>
      </c>
      <c r="F5" s="137">
        <f>'PROM 1.1'!I15</f>
        <v>8</v>
      </c>
      <c r="G5" s="137">
        <f>'PROM 1.1'!K15</f>
        <v>4</v>
      </c>
      <c r="H5" s="283">
        <f t="shared" si="0"/>
        <v>6.3</v>
      </c>
    </row>
    <row r="6" spans="1:8" x14ac:dyDescent="0.25">
      <c r="A6" s="288">
        <f>datos!A18</f>
        <v>2006020019</v>
      </c>
      <c r="B6" s="286" t="str">
        <f>datos!B18</f>
        <v>CARRILLO GARCIA DANIEL ALEJANDRO</v>
      </c>
      <c r="C6" s="137">
        <f>'PROM 1.1'!C16</f>
        <v>9.5</v>
      </c>
      <c r="D6" s="137">
        <f>'PROM 1.1'!E16</f>
        <v>9.25</v>
      </c>
      <c r="E6" s="137">
        <f>'PROM 1.1'!G16</f>
        <v>7.66</v>
      </c>
      <c r="F6" s="137">
        <f>'PROM 1.1'!I16</f>
        <v>9.25</v>
      </c>
      <c r="G6" s="137">
        <f>'PROM 1.1'!K16</f>
        <v>6</v>
      </c>
      <c r="H6" s="283">
        <f t="shared" si="0"/>
        <v>8.33</v>
      </c>
    </row>
    <row r="7" spans="1:8" x14ac:dyDescent="0.25">
      <c r="A7" s="288">
        <f>datos!A19</f>
        <v>2015140018</v>
      </c>
      <c r="B7" s="286" t="str">
        <f>datos!B19</f>
        <v>CHOEZ MORAN DARIAN MARCELA</v>
      </c>
      <c r="C7" s="137">
        <f>'PROM 1.1'!C17</f>
        <v>9.5</v>
      </c>
      <c r="D7" s="137">
        <f>'PROM 1.1'!E17</f>
        <v>9.75</v>
      </c>
      <c r="E7" s="137">
        <f>'PROM 1.1'!G17</f>
        <v>7</v>
      </c>
      <c r="F7" s="137">
        <f>'PROM 1.1'!I17</f>
        <v>7.5</v>
      </c>
      <c r="G7" s="137">
        <f>'PROM 1.1'!K17</f>
        <v>6</v>
      </c>
      <c r="H7" s="283">
        <f t="shared" si="0"/>
        <v>7.95</v>
      </c>
    </row>
    <row r="8" spans="1:8" x14ac:dyDescent="0.25">
      <c r="A8" s="288">
        <f>datos!A20</f>
        <v>2012030052</v>
      </c>
      <c r="B8" s="286" t="str">
        <f>datos!B20</f>
        <v>CONTRERAS VARGAS CECIBEL ALEJANDRA</v>
      </c>
      <c r="C8" s="137">
        <f>'PROM 1.1'!C18</f>
        <v>8</v>
      </c>
      <c r="D8" s="137">
        <f>'PROM 1.1'!E18</f>
        <v>8.75</v>
      </c>
      <c r="E8" s="137">
        <f>'PROM 1.1'!G18</f>
        <v>7.33</v>
      </c>
      <c r="F8" s="137">
        <f>'PROM 1.1'!I18</f>
        <v>7.25</v>
      </c>
      <c r="G8" s="137">
        <f>'PROM 1.1'!K18</f>
        <v>7.5</v>
      </c>
      <c r="H8" s="283">
        <f t="shared" si="0"/>
        <v>7.76</v>
      </c>
    </row>
    <row r="9" spans="1:8" x14ac:dyDescent="0.25">
      <c r="A9" s="288">
        <f>datos!A21</f>
        <v>2015110067</v>
      </c>
      <c r="B9" s="286" t="str">
        <f>datos!B21</f>
        <v>CORDOVA MENDOZA GIOVANNY ALBERTO</v>
      </c>
      <c r="C9" s="137">
        <f>'PROM 1.1'!C19</f>
        <v>8</v>
      </c>
      <c r="D9" s="137">
        <f>'PROM 1.1'!E19</f>
        <v>9.5</v>
      </c>
      <c r="E9" s="137">
        <f>'PROM 1.1'!G19</f>
        <v>8.33</v>
      </c>
      <c r="F9" s="137">
        <f>'PROM 1.1'!I19</f>
        <v>8.75</v>
      </c>
      <c r="G9" s="137">
        <f>'PROM 1.1'!K19</f>
        <v>7</v>
      </c>
      <c r="H9" s="283">
        <f t="shared" si="0"/>
        <v>8.31</v>
      </c>
    </row>
    <row r="10" spans="1:8" x14ac:dyDescent="0.25">
      <c r="A10" s="288">
        <f>datos!A22</f>
        <v>2016000182</v>
      </c>
      <c r="B10" s="286" t="str">
        <f>datos!B22</f>
        <v>CORONEL LANDIVAR JUAN DIEGO</v>
      </c>
      <c r="C10" s="137">
        <f>'PROM 1.1'!C20</f>
        <v>7.75</v>
      </c>
      <c r="D10" s="137">
        <f>'PROM 1.1'!E20</f>
        <v>8.5</v>
      </c>
      <c r="E10" s="137">
        <f>'PROM 1.1'!G20</f>
        <v>8</v>
      </c>
      <c r="F10" s="137">
        <f>'PROM 1.1'!I20</f>
        <v>8.5</v>
      </c>
      <c r="G10" s="137">
        <f>'PROM 1.1'!K20</f>
        <v>8</v>
      </c>
      <c r="H10" s="283">
        <f t="shared" si="0"/>
        <v>8.15</v>
      </c>
    </row>
    <row r="11" spans="1:8" x14ac:dyDescent="0.25">
      <c r="A11" s="288">
        <f>datos!A23</f>
        <v>2014050001</v>
      </c>
      <c r="B11" s="286" t="str">
        <f>datos!B23</f>
        <v>CUBA VERA ABRAHAM</v>
      </c>
      <c r="C11" s="137">
        <f>'PROM 1.1'!C21</f>
        <v>7.75</v>
      </c>
      <c r="D11" s="137">
        <f>'PROM 1.1'!E21</f>
        <v>7.25</v>
      </c>
      <c r="E11" s="137">
        <f>'PROM 1.1'!G21</f>
        <v>7.66</v>
      </c>
      <c r="F11" s="137">
        <f>'PROM 1.1'!I21</f>
        <v>7</v>
      </c>
      <c r="G11" s="137">
        <f>'PROM 1.1'!K21</f>
        <v>6</v>
      </c>
      <c r="H11" s="283">
        <f t="shared" si="0"/>
        <v>7.13</v>
      </c>
    </row>
    <row r="12" spans="1:8" x14ac:dyDescent="0.25">
      <c r="A12" s="288">
        <f>datos!A24</f>
        <v>2016000135</v>
      </c>
      <c r="B12" s="286" t="str">
        <f>datos!B24</f>
        <v>CUENCA LOZA DANIELLA NICOLLE</v>
      </c>
      <c r="C12" s="137">
        <f>'PROM 1.1'!C22</f>
        <v>9.5</v>
      </c>
      <c r="D12" s="137">
        <f>'PROM 1.1'!E22</f>
        <v>9.25</v>
      </c>
      <c r="E12" s="137">
        <f>'PROM 1.1'!G22</f>
        <v>8.33</v>
      </c>
      <c r="F12" s="137">
        <f>'PROM 1.1'!I22</f>
        <v>7.75</v>
      </c>
      <c r="G12" s="137">
        <f>'PROM 1.1'!K22</f>
        <v>6</v>
      </c>
      <c r="H12" s="283">
        <f t="shared" si="0"/>
        <v>8.16</v>
      </c>
    </row>
    <row r="13" spans="1:8" x14ac:dyDescent="0.25">
      <c r="A13" s="288">
        <f>datos!A25</f>
        <v>2015110053</v>
      </c>
      <c r="B13" s="286" t="str">
        <f>datos!B25</f>
        <v>GARCIA ABRIL FELIX ALBERTO</v>
      </c>
      <c r="C13" s="137">
        <f>'PROM 1.1'!C23</f>
        <v>8.25</v>
      </c>
      <c r="D13" s="137">
        <f>'PROM 1.1'!E23</f>
        <v>8.5</v>
      </c>
      <c r="E13" s="137">
        <f>'PROM 1.1'!G23</f>
        <v>7.66</v>
      </c>
      <c r="F13" s="137">
        <f>'PROM 1.1'!I23</f>
        <v>6</v>
      </c>
      <c r="G13" s="137">
        <f>'PROM 1.1'!K23</f>
        <v>8</v>
      </c>
      <c r="H13" s="283">
        <f t="shared" si="0"/>
        <v>7.68</v>
      </c>
    </row>
    <row r="14" spans="1:8" x14ac:dyDescent="0.25">
      <c r="A14" s="288">
        <f>datos!A26</f>
        <v>2010020020</v>
      </c>
      <c r="B14" s="286" t="str">
        <f>datos!B26</f>
        <v>GOMEZ MESTANZA ALBERTO JOSHUA</v>
      </c>
      <c r="C14" s="137">
        <f>'PROM 1.1'!C24</f>
        <v>9.5</v>
      </c>
      <c r="D14" s="137">
        <f>'PROM 1.1'!E24</f>
        <v>8.75</v>
      </c>
      <c r="E14" s="137">
        <f>'PROM 1.1'!G24</f>
        <v>7.66</v>
      </c>
      <c r="F14" s="137">
        <f>'PROM 1.1'!I24</f>
        <v>6.25</v>
      </c>
      <c r="G14" s="137">
        <f>'PROM 1.1'!K24</f>
        <v>7</v>
      </c>
      <c r="H14" s="283">
        <f t="shared" si="0"/>
        <v>7.83</v>
      </c>
    </row>
    <row r="15" spans="1:8" x14ac:dyDescent="0.25">
      <c r="A15" s="288">
        <f>datos!A27</f>
        <v>2016000270</v>
      </c>
      <c r="B15" s="286" t="str">
        <f>datos!B27</f>
        <v>LANDIRES COLOMA ROMINA MARTJE</v>
      </c>
      <c r="C15" s="137">
        <f>'PROM 1.1'!C25</f>
        <v>8.75</v>
      </c>
      <c r="D15" s="137">
        <f>'PROM 1.1'!E25</f>
        <v>8.5</v>
      </c>
      <c r="E15" s="137">
        <f>'PROM 1.1'!G25</f>
        <v>6.66</v>
      </c>
      <c r="F15" s="137">
        <f>'PROM 1.1'!I25</f>
        <v>7.75</v>
      </c>
      <c r="G15" s="137">
        <f>'PROM 1.1'!K25</f>
        <v>8</v>
      </c>
      <c r="H15" s="283">
        <f t="shared" si="0"/>
        <v>7.93</v>
      </c>
    </row>
    <row r="16" spans="1:8" x14ac:dyDescent="0.25">
      <c r="A16" s="288">
        <f>datos!A28</f>
        <v>2013110024</v>
      </c>
      <c r="B16" s="286" t="str">
        <f>datos!B28</f>
        <v>LOOR ALVAREZ JHONNY FREDERICK</v>
      </c>
      <c r="C16" s="137">
        <f>'PROM 1.1'!C26</f>
        <v>8.25</v>
      </c>
      <c r="D16" s="137">
        <f>'PROM 1.1'!E26</f>
        <v>9</v>
      </c>
      <c r="E16" s="137">
        <f>'PROM 1.1'!G26</f>
        <v>7.66</v>
      </c>
      <c r="F16" s="137">
        <f>'PROM 1.1'!I26</f>
        <v>7</v>
      </c>
      <c r="G16" s="137">
        <f>'PROM 1.1'!K26</f>
        <v>5</v>
      </c>
      <c r="H16" s="283">
        <f t="shared" si="0"/>
        <v>7.38</v>
      </c>
    </row>
    <row r="17" spans="1:8" x14ac:dyDescent="0.25">
      <c r="A17" s="288">
        <f>datos!A29</f>
        <v>2015110047</v>
      </c>
      <c r="B17" s="286" t="str">
        <f>datos!B29</f>
        <v>LOPEZ LEON MIRNA JOSTYNE</v>
      </c>
      <c r="C17" s="137">
        <f>'PROM 1.1'!C27</f>
        <v>8.25</v>
      </c>
      <c r="D17" s="137">
        <f>'PROM 1.1'!E27</f>
        <v>9.75</v>
      </c>
      <c r="E17" s="137">
        <f>'PROM 1.1'!G27</f>
        <v>7.66</v>
      </c>
      <c r="F17" s="137">
        <f>'PROM 1.1'!I27</f>
        <v>8.5</v>
      </c>
      <c r="G17" s="137">
        <f>'PROM 1.1'!K27</f>
        <v>6</v>
      </c>
      <c r="H17" s="283">
        <f t="shared" si="0"/>
        <v>8.0299999999999994</v>
      </c>
    </row>
    <row r="18" spans="1:8" x14ac:dyDescent="0.25">
      <c r="A18" s="288">
        <f>datos!A30</f>
        <v>2015090087</v>
      </c>
      <c r="B18" s="286" t="str">
        <f>datos!B30</f>
        <v>MALDONADO PALMA CHRISTOPHER XAVIER</v>
      </c>
      <c r="C18" s="137">
        <f>'PROM 1.1'!C28</f>
        <v>8.75</v>
      </c>
      <c r="D18" s="137">
        <f>'PROM 1.1'!E28</f>
        <v>9.75</v>
      </c>
      <c r="E18" s="137">
        <f>'PROM 1.1'!G28</f>
        <v>7.33</v>
      </c>
      <c r="F18" s="137">
        <f>'PROM 1.1'!I28</f>
        <v>9</v>
      </c>
      <c r="G18" s="137">
        <f>'PROM 1.1'!K28</f>
        <v>7.5</v>
      </c>
      <c r="H18" s="283">
        <f t="shared" si="0"/>
        <v>8.4600000000000009</v>
      </c>
    </row>
    <row r="19" spans="1:8" x14ac:dyDescent="0.25">
      <c r="A19" s="288">
        <f>datos!A31</f>
        <v>2015110040</v>
      </c>
      <c r="B19" s="286" t="str">
        <f>datos!B31</f>
        <v>MORALES AVILA DAYANA PRISCILA</v>
      </c>
      <c r="C19" s="137">
        <f>'PROM 1.1'!C29</f>
        <v>8</v>
      </c>
      <c r="D19" s="137">
        <f>'PROM 1.1'!E29</f>
        <v>9.75</v>
      </c>
      <c r="E19" s="137">
        <f>'PROM 1.1'!G29</f>
        <v>7</v>
      </c>
      <c r="F19" s="137">
        <f>'PROM 1.1'!I29</f>
        <v>8.25</v>
      </c>
      <c r="G19" s="137">
        <f>'PROM 1.1'!K29</f>
        <v>6</v>
      </c>
      <c r="H19" s="283">
        <f t="shared" si="0"/>
        <v>7.8</v>
      </c>
    </row>
    <row r="20" spans="1:8" x14ac:dyDescent="0.25">
      <c r="A20" s="288">
        <f>datos!A32</f>
        <v>2016000060</v>
      </c>
      <c r="B20" s="286" t="str">
        <f>datos!B32</f>
        <v>MUÑOZ RIVERA NICOLE ALEXANDRA</v>
      </c>
      <c r="C20" s="137">
        <f>'PROM 1.1'!C30</f>
        <v>8.5</v>
      </c>
      <c r="D20" s="137">
        <f>'PROM 1.1'!E30</f>
        <v>9.5</v>
      </c>
      <c r="E20" s="137">
        <f>'PROM 1.1'!G30</f>
        <v>7</v>
      </c>
      <c r="F20" s="137">
        <f>'PROM 1.1'!I30</f>
        <v>8.5</v>
      </c>
      <c r="G20" s="137">
        <f>'PROM 1.1'!K30</f>
        <v>8</v>
      </c>
      <c r="H20" s="283">
        <f t="shared" si="0"/>
        <v>8.3000000000000007</v>
      </c>
    </row>
    <row r="21" spans="1:8" x14ac:dyDescent="0.25">
      <c r="A21" s="288">
        <f>datos!A33</f>
        <v>2016000221</v>
      </c>
      <c r="B21" s="286" t="str">
        <f>datos!B33</f>
        <v>MURILLO VELASTEGUI RICARDO ARTURO</v>
      </c>
      <c r="C21" s="137">
        <f>'PROM 1.1'!C31</f>
        <v>8.75</v>
      </c>
      <c r="D21" s="137">
        <f>'PROM 1.1'!E31</f>
        <v>8.75</v>
      </c>
      <c r="E21" s="137">
        <f>'PROM 1.1'!G31</f>
        <v>8.33</v>
      </c>
      <c r="F21" s="137">
        <f>'PROM 1.1'!I31</f>
        <v>9.25</v>
      </c>
      <c r="G21" s="137">
        <f>'PROM 1.1'!K31</f>
        <v>7</v>
      </c>
      <c r="H21" s="283">
        <f t="shared" si="0"/>
        <v>8.41</v>
      </c>
    </row>
    <row r="22" spans="1:8" x14ac:dyDescent="0.25">
      <c r="A22" s="288">
        <f>datos!A34</f>
        <v>2016000067</v>
      </c>
      <c r="B22" s="286" t="str">
        <f>datos!B34</f>
        <v>OTERO SANCHEZ JORGE ALEJANDRO</v>
      </c>
      <c r="C22" s="137">
        <f>'PROM 1.1'!C32</f>
        <v>8</v>
      </c>
      <c r="D22" s="137">
        <f>'PROM 1.1'!E32</f>
        <v>6.5</v>
      </c>
      <c r="E22" s="137">
        <f>'PROM 1.1'!G32</f>
        <v>8</v>
      </c>
      <c r="F22" s="137">
        <f>'PROM 1.1'!I32</f>
        <v>6.5</v>
      </c>
      <c r="G22" s="137">
        <f>'PROM 1.1'!K32</f>
        <v>6</v>
      </c>
      <c r="H22" s="283">
        <f t="shared" si="0"/>
        <v>7</v>
      </c>
    </row>
    <row r="23" spans="1:8" x14ac:dyDescent="0.25">
      <c r="A23" s="288">
        <f>datos!A35</f>
        <v>2016000132</v>
      </c>
      <c r="B23" s="286" t="str">
        <f>datos!B35</f>
        <v>PASTOR SALGADO MARIELLA DOMENICA</v>
      </c>
      <c r="C23" s="137">
        <f>'PROM 1.1'!C33</f>
        <v>9.5</v>
      </c>
      <c r="D23" s="137">
        <f>'PROM 1.1'!E33</f>
        <v>9</v>
      </c>
      <c r="E23" s="137">
        <f>'PROM 1.1'!G33</f>
        <v>8.33</v>
      </c>
      <c r="F23" s="137">
        <f>'PROM 1.1'!I33</f>
        <v>8.75</v>
      </c>
      <c r="G23" s="137">
        <f>'PROM 1.1'!K33</f>
        <v>10</v>
      </c>
      <c r="H23" s="283">
        <f t="shared" si="0"/>
        <v>9.11</v>
      </c>
    </row>
    <row r="24" spans="1:8" x14ac:dyDescent="0.25">
      <c r="A24" s="288">
        <f>datos!A36</f>
        <v>2010020005</v>
      </c>
      <c r="B24" s="286" t="str">
        <f>datos!B36</f>
        <v>PLAZA DELGADO JOSE LUIS</v>
      </c>
      <c r="C24" s="137">
        <f>'PROM 1.1'!C34</f>
        <v>7.25</v>
      </c>
      <c r="D24" s="137">
        <f>'PROM 1.1'!E34</f>
        <v>8.75</v>
      </c>
      <c r="E24" s="137">
        <f>'PROM 1.1'!G34</f>
        <v>7.66</v>
      </c>
      <c r="F24" s="137">
        <f>'PROM 1.1'!I34</f>
        <v>9</v>
      </c>
      <c r="G24" s="137">
        <f>'PROM 1.1'!K34</f>
        <v>8</v>
      </c>
      <c r="H24" s="283">
        <f t="shared" si="0"/>
        <v>8.1300000000000008</v>
      </c>
    </row>
    <row r="25" spans="1:8" x14ac:dyDescent="0.25">
      <c r="A25" s="288">
        <f>datos!A37</f>
        <v>2015110006</v>
      </c>
      <c r="B25" s="286" t="str">
        <f>datos!B37</f>
        <v>ROMAN FLORES DANIEL ERNESTO</v>
      </c>
      <c r="C25" s="137">
        <f>'PROM 1.1'!C35</f>
        <v>7.25</v>
      </c>
      <c r="D25" s="137">
        <f>'PROM 1.1'!E35</f>
        <v>8.75</v>
      </c>
      <c r="E25" s="137">
        <f>'PROM 1.1'!G35</f>
        <v>8.33</v>
      </c>
      <c r="F25" s="137">
        <f>'PROM 1.1'!I35</f>
        <v>7.75</v>
      </c>
      <c r="G25" s="137">
        <f>'PROM 1.1'!K35</f>
        <v>5.5</v>
      </c>
      <c r="H25" s="283">
        <f t="shared" si="0"/>
        <v>7.51</v>
      </c>
    </row>
    <row r="26" spans="1:8" x14ac:dyDescent="0.25">
      <c r="A26" s="288">
        <f>datos!A38</f>
        <v>2015110020</v>
      </c>
      <c r="B26" s="286" t="str">
        <f>datos!B38</f>
        <v>TAIBOT AVEGNO BRYAN ANTENOR</v>
      </c>
      <c r="C26" s="137">
        <f>'PROM 1.1'!C36</f>
        <v>8.5</v>
      </c>
      <c r="D26" s="137">
        <f>'PROM 1.1'!E36</f>
        <v>8</v>
      </c>
      <c r="E26" s="137">
        <f>'PROM 1.1'!G36</f>
        <v>6.33</v>
      </c>
      <c r="F26" s="137">
        <f>'PROM 1.1'!I36</f>
        <v>7</v>
      </c>
      <c r="G26" s="137">
        <f>'PROM 1.1'!K36</f>
        <v>8</v>
      </c>
      <c r="H26" s="283">
        <f t="shared" si="0"/>
        <v>7.56</v>
      </c>
    </row>
    <row r="27" spans="1:8" x14ac:dyDescent="0.25">
      <c r="A27" s="288">
        <f>datos!A39</f>
        <v>2016000183</v>
      </c>
      <c r="B27" s="286" t="str">
        <f>datos!B39</f>
        <v>TORO ALMEA JORDAN ANDRES</v>
      </c>
      <c r="C27" s="137">
        <f>'PROM 1.1'!C37</f>
        <v>6.25</v>
      </c>
      <c r="D27" s="137">
        <f>'PROM 1.1'!E37</f>
        <v>6.25</v>
      </c>
      <c r="E27" s="137">
        <f>'PROM 1.1'!G37</f>
        <v>6.66</v>
      </c>
      <c r="F27" s="137">
        <f>'PROM 1.1'!I37</f>
        <v>4.75</v>
      </c>
      <c r="G27" s="137">
        <f>'PROM 1.1'!K37</f>
        <v>8</v>
      </c>
      <c r="H27" s="283">
        <f t="shared" si="0"/>
        <v>6.38</v>
      </c>
    </row>
    <row r="28" spans="1:8" x14ac:dyDescent="0.25">
      <c r="A28" s="288">
        <f>datos!A40</f>
        <v>2016000137</v>
      </c>
      <c r="B28" s="286" t="str">
        <f>datos!B40</f>
        <v>VALENCIA CAICEDO ANGIE ISABELLA</v>
      </c>
      <c r="C28" s="137">
        <f>'PROM 1.1'!C38</f>
        <v>8.5</v>
      </c>
      <c r="D28" s="137">
        <f>'PROM 1.1'!E38</f>
        <v>8.25</v>
      </c>
      <c r="E28" s="137">
        <f>'PROM 1.1'!G38</f>
        <v>7</v>
      </c>
      <c r="F28" s="137">
        <f>'PROM 1.1'!I38</f>
        <v>8.5</v>
      </c>
      <c r="G28" s="137">
        <f>'PROM 1.1'!K38</f>
        <v>9</v>
      </c>
      <c r="H28" s="283">
        <f t="shared" si="0"/>
        <v>8.25</v>
      </c>
    </row>
    <row r="29" spans="1:8" x14ac:dyDescent="0.25">
      <c r="A29" s="288">
        <f>datos!A41</f>
        <v>2016000181</v>
      </c>
      <c r="B29" s="286" t="str">
        <f>datos!B41</f>
        <v>VALIENTE GUTIERREZ NAYIB EDUARDO</v>
      </c>
      <c r="C29" s="137">
        <f>'PROM 1.1'!C39</f>
        <v>9.25</v>
      </c>
      <c r="D29" s="137">
        <f>'PROM 1.1'!E39</f>
        <v>7.75</v>
      </c>
      <c r="E29" s="137">
        <f>'PROM 1.1'!G39</f>
        <v>7</v>
      </c>
      <c r="F29" s="137">
        <f>'PROM 1.1'!I39</f>
        <v>9.25</v>
      </c>
      <c r="G29" s="137">
        <f>'PROM 1.1'!K39</f>
        <v>8</v>
      </c>
      <c r="H29" s="283">
        <f t="shared" si="0"/>
        <v>8.25</v>
      </c>
    </row>
    <row r="30" spans="1:8" x14ac:dyDescent="0.25">
      <c r="A30" s="288">
        <f>datos!A42</f>
        <v>2016000251</v>
      </c>
      <c r="B30" s="286" t="str">
        <f>datos!B42</f>
        <v>VEGA VERA ANGGIE VALERIA</v>
      </c>
      <c r="C30" s="137">
        <f>'PROM 1.1'!C40</f>
        <v>9</v>
      </c>
      <c r="D30" s="137">
        <f>'PROM 1.1'!E40</f>
        <v>8.5</v>
      </c>
      <c r="E30" s="137">
        <f>'PROM 1.1'!G40</f>
        <v>9</v>
      </c>
      <c r="F30" s="137">
        <f>'PROM 1.1'!I40</f>
        <v>9.5</v>
      </c>
      <c r="G30" s="137">
        <f>'PROM 1.1'!K40</f>
        <v>9</v>
      </c>
      <c r="H30" s="283">
        <f t="shared" si="0"/>
        <v>9</v>
      </c>
    </row>
    <row r="31" spans="1:8" x14ac:dyDescent="0.25">
      <c r="A31" s="288">
        <f>datos!A43</f>
        <v>0</v>
      </c>
      <c r="B31" s="286">
        <f>datos!B43</f>
        <v>0</v>
      </c>
      <c r="C31" s="137" t="str">
        <f>'PROM 1.1'!C41</f>
        <v xml:space="preserve"> </v>
      </c>
      <c r="D31" s="137" t="str">
        <f>'PROM 1.1'!E41</f>
        <v xml:space="preserve"> </v>
      </c>
      <c r="E31" s="137" t="str">
        <f>'PROM 1.1'!G41</f>
        <v xml:space="preserve"> </v>
      </c>
      <c r="F31" s="137" t="str">
        <f>'PROM 1.1'!I41</f>
        <v xml:space="preserve"> </v>
      </c>
      <c r="G31" s="137" t="str">
        <f>'PROM 1.1'!K41</f>
        <v>F.N</v>
      </c>
      <c r="H31" s="283">
        <f t="shared" si="0"/>
        <v>0</v>
      </c>
    </row>
    <row r="32" spans="1:8" x14ac:dyDescent="0.25">
      <c r="A32" s="288">
        <f>datos!A44</f>
        <v>0</v>
      </c>
      <c r="B32" s="286">
        <f>datos!B44</f>
        <v>0</v>
      </c>
      <c r="C32" s="137" t="str">
        <f>'PROM 1.1'!C42</f>
        <v xml:space="preserve"> </v>
      </c>
      <c r="D32" s="137" t="str">
        <f>'PROM 1.1'!E42</f>
        <v xml:space="preserve"> </v>
      </c>
      <c r="E32" s="137" t="str">
        <f>'PROM 1.1'!G42</f>
        <v xml:space="preserve"> </v>
      </c>
      <c r="F32" s="137" t="str">
        <f>'PROM 1.1'!I42</f>
        <v xml:space="preserve"> </v>
      </c>
      <c r="G32" s="137" t="str">
        <f>'PROM 1.1'!K42</f>
        <v>F.N</v>
      </c>
      <c r="H32" s="283">
        <f t="shared" si="0"/>
        <v>0</v>
      </c>
    </row>
    <row r="33" spans="1:8" x14ac:dyDescent="0.25">
      <c r="A33" s="288">
        <f>datos!A45</f>
        <v>0</v>
      </c>
      <c r="B33" s="286">
        <f>datos!B45</f>
        <v>0</v>
      </c>
      <c r="C33" s="137" t="str">
        <f>'PROM 1.1'!C43</f>
        <v xml:space="preserve"> </v>
      </c>
      <c r="D33" s="137" t="str">
        <f>'PROM 1.1'!E43</f>
        <v xml:space="preserve"> </v>
      </c>
      <c r="E33" s="137" t="str">
        <f>'PROM 1.1'!G43</f>
        <v xml:space="preserve"> </v>
      </c>
      <c r="F33" s="137" t="str">
        <f>'PROM 1.1'!I43</f>
        <v xml:space="preserve"> </v>
      </c>
      <c r="G33" s="137" t="str">
        <f>'PROM 1.1'!K43</f>
        <v>F.N</v>
      </c>
      <c r="H33" s="283">
        <f t="shared" si="0"/>
        <v>0</v>
      </c>
    </row>
    <row r="34" spans="1:8" x14ac:dyDescent="0.25">
      <c r="A34" s="288">
        <f>datos!A46</f>
        <v>0</v>
      </c>
      <c r="B34" s="286">
        <f>datos!B46</f>
        <v>0</v>
      </c>
      <c r="C34" s="137" t="str">
        <f>'PROM 1.1'!C44</f>
        <v xml:space="preserve"> </v>
      </c>
      <c r="D34" s="137" t="str">
        <f>'PROM 1.1'!E44</f>
        <v xml:space="preserve"> </v>
      </c>
      <c r="E34" s="137" t="str">
        <f>'PROM 1.1'!G44</f>
        <v xml:space="preserve"> </v>
      </c>
      <c r="F34" s="137" t="str">
        <f>'PROM 1.1'!I44</f>
        <v xml:space="preserve"> </v>
      </c>
      <c r="G34" s="137" t="str">
        <f>'PROM 1.1'!K44</f>
        <v>F.N</v>
      </c>
      <c r="H34" s="283">
        <f t="shared" si="0"/>
        <v>0</v>
      </c>
    </row>
    <row r="35" spans="1:8" x14ac:dyDescent="0.25">
      <c r="A35" s="288">
        <f>datos!A47</f>
        <v>0</v>
      </c>
      <c r="B35" s="286">
        <f>datos!B47</f>
        <v>0</v>
      </c>
      <c r="C35" s="137" t="str">
        <f>'PROM 1.1'!C45</f>
        <v xml:space="preserve"> </v>
      </c>
      <c r="D35" s="137" t="str">
        <f>'PROM 1.1'!E45</f>
        <v xml:space="preserve"> </v>
      </c>
      <c r="E35" s="137" t="str">
        <f>'PROM 1.1'!G45</f>
        <v xml:space="preserve"> </v>
      </c>
      <c r="F35" s="137" t="str">
        <f>'PROM 1.1'!I45</f>
        <v xml:space="preserve"> </v>
      </c>
      <c r="G35" s="137" t="str">
        <f>'PROM 1.1'!K45</f>
        <v>F.N</v>
      </c>
      <c r="H35" s="283">
        <f t="shared" si="0"/>
        <v>0</v>
      </c>
    </row>
    <row r="36" spans="1:8" x14ac:dyDescent="0.25">
      <c r="A36" s="288">
        <f>datos!A48</f>
        <v>0</v>
      </c>
      <c r="B36" s="286">
        <f>datos!B48</f>
        <v>0</v>
      </c>
      <c r="C36" s="137" t="str">
        <f>'PROM 1.1'!C46</f>
        <v xml:space="preserve"> </v>
      </c>
      <c r="D36" s="137" t="str">
        <f>'PROM 1.1'!E46</f>
        <v xml:space="preserve"> </v>
      </c>
      <c r="E36" s="137" t="str">
        <f>'PROM 1.1'!G46</f>
        <v xml:space="preserve"> </v>
      </c>
      <c r="F36" s="137" t="str">
        <f>'PROM 1.1'!I46</f>
        <v xml:space="preserve"> </v>
      </c>
      <c r="G36" s="137" t="str">
        <f>'PROM 1.1'!K46</f>
        <v>F.N</v>
      </c>
      <c r="H36" s="283">
        <f t="shared" si="0"/>
        <v>0</v>
      </c>
    </row>
    <row r="37" spans="1:8" x14ac:dyDescent="0.25">
      <c r="A37" s="288">
        <f>datos!A49</f>
        <v>0</v>
      </c>
      <c r="B37" s="286">
        <f>datos!B49</f>
        <v>0</v>
      </c>
      <c r="C37" s="137" t="str">
        <f>'PROM 1.1'!C47</f>
        <v xml:space="preserve"> </v>
      </c>
      <c r="D37" s="137" t="str">
        <f>'PROM 1.1'!E47</f>
        <v xml:space="preserve"> </v>
      </c>
      <c r="E37" s="137" t="str">
        <f>'PROM 1.1'!G47</f>
        <v xml:space="preserve"> </v>
      </c>
      <c r="F37" s="137" t="str">
        <f>'PROM 1.1'!I47</f>
        <v xml:space="preserve"> </v>
      </c>
      <c r="G37" s="137" t="str">
        <f>'PROM 1.1'!K47</f>
        <v>F.N</v>
      </c>
      <c r="H37" s="283">
        <f t="shared" si="0"/>
        <v>0</v>
      </c>
    </row>
    <row r="38" spans="1:8" x14ac:dyDescent="0.25">
      <c r="A38" s="288">
        <f>datos!A50</f>
        <v>0</v>
      </c>
      <c r="B38" s="286">
        <f>datos!B50</f>
        <v>0</v>
      </c>
      <c r="C38" s="137" t="str">
        <f>'PROM 1.1'!C48</f>
        <v xml:space="preserve"> </v>
      </c>
      <c r="D38" s="137" t="str">
        <f>'PROM 1.1'!E48</f>
        <v xml:space="preserve"> </v>
      </c>
      <c r="E38" s="137" t="str">
        <f>'PROM 1.1'!G48</f>
        <v xml:space="preserve"> </v>
      </c>
      <c r="F38" s="137" t="str">
        <f>'PROM 1.1'!I48</f>
        <v xml:space="preserve"> </v>
      </c>
      <c r="G38" s="137" t="str">
        <f>'PROM 1.1'!K48</f>
        <v>F.N</v>
      </c>
      <c r="H38" s="283">
        <f t="shared" si="0"/>
        <v>0</v>
      </c>
    </row>
    <row r="39" spans="1:8" x14ac:dyDescent="0.25">
      <c r="A39" s="288">
        <f>datos!A51</f>
        <v>0</v>
      </c>
      <c r="B39" s="286">
        <f>datos!B51</f>
        <v>0</v>
      </c>
      <c r="C39" s="137" t="str">
        <f>'PROM 1.1'!C49</f>
        <v xml:space="preserve"> </v>
      </c>
      <c r="D39" s="137" t="str">
        <f>'PROM 1.1'!E49</f>
        <v xml:space="preserve"> </v>
      </c>
      <c r="E39" s="137" t="str">
        <f>'PROM 1.1'!G49</f>
        <v xml:space="preserve"> </v>
      </c>
      <c r="F39" s="137" t="str">
        <f>'PROM 1.1'!I49</f>
        <v xml:space="preserve"> </v>
      </c>
      <c r="G39" s="137" t="str">
        <f>'PROM 1.1'!K49</f>
        <v>F.N</v>
      </c>
      <c r="H39" s="283">
        <f t="shared" si="0"/>
        <v>0</v>
      </c>
    </row>
    <row r="40" spans="1:8" x14ac:dyDescent="0.25">
      <c r="A40" s="288">
        <f>datos!A52</f>
        <v>0</v>
      </c>
      <c r="B40" s="286">
        <f>datos!B52</f>
        <v>0</v>
      </c>
      <c r="C40" s="137" t="str">
        <f>'PROM 1.1'!C50</f>
        <v xml:space="preserve"> </v>
      </c>
      <c r="D40" s="137" t="str">
        <f>'PROM 1.1'!E50</f>
        <v xml:space="preserve"> </v>
      </c>
      <c r="E40" s="137" t="str">
        <f>'PROM 1.1'!G50</f>
        <v xml:space="preserve"> </v>
      </c>
      <c r="F40" s="137" t="str">
        <f>'PROM 1.1'!I50</f>
        <v xml:space="preserve"> </v>
      </c>
      <c r="G40" s="137" t="str">
        <f>'PROM 1.1'!K50</f>
        <v>F.N</v>
      </c>
      <c r="H40" s="283">
        <f t="shared" si="0"/>
        <v>0</v>
      </c>
    </row>
    <row r="41" spans="1:8" x14ac:dyDescent="0.25">
      <c r="A41" s="288">
        <f>datos!A53</f>
        <v>0</v>
      </c>
      <c r="B41" s="286">
        <f>datos!B53</f>
        <v>0</v>
      </c>
      <c r="C41" s="137" t="str">
        <f>'PROM 1.1'!C51</f>
        <v xml:space="preserve"> </v>
      </c>
      <c r="D41" s="137" t="str">
        <f>'PROM 1.1'!E51</f>
        <v xml:space="preserve"> </v>
      </c>
      <c r="E41" s="137" t="str">
        <f>'PROM 1.1'!G51</f>
        <v xml:space="preserve"> </v>
      </c>
      <c r="F41" s="137" t="str">
        <f>'PROM 1.1'!I51</f>
        <v xml:space="preserve"> </v>
      </c>
      <c r="G41" s="137" t="str">
        <f>'PROM 1.1'!K51</f>
        <v>F.N</v>
      </c>
      <c r="H41" s="283">
        <f t="shared" si="0"/>
        <v>0</v>
      </c>
    </row>
    <row r="42" spans="1:8" x14ac:dyDescent="0.25">
      <c r="C42" s="105"/>
      <c r="D42" s="105"/>
      <c r="E42" s="105"/>
      <c r="F42" s="105"/>
      <c r="G42" s="105"/>
    </row>
    <row r="43" spans="1:8" x14ac:dyDescent="0.25">
      <c r="C43" s="105"/>
      <c r="D43" s="105"/>
      <c r="E43" s="105"/>
      <c r="F43" s="105"/>
      <c r="G43" s="105"/>
    </row>
    <row r="44" spans="1:8" x14ac:dyDescent="0.25">
      <c r="C44" s="105"/>
      <c r="D44" s="105"/>
      <c r="E44" s="105"/>
      <c r="F44" s="105"/>
      <c r="G44" s="105"/>
    </row>
    <row r="45" spans="1:8" x14ac:dyDescent="0.25">
      <c r="C45" s="105"/>
      <c r="D45" s="105"/>
      <c r="E45" s="105"/>
      <c r="F45" s="105"/>
      <c r="G45" s="105"/>
    </row>
    <row r="46" spans="1:8" x14ac:dyDescent="0.25">
      <c r="C46" s="105"/>
      <c r="D46" s="105"/>
      <c r="E46" s="105"/>
      <c r="F46" s="105"/>
      <c r="G46" s="105"/>
    </row>
    <row r="47" spans="1:8" x14ac:dyDescent="0.25">
      <c r="C47" s="105"/>
      <c r="D47" s="105"/>
      <c r="E47" s="105"/>
      <c r="F47" s="105"/>
      <c r="G47" s="105"/>
    </row>
    <row r="48" spans="1:8" x14ac:dyDescent="0.25">
      <c r="C48" s="105"/>
      <c r="D48" s="105"/>
      <c r="E48" s="105"/>
      <c r="F48" s="105"/>
      <c r="G48" s="10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pageSetUpPr fitToPage="1"/>
  </sheetPr>
  <dimension ref="A1:H48"/>
  <sheetViews>
    <sheetView workbookViewId="0">
      <selection activeCell="A7" sqref="A7"/>
    </sheetView>
  </sheetViews>
  <sheetFormatPr baseColWidth="10" defaultRowHeight="15" x14ac:dyDescent="0.25"/>
  <cols>
    <col min="1" max="1" width="30.5703125" style="170" customWidth="1"/>
    <col min="2" max="6" width="11.28515625" style="170" customWidth="1"/>
    <col min="7" max="7" width="9.42578125" style="170" bestFit="1" customWidth="1"/>
    <col min="8" max="8" width="22.42578125" style="170" hidden="1" customWidth="1"/>
    <col min="9" max="16384" width="11.42578125" style="170"/>
  </cols>
  <sheetData>
    <row r="1" spans="1:8" ht="18.75" customHeight="1" x14ac:dyDescent="0.25">
      <c r="A1" s="322" t="s">
        <v>36</v>
      </c>
      <c r="B1" s="322"/>
      <c r="C1" s="322"/>
      <c r="D1" s="322"/>
      <c r="E1" s="322"/>
      <c r="F1" s="322"/>
      <c r="G1" s="322"/>
      <c r="H1" s="169" t="str">
        <f>datos!B14</f>
        <v>ALVAREZ MUÑIZ ANGIE GABRIELA</v>
      </c>
    </row>
    <row r="2" spans="1:8" ht="15.75" customHeight="1" x14ac:dyDescent="0.25">
      <c r="A2" s="323" t="s">
        <v>123</v>
      </c>
      <c r="B2" s="323"/>
      <c r="C2" s="323"/>
      <c r="D2" s="323"/>
      <c r="E2" s="323"/>
      <c r="F2" s="323"/>
      <c r="G2" s="323"/>
      <c r="H2" s="169" t="str">
        <f>datos!B15</f>
        <v>CABRERA NICOLA LEONARDO JAVIER</v>
      </c>
    </row>
    <row r="3" spans="1:8" ht="15.75" customHeight="1" x14ac:dyDescent="0.25">
      <c r="A3" s="324" t="str">
        <f>CONCATENATE("PROMEDIO DE ",datos!C7," DEL ",'1.1'!A1)</f>
        <v>PROMEDIO DE  DEL PRIMER PARCIAL - PRIMER QUIMESTRE</v>
      </c>
      <c r="B3" s="324"/>
      <c r="C3" s="324"/>
      <c r="D3" s="324"/>
      <c r="E3" s="324"/>
      <c r="F3" s="324"/>
      <c r="G3" s="324"/>
      <c r="H3" s="169" t="str">
        <f>datos!B16</f>
        <v>CARDENAS HIDALGO KENNY JOEL</v>
      </c>
    </row>
    <row r="4" spans="1:8" x14ac:dyDescent="0.25">
      <c r="A4" s="171"/>
      <c r="B4" s="171"/>
      <c r="C4" s="171"/>
      <c r="D4" s="171"/>
      <c r="E4" s="171"/>
      <c r="F4" s="171"/>
      <c r="G4" s="171"/>
      <c r="H4" s="169" t="str">
        <f>datos!B17</f>
        <v>CARRASCO GRAÑA SAMUEL JOSE</v>
      </c>
    </row>
    <row r="5" spans="1:8" x14ac:dyDescent="0.25">
      <c r="A5" s="173"/>
      <c r="B5" s="174"/>
      <c r="C5" s="174"/>
      <c r="D5" s="173"/>
      <c r="E5" s="173"/>
      <c r="F5" s="174"/>
      <c r="G5" s="174"/>
      <c r="H5" s="169" t="str">
        <f>datos!B18</f>
        <v>CARRILLO GARCIA DANIEL ALEJANDRO</v>
      </c>
    </row>
    <row r="6" spans="1:8" x14ac:dyDescent="0.25">
      <c r="B6" s="176"/>
      <c r="C6" s="176"/>
      <c r="D6" s="176"/>
      <c r="E6" s="176"/>
      <c r="H6" s="169" t="str">
        <f>datos!B19</f>
        <v>CHOEZ MORAN DARIAN MARCELA</v>
      </c>
    </row>
    <row r="7" spans="1:8" ht="15" customHeight="1" x14ac:dyDescent="0.25">
      <c r="A7" s="168" t="s">
        <v>159</v>
      </c>
      <c r="B7" s="280" t="s">
        <v>31</v>
      </c>
      <c r="C7" s="280" t="s">
        <v>126</v>
      </c>
      <c r="D7" s="280" t="s">
        <v>127</v>
      </c>
      <c r="E7" s="280" t="s">
        <v>34</v>
      </c>
      <c r="F7" s="280" t="s">
        <v>128</v>
      </c>
      <c r="G7" s="280" t="s">
        <v>101</v>
      </c>
      <c r="H7" s="169" t="str">
        <f>datos!B20</f>
        <v>CONTRERAS VARGAS CECIBEL ALEJANDRA</v>
      </c>
    </row>
    <row r="8" spans="1:8" x14ac:dyDescent="0.25">
      <c r="A8" s="177" t="s">
        <v>129</v>
      </c>
      <c r="B8" s="281" t="e">
        <f>+VLOOKUP($A$7,'PROM 1.1'!$A$12:M53,3,)</f>
        <v>#N/A</v>
      </c>
      <c r="C8" s="281" t="e">
        <f>+VLOOKUP($A$7,'PROM 1.1'!$A$12:M53,5,)</f>
        <v>#N/A</v>
      </c>
      <c r="D8" s="281" t="e">
        <f>+VLOOKUP($A$7,'PROM 1.1'!$A$12:M53,7,)</f>
        <v>#N/A</v>
      </c>
      <c r="E8" s="281" t="e">
        <f>+VLOOKUP($A$7,'PROM 1.1'!$A$12:M53,9,)</f>
        <v>#N/A</v>
      </c>
      <c r="F8" s="282" t="e">
        <f>+VLOOKUP($A$7,'PROM 1.1'!$A$12:M53,11,)</f>
        <v>#N/A</v>
      </c>
      <c r="G8" s="281" t="e">
        <f>+VLOOKUP($A$7,'PROM 1.1'!$A$12:M53,13,)</f>
        <v>#N/A</v>
      </c>
      <c r="H8" s="169" t="str">
        <f>datos!B21</f>
        <v>CORDOVA MENDOZA GIOVANNY ALBERTO</v>
      </c>
    </row>
    <row r="9" spans="1:8" x14ac:dyDescent="0.25">
      <c r="H9" s="169" t="str">
        <f>datos!B22</f>
        <v>CORONEL LANDIVAR JUAN DIEGO</v>
      </c>
    </row>
    <row r="10" spans="1:8" x14ac:dyDescent="0.25">
      <c r="H10" s="169" t="str">
        <f>datos!B23</f>
        <v>CUBA VERA ABRAHAM</v>
      </c>
    </row>
    <row r="11" spans="1:8" x14ac:dyDescent="0.25">
      <c r="H11" s="169" t="str">
        <f>datos!B24</f>
        <v>CUENCA LOZA DANIELLA NICOLLE</v>
      </c>
    </row>
    <row r="12" spans="1:8" x14ac:dyDescent="0.25">
      <c r="H12" s="169" t="str">
        <f>datos!B25</f>
        <v>GARCIA ABRIL FELIX ALBERTO</v>
      </c>
    </row>
    <row r="13" spans="1:8" x14ac:dyDescent="0.25">
      <c r="H13" s="169" t="str">
        <f>datos!B26</f>
        <v>GOMEZ MESTANZA ALBERTO JOSHUA</v>
      </c>
    </row>
    <row r="14" spans="1:8" x14ac:dyDescent="0.25">
      <c r="H14" s="169" t="str">
        <f>datos!B27</f>
        <v>LANDIRES COLOMA ROMINA MARTJE</v>
      </c>
    </row>
    <row r="15" spans="1:8" x14ac:dyDescent="0.25">
      <c r="H15" s="169" t="str">
        <f>datos!B28</f>
        <v>LOOR ALVAREZ JHONNY FREDERICK</v>
      </c>
    </row>
    <row r="16" spans="1:8" x14ac:dyDescent="0.25">
      <c r="H16" s="169" t="str">
        <f>datos!B29</f>
        <v>LOPEZ LEON MIRNA JOSTYNE</v>
      </c>
    </row>
    <row r="17" spans="8:8" x14ac:dyDescent="0.25">
      <c r="H17" s="169" t="str">
        <f>datos!B30</f>
        <v>MALDONADO PALMA CHRISTOPHER XAVIER</v>
      </c>
    </row>
    <row r="18" spans="8:8" x14ac:dyDescent="0.25">
      <c r="H18" s="169" t="str">
        <f>datos!B31</f>
        <v>MORALES AVILA DAYANA PRISCILA</v>
      </c>
    </row>
    <row r="19" spans="8:8" x14ac:dyDescent="0.25">
      <c r="H19" s="169" t="str">
        <f>datos!B32</f>
        <v>MUÑOZ RIVERA NICOLE ALEXANDRA</v>
      </c>
    </row>
    <row r="20" spans="8:8" x14ac:dyDescent="0.25">
      <c r="H20" s="169" t="str">
        <f>datos!B33</f>
        <v>MURILLO VELASTEGUI RICARDO ARTURO</v>
      </c>
    </row>
    <row r="21" spans="8:8" x14ac:dyDescent="0.25">
      <c r="H21" s="169" t="str">
        <f>datos!B34</f>
        <v>OTERO SANCHEZ JORGE ALEJANDRO</v>
      </c>
    </row>
    <row r="22" spans="8:8" x14ac:dyDescent="0.25">
      <c r="H22" s="169" t="str">
        <f>datos!B35</f>
        <v>PASTOR SALGADO MARIELLA DOMENICA</v>
      </c>
    </row>
    <row r="23" spans="8:8" x14ac:dyDescent="0.25">
      <c r="H23" s="169" t="str">
        <f>datos!B36</f>
        <v>PLAZA DELGADO JOSE LUIS</v>
      </c>
    </row>
    <row r="24" spans="8:8" x14ac:dyDescent="0.25">
      <c r="H24" s="169" t="str">
        <f>datos!B37</f>
        <v>ROMAN FLORES DANIEL ERNESTO</v>
      </c>
    </row>
    <row r="25" spans="8:8" x14ac:dyDescent="0.25">
      <c r="H25" s="169" t="str">
        <f>datos!B38</f>
        <v>TAIBOT AVEGNO BRYAN ANTENOR</v>
      </c>
    </row>
    <row r="26" spans="8:8" x14ac:dyDescent="0.25">
      <c r="H26" s="169" t="str">
        <f>datos!B39</f>
        <v>TORO ALMEA JORDAN ANDRES</v>
      </c>
    </row>
    <row r="27" spans="8:8" x14ac:dyDescent="0.25">
      <c r="H27" s="169" t="str">
        <f>datos!B40</f>
        <v>VALENCIA CAICEDO ANGIE ISABELLA</v>
      </c>
    </row>
    <row r="28" spans="8:8" x14ac:dyDescent="0.25">
      <c r="H28" s="169" t="str">
        <f>datos!B41</f>
        <v>VALIENTE GUTIERREZ NAYIB EDUARDO</v>
      </c>
    </row>
    <row r="29" spans="8:8" x14ac:dyDescent="0.25">
      <c r="H29" s="169" t="str">
        <f>datos!B42</f>
        <v>VEGA VERA ANGGIE VALERIA</v>
      </c>
    </row>
    <row r="30" spans="8:8" x14ac:dyDescent="0.25">
      <c r="H30" s="169">
        <f>datos!B43</f>
        <v>0</v>
      </c>
    </row>
    <row r="31" spans="8:8" x14ac:dyDescent="0.25">
      <c r="H31" s="169">
        <f>datos!B44</f>
        <v>0</v>
      </c>
    </row>
    <row r="32" spans="8:8" x14ac:dyDescent="0.25">
      <c r="H32" s="169">
        <f>datos!B45</f>
        <v>0</v>
      </c>
    </row>
    <row r="33" spans="8:8" x14ac:dyDescent="0.25">
      <c r="H33" s="169">
        <f>datos!B46</f>
        <v>0</v>
      </c>
    </row>
    <row r="34" spans="8:8" x14ac:dyDescent="0.25">
      <c r="H34" s="169">
        <f>datos!B47</f>
        <v>0</v>
      </c>
    </row>
    <row r="35" spans="8:8" x14ac:dyDescent="0.25">
      <c r="H35" s="169">
        <f>datos!B48</f>
        <v>0</v>
      </c>
    </row>
    <row r="36" spans="8:8" x14ac:dyDescent="0.25">
      <c r="H36" s="169">
        <f>datos!B49</f>
        <v>0</v>
      </c>
    </row>
    <row r="37" spans="8:8" x14ac:dyDescent="0.25">
      <c r="H37" s="169">
        <f>datos!B50</f>
        <v>0</v>
      </c>
    </row>
    <row r="38" spans="8:8" x14ac:dyDescent="0.25">
      <c r="H38" s="169">
        <f>datos!B51</f>
        <v>0</v>
      </c>
    </row>
    <row r="39" spans="8:8" x14ac:dyDescent="0.25">
      <c r="H39" s="169">
        <f>datos!B52</f>
        <v>0</v>
      </c>
    </row>
    <row r="40" spans="8:8" x14ac:dyDescent="0.25">
      <c r="H40" s="169">
        <f>datos!B53</f>
        <v>0</v>
      </c>
    </row>
    <row r="41" spans="8:8" x14ac:dyDescent="0.25">
      <c r="H41" s="169">
        <f>datos!B54</f>
        <v>0</v>
      </c>
    </row>
    <row r="42" spans="8:8" x14ac:dyDescent="0.25">
      <c r="H42" s="169" t="str">
        <f>datos!B55</f>
        <v>PROMEDIO DEL CURSO</v>
      </c>
    </row>
    <row r="43" spans="8:8" x14ac:dyDescent="0.25">
      <c r="H43" s="169">
        <f>datos!B56</f>
        <v>0</v>
      </c>
    </row>
    <row r="44" spans="8:8" x14ac:dyDescent="0.25">
      <c r="H44" s="169">
        <f>datos!B57</f>
        <v>0</v>
      </c>
    </row>
    <row r="45" spans="8:8" x14ac:dyDescent="0.25">
      <c r="H45" s="169">
        <f>datos!B58</f>
        <v>0</v>
      </c>
    </row>
    <row r="46" spans="8:8" x14ac:dyDescent="0.25">
      <c r="H46" s="169">
        <f>datos!B59</f>
        <v>0</v>
      </c>
    </row>
    <row r="47" spans="8:8" x14ac:dyDescent="0.25">
      <c r="H47" s="169">
        <f>datos!B60</f>
        <v>0</v>
      </c>
    </row>
    <row r="48" spans="8:8" x14ac:dyDescent="0.25">
      <c r="H48" s="169"/>
    </row>
  </sheetData>
  <sheetProtection password="C60B" sheet="1" objects="1" scenarios="1" selectLockedCells="1"/>
  <protectedRanges>
    <protectedRange password="C60B" sqref="A7" name="Rango1"/>
  </protectedRanges>
  <mergeCells count="3">
    <mergeCell ref="A1:G1"/>
    <mergeCell ref="A2:G2"/>
    <mergeCell ref="A3:G3"/>
  </mergeCells>
  <dataValidations count="1">
    <dataValidation type="list" allowBlank="1" showErrorMessage="1" promptTitle="SELECCIONE ESTUDIANTE" sqref="A7">
      <formula1>$H$1:$H$42</formula1>
    </dataValidation>
  </dataValidations>
  <pageMargins left="0.70866141732283472" right="0.70866141732283472" top="0.74803149606299213" bottom="0.74803149606299213" header="0.31496062992125984" footer="0.31496062992125984"/>
  <pageSetup paperSize="9" scale="95" fitToHeight="0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 filterMode="1">
    <pageSetUpPr fitToPage="1"/>
  </sheetPr>
  <dimension ref="A1:F63"/>
  <sheetViews>
    <sheetView topLeftCell="A9" workbookViewId="0">
      <selection activeCell="J58" sqref="J58"/>
    </sheetView>
  </sheetViews>
  <sheetFormatPr baseColWidth="10" defaultRowHeight="15" x14ac:dyDescent="0.25"/>
  <cols>
    <col min="1" max="1" width="20.85546875" style="240" customWidth="1"/>
    <col min="2" max="2" width="21.5703125" style="240" customWidth="1"/>
    <col min="3" max="6" width="20.85546875" style="240" customWidth="1"/>
    <col min="7" max="16384" width="11.42578125" style="240"/>
  </cols>
  <sheetData>
    <row r="1" spans="1:6" ht="58.5" customHeight="1" x14ac:dyDescent="0.25">
      <c r="A1" s="238"/>
      <c r="B1" s="341" t="s">
        <v>36</v>
      </c>
      <c r="C1" s="341"/>
      <c r="D1" s="341"/>
      <c r="E1" s="341"/>
      <c r="F1" s="239" t="s">
        <v>124</v>
      </c>
    </row>
    <row r="2" spans="1:6" ht="18" x14ac:dyDescent="0.25">
      <c r="A2" s="342" t="str">
        <f>+CONCATENATE("INFORME DEL ",'1.1'!A1,"  ",'PROM 1.1'!B6)</f>
        <v>INFORME DEL PRIMER PARCIAL - PRIMER QUIMESTRE  0</v>
      </c>
      <c r="B2" s="342"/>
      <c r="C2" s="342"/>
      <c r="D2" s="342"/>
      <c r="E2" s="342"/>
      <c r="F2" s="342"/>
    </row>
    <row r="3" spans="1:6" ht="15.75" x14ac:dyDescent="0.25">
      <c r="A3" s="343" t="s">
        <v>0</v>
      </c>
      <c r="B3" s="343"/>
      <c r="C3" s="343"/>
      <c r="D3" s="343"/>
      <c r="E3" s="343"/>
      <c r="F3" s="343"/>
    </row>
    <row r="4" spans="1:6" ht="28.5" x14ac:dyDescent="0.25">
      <c r="A4" s="241" t="s">
        <v>1</v>
      </c>
      <c r="B4" s="241" t="s">
        <v>2</v>
      </c>
      <c r="C4" s="241" t="s">
        <v>3</v>
      </c>
      <c r="D4" s="241" t="s">
        <v>4</v>
      </c>
      <c r="E4" s="241" t="s">
        <v>5</v>
      </c>
      <c r="F4" s="241" t="s">
        <v>6</v>
      </c>
    </row>
    <row r="5" spans="1:6" x14ac:dyDescent="0.25">
      <c r="A5" s="242">
        <f>datos!C6</f>
        <v>0</v>
      </c>
      <c r="B5" s="242">
        <f>datos!C7</f>
        <v>0</v>
      </c>
      <c r="C5" s="242"/>
      <c r="D5" s="242">
        <f>datos!C3</f>
        <v>0</v>
      </c>
      <c r="E5" s="242">
        <f>datos!C4</f>
        <v>0</v>
      </c>
      <c r="F5" s="242">
        <f>+COUNTA(datos!B14:B67)</f>
        <v>30</v>
      </c>
    </row>
    <row r="6" spans="1:6" ht="28.5" x14ac:dyDescent="0.25">
      <c r="A6" s="343" t="s">
        <v>7</v>
      </c>
      <c r="B6" s="343"/>
      <c r="C6" s="343"/>
      <c r="D6" s="343"/>
      <c r="E6" s="241" t="s">
        <v>8</v>
      </c>
      <c r="F6" s="243">
        <f>TRUNC(AVERAGE(C12:C51),2)</f>
        <v>7.91</v>
      </c>
    </row>
    <row r="7" spans="1:6" ht="57" x14ac:dyDescent="0.25">
      <c r="A7" s="241" t="s">
        <v>9</v>
      </c>
      <c r="B7" s="241" t="s">
        <v>65</v>
      </c>
      <c r="C7" s="241" t="s">
        <v>10</v>
      </c>
      <c r="D7" s="344" t="s">
        <v>11</v>
      </c>
      <c r="E7" s="344"/>
      <c r="F7" s="344"/>
    </row>
    <row r="8" spans="1:6" ht="34.5" customHeight="1" x14ac:dyDescent="0.25">
      <c r="A8" s="244">
        <v>24</v>
      </c>
      <c r="B8" s="244">
        <v>20</v>
      </c>
      <c r="C8" s="245">
        <v>0.8</v>
      </c>
      <c r="D8" s="340"/>
      <c r="E8" s="340"/>
      <c r="F8" s="340"/>
    </row>
    <row r="10" spans="1:6" ht="15.75" x14ac:dyDescent="0.25">
      <c r="A10" s="343" t="s">
        <v>7</v>
      </c>
      <c r="B10" s="343"/>
      <c r="C10" s="343"/>
      <c r="D10" s="343"/>
      <c r="E10" s="343"/>
      <c r="F10" s="343"/>
    </row>
    <row r="11" spans="1:6" ht="24" x14ac:dyDescent="0.25">
      <c r="A11" s="347" t="s">
        <v>12</v>
      </c>
      <c r="B11" s="348"/>
      <c r="C11" s="246" t="s">
        <v>82</v>
      </c>
      <c r="D11" s="247" t="s">
        <v>13</v>
      </c>
      <c r="E11" s="247" t="s">
        <v>14</v>
      </c>
      <c r="F11" s="247" t="s">
        <v>15</v>
      </c>
    </row>
    <row r="12" spans="1:6" hidden="1" x14ac:dyDescent="0.25">
      <c r="A12" s="345" t="str">
        <f>'PROM 1.1'!A12</f>
        <v>ALVAREZ MUÑIZ ANGIE GABRIELA</v>
      </c>
      <c r="B12" s="346"/>
      <c r="C12" s="248">
        <f>'PROM 1.1'!M12</f>
        <v>8.68</v>
      </c>
      <c r="D12" s="249"/>
      <c r="E12" s="249"/>
      <c r="F12" s="249"/>
    </row>
    <row r="13" spans="1:6" s="38" customFormat="1" hidden="1" x14ac:dyDescent="0.25">
      <c r="A13" s="338" t="str">
        <f>'PROM 1.1'!A13</f>
        <v>CABRERA NICOLA LEONARDO JAVIER</v>
      </c>
      <c r="B13" s="339"/>
      <c r="C13" s="39">
        <f>'PROM 1.1'!M13</f>
        <v>7.45</v>
      </c>
      <c r="D13" s="37"/>
      <c r="E13" s="37"/>
      <c r="F13" s="37"/>
    </row>
    <row r="14" spans="1:6" s="38" customFormat="1" hidden="1" x14ac:dyDescent="0.25">
      <c r="A14" s="338" t="str">
        <f>'PROM 1.1'!A14</f>
        <v>CARDENAS HIDALGO KENNY JOEL</v>
      </c>
      <c r="B14" s="339"/>
      <c r="C14" s="39">
        <f>'PROM 1.1'!M14</f>
        <v>8.35</v>
      </c>
      <c r="D14" s="37"/>
      <c r="E14" s="37"/>
      <c r="F14" s="37"/>
    </row>
    <row r="15" spans="1:6" s="38" customFormat="1" ht="33.75" x14ac:dyDescent="0.25">
      <c r="A15" s="338" t="str">
        <f>'PROM 1.1'!A15</f>
        <v>CARRASCO GRAÑA SAMUEL JOSE</v>
      </c>
      <c r="B15" s="339"/>
      <c r="C15" s="39">
        <f>'PROM 1.1'!M15</f>
        <v>6.3</v>
      </c>
      <c r="D15" s="301" t="s">
        <v>189</v>
      </c>
      <c r="E15" s="301" t="s">
        <v>190</v>
      </c>
      <c r="F15" s="301" t="s">
        <v>191</v>
      </c>
    </row>
    <row r="16" spans="1:6" s="38" customFormat="1" hidden="1" x14ac:dyDescent="0.25">
      <c r="A16" s="338" t="str">
        <f>'PROM 1.1'!A16</f>
        <v>CARRILLO GARCIA DANIEL ALEJANDRO</v>
      </c>
      <c r="B16" s="339"/>
      <c r="C16" s="39">
        <f>'PROM 1.1'!M16</f>
        <v>8.33</v>
      </c>
      <c r="D16" s="37"/>
      <c r="E16" s="37"/>
      <c r="F16" s="37"/>
    </row>
    <row r="17" spans="1:6" hidden="1" x14ac:dyDescent="0.25">
      <c r="A17" s="345" t="str">
        <f>'PROM 1.1'!A17</f>
        <v>CHOEZ MORAN DARIAN MARCELA</v>
      </c>
      <c r="B17" s="346"/>
      <c r="C17" s="248">
        <f>'PROM 1.1'!M17</f>
        <v>7.95</v>
      </c>
      <c r="D17" s="249"/>
      <c r="E17" s="249"/>
      <c r="F17" s="249"/>
    </row>
    <row r="18" spans="1:6" s="38" customFormat="1" hidden="1" x14ac:dyDescent="0.25">
      <c r="A18" s="338" t="str">
        <f>'PROM 1.1'!A18</f>
        <v>CONTRERAS VARGAS CECIBEL ALEJANDRA</v>
      </c>
      <c r="B18" s="339"/>
      <c r="C18" s="39">
        <f>'PROM 1.1'!M18</f>
        <v>7.76</v>
      </c>
      <c r="D18" s="81"/>
      <c r="E18" s="81"/>
      <c r="F18" s="81"/>
    </row>
    <row r="19" spans="1:6" s="38" customFormat="1" hidden="1" x14ac:dyDescent="0.25">
      <c r="A19" s="338" t="str">
        <f>'PROM 1.1'!A19</f>
        <v>CORDOVA MENDOZA GIOVANNY ALBERTO</v>
      </c>
      <c r="B19" s="339"/>
      <c r="C19" s="39">
        <f>'PROM 1.1'!M19</f>
        <v>8.31</v>
      </c>
      <c r="D19" s="81"/>
      <c r="E19" s="81"/>
      <c r="F19" s="81"/>
    </row>
    <row r="20" spans="1:6" s="38" customFormat="1" hidden="1" x14ac:dyDescent="0.25">
      <c r="A20" s="338" t="str">
        <f>'PROM 1.1'!A20</f>
        <v>CORONEL LANDIVAR JUAN DIEGO</v>
      </c>
      <c r="B20" s="339"/>
      <c r="C20" s="39">
        <f>'PROM 1.1'!M20</f>
        <v>8.15</v>
      </c>
      <c r="D20" s="81"/>
      <c r="E20" s="81"/>
      <c r="F20" s="81"/>
    </row>
    <row r="21" spans="1:6" s="38" customFormat="1" hidden="1" x14ac:dyDescent="0.25">
      <c r="A21" s="338" t="str">
        <f>'PROM 1.1'!A21</f>
        <v>CUBA VERA ABRAHAM</v>
      </c>
      <c r="B21" s="339"/>
      <c r="C21" s="39">
        <f>'PROM 1.1'!M21</f>
        <v>7.13</v>
      </c>
      <c r="D21" s="81"/>
      <c r="E21" s="81"/>
      <c r="F21" s="81"/>
    </row>
    <row r="22" spans="1:6" s="38" customFormat="1" hidden="1" x14ac:dyDescent="0.25">
      <c r="A22" s="338" t="str">
        <f>'PROM 1.1'!A22</f>
        <v>CUENCA LOZA DANIELLA NICOLLE</v>
      </c>
      <c r="B22" s="339"/>
      <c r="C22" s="39">
        <f>'PROM 1.1'!M22</f>
        <v>8.16</v>
      </c>
      <c r="D22" s="37"/>
      <c r="E22" s="37"/>
      <c r="F22" s="37"/>
    </row>
    <row r="23" spans="1:6" hidden="1" x14ac:dyDescent="0.25">
      <c r="A23" s="345" t="str">
        <f>'PROM 1.1'!A23</f>
        <v>GARCIA ABRIL FELIX ALBERTO</v>
      </c>
      <c r="B23" s="346"/>
      <c r="C23" s="248">
        <f>'PROM 1.1'!M23</f>
        <v>7.68</v>
      </c>
      <c r="D23" s="249"/>
      <c r="E23" s="249"/>
      <c r="F23" s="249"/>
    </row>
    <row r="24" spans="1:6" s="38" customFormat="1" hidden="1" x14ac:dyDescent="0.25">
      <c r="A24" s="338" t="str">
        <f>'PROM 1.1'!A24</f>
        <v>GOMEZ MESTANZA ALBERTO JOSHUA</v>
      </c>
      <c r="B24" s="339"/>
      <c r="C24" s="39">
        <f>'PROM 1.1'!M24</f>
        <v>7.83</v>
      </c>
      <c r="D24" s="37"/>
      <c r="E24" s="37"/>
      <c r="F24" s="37"/>
    </row>
    <row r="25" spans="1:6" s="38" customFormat="1" hidden="1" x14ac:dyDescent="0.25">
      <c r="A25" s="338" t="str">
        <f>'PROM 1.1'!A25</f>
        <v>LANDIRES COLOMA ROMINA MARTJE</v>
      </c>
      <c r="B25" s="339"/>
      <c r="C25" s="39">
        <f>'PROM 1.1'!M25</f>
        <v>7.93</v>
      </c>
      <c r="D25" s="37"/>
      <c r="E25" s="37"/>
      <c r="F25" s="37"/>
    </row>
    <row r="26" spans="1:6" s="38" customFormat="1" hidden="1" x14ac:dyDescent="0.25">
      <c r="A26" s="338" t="str">
        <f>'PROM 1.1'!A26</f>
        <v>LOOR ALVAREZ JHONNY FREDERICK</v>
      </c>
      <c r="B26" s="339"/>
      <c r="C26" s="39">
        <f>'PROM 1.1'!M26</f>
        <v>7.38</v>
      </c>
      <c r="D26" s="37"/>
      <c r="E26" s="37"/>
      <c r="F26" s="37"/>
    </row>
    <row r="27" spans="1:6" s="38" customFormat="1" hidden="1" x14ac:dyDescent="0.25">
      <c r="A27" s="338" t="str">
        <f>'PROM 1.1'!A27</f>
        <v>LOPEZ LEON MIRNA JOSTYNE</v>
      </c>
      <c r="B27" s="339"/>
      <c r="C27" s="39">
        <f>'PROM 1.1'!M27</f>
        <v>8.0299999999999994</v>
      </c>
      <c r="D27" s="37"/>
      <c r="E27" s="37"/>
      <c r="F27" s="37"/>
    </row>
    <row r="28" spans="1:6" s="38" customFormat="1" hidden="1" x14ac:dyDescent="0.25">
      <c r="A28" s="338" t="str">
        <f>'PROM 1.1'!A28</f>
        <v>MALDONADO PALMA CHRISTOPHER XAVIER</v>
      </c>
      <c r="B28" s="339"/>
      <c r="C28" s="39">
        <f>'PROM 1.1'!M28</f>
        <v>8.4600000000000009</v>
      </c>
      <c r="D28" s="37"/>
      <c r="E28" s="37"/>
      <c r="F28" s="37"/>
    </row>
    <row r="29" spans="1:6" s="38" customFormat="1" hidden="1" x14ac:dyDescent="0.25">
      <c r="A29" s="338" t="str">
        <f>'PROM 1.1'!A29</f>
        <v>MORALES AVILA DAYANA PRISCILA</v>
      </c>
      <c r="B29" s="339"/>
      <c r="C29" s="39">
        <f>'PROM 1.1'!M29</f>
        <v>7.8</v>
      </c>
      <c r="D29" s="37"/>
      <c r="E29" s="37"/>
      <c r="F29" s="37"/>
    </row>
    <row r="30" spans="1:6" s="38" customFormat="1" hidden="1" x14ac:dyDescent="0.25">
      <c r="A30" s="338" t="str">
        <f>'PROM 1.1'!A30</f>
        <v>MUÑOZ RIVERA NICOLE ALEXANDRA</v>
      </c>
      <c r="B30" s="339"/>
      <c r="C30" s="39">
        <f>'PROM 1.1'!M30</f>
        <v>8.3000000000000007</v>
      </c>
      <c r="D30" s="37"/>
      <c r="E30" s="37"/>
      <c r="F30" s="37"/>
    </row>
    <row r="31" spans="1:6" s="38" customFormat="1" hidden="1" x14ac:dyDescent="0.25">
      <c r="A31" s="338" t="str">
        <f>'PROM 1.1'!A31</f>
        <v>MURILLO VELASTEGUI RICARDO ARTURO</v>
      </c>
      <c r="B31" s="339"/>
      <c r="C31" s="39">
        <f>'PROM 1.1'!M31</f>
        <v>8.41</v>
      </c>
      <c r="D31" s="37"/>
      <c r="E31" s="37"/>
      <c r="F31" s="37"/>
    </row>
    <row r="32" spans="1:6" s="38" customFormat="1" hidden="1" x14ac:dyDescent="0.25">
      <c r="A32" s="338" t="str">
        <f>'PROM 1.1'!A32</f>
        <v>OTERO SANCHEZ JORGE ALEJANDRO</v>
      </c>
      <c r="B32" s="339"/>
      <c r="C32" s="39">
        <f>'PROM 1.1'!M32</f>
        <v>7</v>
      </c>
      <c r="D32" s="37"/>
      <c r="E32" s="37"/>
      <c r="F32" s="37"/>
    </row>
    <row r="33" spans="1:6" s="38" customFormat="1" hidden="1" x14ac:dyDescent="0.25">
      <c r="A33" s="338" t="str">
        <f>'PROM 1.1'!A33</f>
        <v>PASTOR SALGADO MARIELLA DOMENICA</v>
      </c>
      <c r="B33" s="339"/>
      <c r="C33" s="39">
        <f>'PROM 1.1'!M33</f>
        <v>9.11</v>
      </c>
      <c r="D33" s="37"/>
      <c r="E33" s="37"/>
      <c r="F33" s="37"/>
    </row>
    <row r="34" spans="1:6" s="38" customFormat="1" hidden="1" x14ac:dyDescent="0.25">
      <c r="A34" s="338" t="str">
        <f>'PROM 1.1'!A34</f>
        <v>PLAZA DELGADO JOSE LUIS</v>
      </c>
      <c r="B34" s="339"/>
      <c r="C34" s="39">
        <f>'PROM 1.1'!M34</f>
        <v>8.1300000000000008</v>
      </c>
      <c r="D34" s="37"/>
      <c r="E34" s="37"/>
      <c r="F34" s="37"/>
    </row>
    <row r="35" spans="1:6" s="38" customFormat="1" hidden="1" x14ac:dyDescent="0.25">
      <c r="A35" s="338" t="str">
        <f>'PROM 1.1'!A35</f>
        <v>ROMAN FLORES DANIEL ERNESTO</v>
      </c>
      <c r="B35" s="339"/>
      <c r="C35" s="39">
        <f>'PROM 1.1'!M35</f>
        <v>7.51</v>
      </c>
      <c r="D35" s="37"/>
      <c r="E35" s="37"/>
      <c r="F35" s="37"/>
    </row>
    <row r="36" spans="1:6" s="38" customFormat="1" hidden="1" x14ac:dyDescent="0.25">
      <c r="A36" s="338" t="str">
        <f>'PROM 1.1'!A36</f>
        <v>TAIBOT AVEGNO BRYAN ANTENOR</v>
      </c>
      <c r="B36" s="339"/>
      <c r="C36" s="39">
        <f>'PROM 1.1'!M36</f>
        <v>7.56</v>
      </c>
      <c r="D36" s="37"/>
      <c r="E36" s="37"/>
      <c r="F36" s="37"/>
    </row>
    <row r="37" spans="1:6" s="38" customFormat="1" ht="33.75" x14ac:dyDescent="0.25">
      <c r="A37" s="338" t="str">
        <f>'PROM 1.1'!A37</f>
        <v>TORO ALMEA JORDAN ANDRES</v>
      </c>
      <c r="B37" s="339"/>
      <c r="C37" s="39">
        <f>'PROM 1.1'!M37</f>
        <v>6.38</v>
      </c>
      <c r="D37" s="301" t="s">
        <v>189</v>
      </c>
      <c r="E37" s="301" t="s">
        <v>190</v>
      </c>
      <c r="F37" s="301" t="s">
        <v>191</v>
      </c>
    </row>
    <row r="38" spans="1:6" s="38" customFormat="1" hidden="1" x14ac:dyDescent="0.25">
      <c r="A38" s="338" t="str">
        <f>'PROM 1.1'!A38</f>
        <v>VALENCIA CAICEDO ANGIE ISABELLA</v>
      </c>
      <c r="B38" s="339"/>
      <c r="C38" s="39">
        <f>'PROM 1.1'!M38</f>
        <v>8.25</v>
      </c>
      <c r="D38" s="37"/>
      <c r="E38" s="37"/>
      <c r="F38" s="37"/>
    </row>
    <row r="39" spans="1:6" s="38" customFormat="1" hidden="1" x14ac:dyDescent="0.25">
      <c r="A39" s="338" t="str">
        <f>'PROM 1.1'!A39</f>
        <v>VALIENTE GUTIERREZ NAYIB EDUARDO</v>
      </c>
      <c r="B39" s="339"/>
      <c r="C39" s="39">
        <f>'PROM 1.1'!M39</f>
        <v>8.25</v>
      </c>
      <c r="D39" s="37"/>
      <c r="E39" s="37"/>
      <c r="F39" s="37"/>
    </row>
    <row r="40" spans="1:6" s="38" customFormat="1" hidden="1" x14ac:dyDescent="0.25">
      <c r="A40" s="338" t="str">
        <f>'PROM 1.1'!A40</f>
        <v>VEGA VERA ANGGIE VALERIA</v>
      </c>
      <c r="B40" s="339"/>
      <c r="C40" s="39">
        <f>'PROM 1.1'!M40</f>
        <v>9</v>
      </c>
      <c r="D40" s="37"/>
      <c r="E40" s="37"/>
      <c r="F40" s="37"/>
    </row>
    <row r="41" spans="1:6" s="38" customFormat="1" hidden="1" x14ac:dyDescent="0.25">
      <c r="A41" s="338">
        <f>'PROM 1.1'!A41</f>
        <v>0</v>
      </c>
      <c r="B41" s="339"/>
      <c r="C41" s="39" t="str">
        <f>'PROM 1.1'!M41</f>
        <v xml:space="preserve"> </v>
      </c>
      <c r="D41" s="37"/>
      <c r="E41" s="37"/>
      <c r="F41" s="37"/>
    </row>
    <row r="42" spans="1:6" s="38" customFormat="1" hidden="1" x14ac:dyDescent="0.25">
      <c r="A42" s="338">
        <f>'PROM 1.1'!A42</f>
        <v>0</v>
      </c>
      <c r="B42" s="339"/>
      <c r="C42" s="39" t="str">
        <f>'PROM 1.1'!M42</f>
        <v xml:space="preserve"> </v>
      </c>
      <c r="D42" s="37"/>
      <c r="E42" s="37"/>
      <c r="F42" s="37"/>
    </row>
    <row r="43" spans="1:6" s="38" customFormat="1" hidden="1" x14ac:dyDescent="0.25">
      <c r="A43" s="338">
        <f>'PROM 1.1'!A43</f>
        <v>0</v>
      </c>
      <c r="B43" s="339"/>
      <c r="C43" s="39" t="str">
        <f>'PROM 1.1'!M43</f>
        <v xml:space="preserve"> </v>
      </c>
      <c r="D43" s="37"/>
      <c r="E43" s="37"/>
      <c r="F43" s="37"/>
    </row>
    <row r="44" spans="1:6" s="38" customFormat="1" hidden="1" x14ac:dyDescent="0.25">
      <c r="A44" s="338">
        <f>'PROM 1.1'!A44</f>
        <v>0</v>
      </c>
      <c r="B44" s="339"/>
      <c r="C44" s="39" t="str">
        <f>'PROM 1.1'!M44</f>
        <v xml:space="preserve"> </v>
      </c>
      <c r="D44" s="37"/>
      <c r="E44" s="37"/>
      <c r="F44" s="37"/>
    </row>
    <row r="45" spans="1:6" s="38" customFormat="1" hidden="1" x14ac:dyDescent="0.25">
      <c r="A45" s="338">
        <f>'PROM 1.1'!A45</f>
        <v>0</v>
      </c>
      <c r="B45" s="339"/>
      <c r="C45" s="39" t="str">
        <f>'PROM 1.1'!M45</f>
        <v xml:space="preserve"> </v>
      </c>
      <c r="D45" s="37"/>
      <c r="E45" s="37"/>
      <c r="F45" s="37"/>
    </row>
    <row r="46" spans="1:6" s="38" customFormat="1" hidden="1" x14ac:dyDescent="0.25">
      <c r="A46" s="338">
        <f>'PROM 1.1'!A46</f>
        <v>0</v>
      </c>
      <c r="B46" s="339"/>
      <c r="C46" s="39" t="str">
        <f>'PROM 1.1'!M46</f>
        <v xml:space="preserve"> </v>
      </c>
      <c r="D46" s="37"/>
      <c r="E46" s="37"/>
      <c r="F46" s="37"/>
    </row>
    <row r="47" spans="1:6" s="38" customFormat="1" hidden="1" x14ac:dyDescent="0.25">
      <c r="A47" s="338">
        <f>'PROM 1.1'!A47</f>
        <v>0</v>
      </c>
      <c r="B47" s="339"/>
      <c r="C47" s="39" t="str">
        <f>'PROM 1.1'!M47</f>
        <v xml:space="preserve"> </v>
      </c>
      <c r="D47" s="37"/>
      <c r="E47" s="37"/>
      <c r="F47" s="37"/>
    </row>
    <row r="48" spans="1:6" s="38" customFormat="1" hidden="1" x14ac:dyDescent="0.25">
      <c r="A48" s="338">
        <f>'PROM 1.1'!A48</f>
        <v>0</v>
      </c>
      <c r="B48" s="339"/>
      <c r="C48" s="39" t="str">
        <f>'PROM 1.1'!M48</f>
        <v xml:space="preserve"> </v>
      </c>
      <c r="D48" s="37"/>
      <c r="E48" s="37"/>
      <c r="F48" s="37"/>
    </row>
    <row r="49" spans="1:6" s="38" customFormat="1" hidden="1" x14ac:dyDescent="0.25">
      <c r="A49" s="338">
        <f>'PROM 1.1'!A49</f>
        <v>0</v>
      </c>
      <c r="B49" s="339"/>
      <c r="C49" s="39" t="str">
        <f>'PROM 1.1'!M49</f>
        <v xml:space="preserve"> </v>
      </c>
      <c r="D49" s="37"/>
      <c r="E49" s="37"/>
      <c r="F49" s="37"/>
    </row>
    <row r="50" spans="1:6" s="38" customFormat="1" hidden="1" x14ac:dyDescent="0.25">
      <c r="A50" s="338">
        <f>'PROM 1.1'!A50</f>
        <v>0</v>
      </c>
      <c r="B50" s="339"/>
      <c r="C50" s="39" t="str">
        <f>'PROM 1.1'!M50</f>
        <v xml:space="preserve"> </v>
      </c>
      <c r="D50" s="37"/>
      <c r="E50" s="37"/>
      <c r="F50" s="37"/>
    </row>
    <row r="51" spans="1:6" s="38" customFormat="1" hidden="1" x14ac:dyDescent="0.25">
      <c r="A51" s="338">
        <f>'PROM 1.1'!A51</f>
        <v>0</v>
      </c>
      <c r="B51" s="339"/>
      <c r="C51" s="39" t="str">
        <f>'PROM 1.1'!M51</f>
        <v xml:space="preserve"> </v>
      </c>
      <c r="D51" s="37"/>
      <c r="E51" s="37"/>
      <c r="F51" s="37"/>
    </row>
    <row r="54" spans="1:6" ht="15.75" x14ac:dyDescent="0.25">
      <c r="A54" s="343" t="s">
        <v>16</v>
      </c>
      <c r="B54" s="343"/>
      <c r="C54" s="343"/>
      <c r="D54" s="343"/>
      <c r="E54" s="343"/>
      <c r="F54" s="343"/>
    </row>
    <row r="55" spans="1:6" ht="29.25" customHeight="1" x14ac:dyDescent="0.25">
      <c r="A55" s="340" t="s">
        <v>192</v>
      </c>
      <c r="B55" s="340"/>
      <c r="C55" s="340"/>
      <c r="D55" s="340"/>
      <c r="E55" s="340"/>
      <c r="F55" s="340"/>
    </row>
    <row r="57" spans="1:6" ht="15.75" x14ac:dyDescent="0.25">
      <c r="A57" s="343" t="s">
        <v>17</v>
      </c>
      <c r="B57" s="343"/>
      <c r="C57" s="343"/>
      <c r="D57" s="343"/>
      <c r="E57" s="343"/>
      <c r="F57" s="343"/>
    </row>
    <row r="58" spans="1:6" ht="33" customHeight="1" x14ac:dyDescent="0.25">
      <c r="A58" s="352" t="s">
        <v>196</v>
      </c>
      <c r="B58" s="353"/>
      <c r="C58" s="353"/>
      <c r="D58" s="353"/>
      <c r="E58" s="353"/>
      <c r="F58" s="353"/>
    </row>
    <row r="59" spans="1:6" x14ac:dyDescent="0.25">
      <c r="A59" s="250"/>
      <c r="B59" s="250"/>
      <c r="C59" s="250"/>
      <c r="D59" s="250"/>
      <c r="E59" s="250"/>
      <c r="F59" s="250"/>
    </row>
    <row r="60" spans="1:6" x14ac:dyDescent="0.25">
      <c r="A60" s="349" t="s">
        <v>18</v>
      </c>
      <c r="B60" s="350"/>
      <c r="C60" s="351"/>
      <c r="D60" s="349" t="s">
        <v>19</v>
      </c>
      <c r="E60" s="350"/>
      <c r="F60" s="351"/>
    </row>
    <row r="61" spans="1:6" x14ac:dyDescent="0.25">
      <c r="A61" s="251" t="s">
        <v>20</v>
      </c>
      <c r="B61" s="354" t="s">
        <v>193</v>
      </c>
      <c r="C61" s="355"/>
      <c r="D61" s="251" t="s">
        <v>21</v>
      </c>
      <c r="E61" s="356" t="s">
        <v>194</v>
      </c>
      <c r="F61" s="357"/>
    </row>
    <row r="62" spans="1:6" ht="32.25" customHeight="1" x14ac:dyDescent="0.25">
      <c r="A62" s="251" t="s">
        <v>22</v>
      </c>
      <c r="B62" s="358"/>
      <c r="C62" s="359"/>
      <c r="D62" s="251" t="s">
        <v>22</v>
      </c>
      <c r="E62" s="360"/>
      <c r="F62" s="361"/>
    </row>
    <row r="63" spans="1:6" x14ac:dyDescent="0.25">
      <c r="A63" s="252" t="s">
        <v>23</v>
      </c>
      <c r="B63" s="362" t="s">
        <v>195</v>
      </c>
      <c r="C63" s="363"/>
      <c r="D63" s="252" t="s">
        <v>23</v>
      </c>
      <c r="E63" s="364" t="s">
        <v>195</v>
      </c>
      <c r="F63" s="365"/>
    </row>
  </sheetData>
  <sheetProtection formatCells="0" formatColumns="0" formatRows="0" sort="0" autoFilter="0" pivotTables="0"/>
  <autoFilter ref="A11:F51">
    <filterColumn colId="0" showButton="0"/>
    <filterColumn colId="2">
      <customFilters>
        <customFilter operator="lessThan" val="7"/>
      </customFilters>
    </filterColumn>
  </autoFilter>
  <mergeCells count="60">
    <mergeCell ref="B61:C61"/>
    <mergeCell ref="E61:F61"/>
    <mergeCell ref="B62:C62"/>
    <mergeCell ref="E62:F62"/>
    <mergeCell ref="B63:C63"/>
    <mergeCell ref="E63:F63"/>
    <mergeCell ref="A60:C60"/>
    <mergeCell ref="D60:F60"/>
    <mergeCell ref="A45:B45"/>
    <mergeCell ref="A46:B46"/>
    <mergeCell ref="A47:B47"/>
    <mergeCell ref="A48:B48"/>
    <mergeCell ref="A49:B49"/>
    <mergeCell ref="A50:B50"/>
    <mergeCell ref="A51:B51"/>
    <mergeCell ref="A54:F54"/>
    <mergeCell ref="A55:F55"/>
    <mergeCell ref="A57:F57"/>
    <mergeCell ref="A58:F58"/>
    <mergeCell ref="A44:B44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32:B32"/>
    <mergeCell ref="A16:B16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17:B17"/>
    <mergeCell ref="A18:B18"/>
    <mergeCell ref="A19:B19"/>
    <mergeCell ref="A20:B20"/>
    <mergeCell ref="A21:B21"/>
    <mergeCell ref="D8:F8"/>
    <mergeCell ref="B1:E1"/>
    <mergeCell ref="A2:F2"/>
    <mergeCell ref="A3:F3"/>
    <mergeCell ref="A6:D6"/>
    <mergeCell ref="D7:F7"/>
    <mergeCell ref="A10:F10"/>
    <mergeCell ref="A12:B12"/>
    <mergeCell ref="A13:B13"/>
    <mergeCell ref="A14:B14"/>
    <mergeCell ref="A15:B15"/>
    <mergeCell ref="A11:B11"/>
  </mergeCells>
  <pageMargins left="0.70866141732283472" right="0.70866141732283472" top="0.74803149606299213" bottom="0.74803149606299213" header="0.31496062992125984" footer="0.31496062992125984"/>
  <pageSetup paperSize="9" scale="69" fitToHeight="0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 filterMode="1">
    <pageSetUpPr fitToPage="1"/>
  </sheetPr>
  <dimension ref="A1:G55"/>
  <sheetViews>
    <sheetView topLeftCell="B1" workbookViewId="0">
      <selection activeCell="A3" sqref="A3:F3"/>
    </sheetView>
  </sheetViews>
  <sheetFormatPr baseColWidth="10" defaultRowHeight="15" x14ac:dyDescent="0.25"/>
  <cols>
    <col min="1" max="5" width="22.7109375" style="38" customWidth="1"/>
    <col min="6" max="6" width="18" style="38" bestFit="1" customWidth="1"/>
    <col min="7" max="7" width="11.140625" style="54" hidden="1" customWidth="1"/>
    <col min="8" max="16384" width="11.42578125" style="38"/>
  </cols>
  <sheetData>
    <row r="1" spans="1:7" ht="60" customHeight="1" x14ac:dyDescent="0.25">
      <c r="A1" s="33"/>
      <c r="B1" s="366" t="s">
        <v>36</v>
      </c>
      <c r="C1" s="366"/>
      <c r="D1" s="366"/>
      <c r="E1" s="366"/>
      <c r="F1" s="28" t="s">
        <v>124</v>
      </c>
    </row>
    <row r="2" spans="1:7" ht="18" x14ac:dyDescent="0.25">
      <c r="A2" s="370" t="str">
        <f>+CONCATENATE("PLAN DE REFUERZO ACADÉMICO    ",'1.1'!A1,"  ",datos!C5)</f>
        <v xml:space="preserve">PLAN DE REFUERZO ACADÉMICO    PRIMER PARCIAL - PRIMER QUIMESTRE  </v>
      </c>
      <c r="B2" s="370"/>
      <c r="C2" s="370"/>
      <c r="D2" s="370"/>
      <c r="E2" s="370"/>
      <c r="F2" s="370"/>
    </row>
    <row r="3" spans="1:7" ht="15.75" x14ac:dyDescent="0.25">
      <c r="A3" s="371" t="s">
        <v>66</v>
      </c>
      <c r="B3" s="371"/>
      <c r="C3" s="371"/>
      <c r="D3" s="371"/>
      <c r="E3" s="371"/>
      <c r="F3" s="371"/>
    </row>
    <row r="4" spans="1:7" x14ac:dyDescent="0.25">
      <c r="A4" s="43" t="s">
        <v>67</v>
      </c>
      <c r="B4" s="44" t="s">
        <v>5</v>
      </c>
      <c r="C4" s="44" t="s">
        <v>2</v>
      </c>
      <c r="D4" s="367" t="s">
        <v>68</v>
      </c>
      <c r="E4" s="367"/>
      <c r="F4" s="367"/>
    </row>
    <row r="5" spans="1:7" s="47" customFormat="1" x14ac:dyDescent="0.25">
      <c r="A5" s="45">
        <f>datos!C3</f>
        <v>0</v>
      </c>
      <c r="B5" s="46">
        <f>datos!C4</f>
        <v>0</v>
      </c>
      <c r="C5" s="46">
        <f>datos!C7</f>
        <v>0</v>
      </c>
      <c r="D5" s="368">
        <f>'I 1.1'!C5</f>
        <v>0</v>
      </c>
      <c r="E5" s="368"/>
      <c r="F5" s="368"/>
      <c r="G5" s="54"/>
    </row>
    <row r="6" spans="1:7" x14ac:dyDescent="0.25">
      <c r="A6" s="367" t="s">
        <v>69</v>
      </c>
      <c r="B6" s="367"/>
      <c r="C6" s="369" t="s">
        <v>70</v>
      </c>
      <c r="D6" s="369"/>
      <c r="E6" s="367" t="s">
        <v>71</v>
      </c>
      <c r="F6" s="367"/>
    </row>
    <row r="7" spans="1:7" s="47" customFormat="1" ht="15" customHeight="1" x14ac:dyDescent="0.25">
      <c r="A7" s="375">
        <f>datos!C6</f>
        <v>0</v>
      </c>
      <c r="B7" s="375"/>
      <c r="C7" s="376">
        <v>42501</v>
      </c>
      <c r="D7" s="376"/>
      <c r="E7" s="372" t="s">
        <v>83</v>
      </c>
      <c r="F7" s="372"/>
      <c r="G7" s="54"/>
    </row>
    <row r="8" spans="1:7" x14ac:dyDescent="0.25">
      <c r="A8" s="42"/>
      <c r="B8" s="42"/>
      <c r="C8" s="42"/>
      <c r="D8" s="42"/>
      <c r="E8" s="42"/>
      <c r="F8" s="42"/>
    </row>
    <row r="9" spans="1:7" ht="15.75" x14ac:dyDescent="0.25">
      <c r="A9" s="374" t="s">
        <v>72</v>
      </c>
      <c r="B9" s="374"/>
      <c r="C9" s="374"/>
      <c r="D9" s="374"/>
      <c r="E9" s="374"/>
      <c r="F9" s="374"/>
    </row>
    <row r="10" spans="1:7" ht="57.75" customHeight="1" x14ac:dyDescent="0.25">
      <c r="A10" s="43" t="s">
        <v>73</v>
      </c>
      <c r="B10" s="43" t="s">
        <v>74</v>
      </c>
      <c r="C10" s="43" t="s">
        <v>75</v>
      </c>
      <c r="D10" s="44" t="s">
        <v>76</v>
      </c>
      <c r="E10" s="43" t="s">
        <v>77</v>
      </c>
      <c r="F10" s="43" t="s">
        <v>78</v>
      </c>
      <c r="G10" s="54" t="s">
        <v>82</v>
      </c>
    </row>
    <row r="11" spans="1:7" ht="30" x14ac:dyDescent="0.25">
      <c r="A11" s="48" t="str">
        <f>'I 1.1'!A12:B12</f>
        <v>ALVAREZ MUÑIZ ANGIE GABRIELA</v>
      </c>
      <c r="B11" s="37">
        <f>'I 1.1'!D12</f>
        <v>0</v>
      </c>
      <c r="C11" s="37"/>
      <c r="D11" s="37"/>
      <c r="E11" s="37"/>
      <c r="F11" s="37"/>
      <c r="G11" s="54">
        <f>'I 1.1'!C12</f>
        <v>8.68</v>
      </c>
    </row>
    <row r="12" spans="1:7" ht="30" hidden="1" x14ac:dyDescent="0.25">
      <c r="A12" s="48" t="str">
        <f>'I 1.1'!A13:B13</f>
        <v>CABRERA NICOLA LEONARDO JAVIER</v>
      </c>
      <c r="B12" s="81">
        <f>'I 1.1'!D13</f>
        <v>0</v>
      </c>
      <c r="C12" s="37"/>
      <c r="D12" s="37"/>
      <c r="E12" s="37"/>
      <c r="F12" s="37"/>
      <c r="G12" s="54">
        <f>'I 1.1'!C13</f>
        <v>7.45</v>
      </c>
    </row>
    <row r="13" spans="1:7" ht="30" hidden="1" x14ac:dyDescent="0.25">
      <c r="A13" s="48" t="str">
        <f>'I 1.1'!A14:B14</f>
        <v>CARDENAS HIDALGO KENNY JOEL</v>
      </c>
      <c r="B13" s="81">
        <f>'I 1.1'!D14</f>
        <v>0</v>
      </c>
      <c r="C13" s="37"/>
      <c r="D13" s="37"/>
      <c r="E13" s="37"/>
      <c r="F13" s="37"/>
      <c r="G13" s="54">
        <f>'I 1.1'!C14</f>
        <v>8.35</v>
      </c>
    </row>
    <row r="14" spans="1:7" ht="60" hidden="1" x14ac:dyDescent="0.25">
      <c r="A14" s="48" t="str">
        <f>'I 1.1'!A15:B15</f>
        <v>CARRASCO GRAÑA SAMUEL JOSE</v>
      </c>
      <c r="B14" s="81" t="str">
        <f>'I 1.1'!D15</f>
        <v>Poca participacion durante la hora clase, no se cumple actividades</v>
      </c>
      <c r="C14" s="37"/>
      <c r="D14" s="37"/>
      <c r="E14" s="37"/>
      <c r="F14" s="37"/>
      <c r="G14" s="54">
        <f>'I 1.1'!C15</f>
        <v>6.3</v>
      </c>
    </row>
    <row r="15" spans="1:7" ht="30" hidden="1" x14ac:dyDescent="0.25">
      <c r="A15" s="48" t="str">
        <f>'I 1.1'!A16:B16</f>
        <v>CARRILLO GARCIA DANIEL ALEJANDRO</v>
      </c>
      <c r="B15" s="81">
        <f>'I 1.1'!D16</f>
        <v>0</v>
      </c>
      <c r="C15" s="81"/>
      <c r="D15" s="81"/>
      <c r="E15" s="81"/>
      <c r="F15" s="81"/>
      <c r="G15" s="54">
        <f>'I 1.1'!C16</f>
        <v>8.33</v>
      </c>
    </row>
    <row r="16" spans="1:7" ht="30" x14ac:dyDescent="0.25">
      <c r="A16" s="48" t="str">
        <f>'I 1.1'!A17:B17</f>
        <v>CHOEZ MORAN DARIAN MARCELA</v>
      </c>
      <c r="B16" s="81">
        <f>'I 1.1'!D17</f>
        <v>0</v>
      </c>
      <c r="C16" s="81"/>
      <c r="D16" s="81"/>
      <c r="E16" s="81"/>
      <c r="F16" s="81"/>
      <c r="G16" s="54">
        <f>'I 1.1'!C17</f>
        <v>7.95</v>
      </c>
    </row>
    <row r="17" spans="1:7" ht="30" hidden="1" x14ac:dyDescent="0.25">
      <c r="A17" s="48" t="str">
        <f>'I 1.1'!A18:B18</f>
        <v>CONTRERAS VARGAS CECIBEL ALEJANDRA</v>
      </c>
      <c r="B17" s="81">
        <f>'I 1.1'!D18</f>
        <v>0</v>
      </c>
      <c r="C17" s="81"/>
      <c r="D17" s="81"/>
      <c r="E17" s="81"/>
      <c r="F17" s="81"/>
      <c r="G17" s="54">
        <f>'I 1.1'!C18</f>
        <v>7.76</v>
      </c>
    </row>
    <row r="18" spans="1:7" ht="30" hidden="1" x14ac:dyDescent="0.25">
      <c r="A18" s="48" t="str">
        <f>'I 1.1'!A19:B19</f>
        <v>CORDOVA MENDOZA GIOVANNY ALBERTO</v>
      </c>
      <c r="B18" s="81">
        <f>'I 1.1'!D19</f>
        <v>0</v>
      </c>
      <c r="C18" s="81"/>
      <c r="D18" s="81"/>
      <c r="E18" s="81"/>
      <c r="F18" s="81"/>
      <c r="G18" s="54">
        <f>'I 1.1'!C19</f>
        <v>8.31</v>
      </c>
    </row>
    <row r="19" spans="1:7" ht="30" hidden="1" x14ac:dyDescent="0.25">
      <c r="A19" s="48" t="str">
        <f>'I 1.1'!A20:B20</f>
        <v>CORONEL LANDIVAR JUAN DIEGO</v>
      </c>
      <c r="B19" s="81">
        <f>'I 1.1'!D20</f>
        <v>0</v>
      </c>
      <c r="C19" s="81"/>
      <c r="D19" s="81"/>
      <c r="E19" s="81"/>
      <c r="F19" s="81"/>
      <c r="G19" s="54">
        <f>'I 1.1'!C20</f>
        <v>8.15</v>
      </c>
    </row>
    <row r="20" spans="1:7" hidden="1" x14ac:dyDescent="0.25">
      <c r="A20" s="48" t="str">
        <f>'I 1.1'!A21:B21</f>
        <v>CUBA VERA ABRAHAM</v>
      </c>
      <c r="B20" s="81">
        <f>'I 1.1'!D21</f>
        <v>0</v>
      </c>
      <c r="C20" s="37"/>
      <c r="D20" s="37"/>
      <c r="E20" s="37"/>
      <c r="F20" s="37"/>
      <c r="G20" s="54">
        <f>'I 1.1'!C21</f>
        <v>7.13</v>
      </c>
    </row>
    <row r="21" spans="1:7" ht="30" hidden="1" x14ac:dyDescent="0.25">
      <c r="A21" s="48" t="str">
        <f>'I 1.1'!A22:B22</f>
        <v>CUENCA LOZA DANIELLA NICOLLE</v>
      </c>
      <c r="B21" s="81">
        <f>'I 1.1'!D22</f>
        <v>0</v>
      </c>
      <c r="C21" s="37"/>
      <c r="D21" s="37"/>
      <c r="E21" s="37"/>
      <c r="F21" s="37"/>
      <c r="G21" s="54">
        <f>'I 1.1'!C22</f>
        <v>8.16</v>
      </c>
    </row>
    <row r="22" spans="1:7" ht="30" x14ac:dyDescent="0.25">
      <c r="A22" s="48" t="str">
        <f>'I 1.1'!A23:B23</f>
        <v>GARCIA ABRIL FELIX ALBERTO</v>
      </c>
      <c r="B22" s="81">
        <f>'I 1.1'!D23</f>
        <v>0</v>
      </c>
      <c r="C22" s="37"/>
      <c r="D22" s="37"/>
      <c r="E22" s="37"/>
      <c r="F22" s="37"/>
      <c r="G22" s="54">
        <f>'I 1.1'!C23</f>
        <v>7.68</v>
      </c>
    </row>
    <row r="23" spans="1:7" ht="30" hidden="1" x14ac:dyDescent="0.25">
      <c r="A23" s="48" t="str">
        <f>'I 1.1'!A24:B24</f>
        <v>GOMEZ MESTANZA ALBERTO JOSHUA</v>
      </c>
      <c r="B23" s="81">
        <f>'I 1.1'!D24</f>
        <v>0</v>
      </c>
      <c r="C23" s="37"/>
      <c r="D23" s="37"/>
      <c r="E23" s="37"/>
      <c r="F23" s="37"/>
      <c r="G23" s="54">
        <f>'I 1.1'!C24</f>
        <v>7.83</v>
      </c>
    </row>
    <row r="24" spans="1:7" ht="30" hidden="1" x14ac:dyDescent="0.25">
      <c r="A24" s="48" t="str">
        <f>'I 1.1'!A25:B25</f>
        <v>LANDIRES COLOMA ROMINA MARTJE</v>
      </c>
      <c r="B24" s="81">
        <f>'I 1.1'!D25</f>
        <v>0</v>
      </c>
      <c r="C24" s="37"/>
      <c r="D24" s="37"/>
      <c r="E24" s="37"/>
      <c r="F24" s="37"/>
      <c r="G24" s="54">
        <f>'I 1.1'!C25</f>
        <v>7.93</v>
      </c>
    </row>
    <row r="25" spans="1:7" ht="30" hidden="1" x14ac:dyDescent="0.25">
      <c r="A25" s="48" t="str">
        <f>'I 1.1'!A26:B26</f>
        <v>LOOR ALVAREZ JHONNY FREDERICK</v>
      </c>
      <c r="B25" s="81">
        <f>'I 1.1'!D26</f>
        <v>0</v>
      </c>
      <c r="C25" s="37"/>
      <c r="D25" s="37"/>
      <c r="E25" s="37"/>
      <c r="F25" s="37"/>
      <c r="G25" s="54">
        <f>'I 1.1'!C26</f>
        <v>7.38</v>
      </c>
    </row>
    <row r="26" spans="1:7" ht="30" hidden="1" x14ac:dyDescent="0.25">
      <c r="A26" s="48" t="str">
        <f>'I 1.1'!A27:B27</f>
        <v>LOPEZ LEON MIRNA JOSTYNE</v>
      </c>
      <c r="B26" s="81">
        <f>'I 1.1'!D27</f>
        <v>0</v>
      </c>
      <c r="C26" s="37"/>
      <c r="D26" s="37"/>
      <c r="E26" s="37"/>
      <c r="F26" s="37"/>
      <c r="G26" s="54">
        <f>'I 1.1'!C27</f>
        <v>8.0299999999999994</v>
      </c>
    </row>
    <row r="27" spans="1:7" ht="30" hidden="1" x14ac:dyDescent="0.25">
      <c r="A27" s="48" t="str">
        <f>'I 1.1'!A28:B28</f>
        <v>MALDONADO PALMA CHRISTOPHER XAVIER</v>
      </c>
      <c r="B27" s="81">
        <f>'I 1.1'!D28</f>
        <v>0</v>
      </c>
      <c r="C27" s="37"/>
      <c r="D27" s="37"/>
      <c r="E27" s="37"/>
      <c r="F27" s="37"/>
      <c r="G27" s="54">
        <f>'I 1.1'!C28</f>
        <v>8.4600000000000009</v>
      </c>
    </row>
    <row r="28" spans="1:7" ht="30" hidden="1" x14ac:dyDescent="0.25">
      <c r="A28" s="48" t="str">
        <f>'I 1.1'!A29:B29</f>
        <v>MORALES AVILA DAYANA PRISCILA</v>
      </c>
      <c r="B28" s="81">
        <f>'I 1.1'!D29</f>
        <v>0</v>
      </c>
      <c r="C28" s="37"/>
      <c r="D28" s="37"/>
      <c r="E28" s="37"/>
      <c r="F28" s="37"/>
      <c r="G28" s="54">
        <f>'I 1.1'!C29</f>
        <v>7.8</v>
      </c>
    </row>
    <row r="29" spans="1:7" ht="30" hidden="1" x14ac:dyDescent="0.25">
      <c r="A29" s="48" t="str">
        <f>'I 1.1'!A30:B30</f>
        <v>MUÑOZ RIVERA NICOLE ALEXANDRA</v>
      </c>
      <c r="B29" s="81">
        <f>'I 1.1'!D30</f>
        <v>0</v>
      </c>
      <c r="C29" s="37"/>
      <c r="D29" s="37"/>
      <c r="E29" s="37"/>
      <c r="F29" s="37"/>
      <c r="G29" s="54">
        <f>'I 1.1'!C30</f>
        <v>8.3000000000000007</v>
      </c>
    </row>
    <row r="30" spans="1:7" ht="30" hidden="1" x14ac:dyDescent="0.25">
      <c r="A30" s="48" t="str">
        <f>'I 1.1'!A31:B31</f>
        <v>MURILLO VELASTEGUI RICARDO ARTURO</v>
      </c>
      <c r="B30" s="81">
        <f>'I 1.1'!D31</f>
        <v>0</v>
      </c>
      <c r="C30" s="37"/>
      <c r="D30" s="37"/>
      <c r="E30" s="37"/>
      <c r="F30" s="37"/>
      <c r="G30" s="54">
        <f>'I 1.1'!C31</f>
        <v>8.41</v>
      </c>
    </row>
    <row r="31" spans="1:7" ht="30" hidden="1" x14ac:dyDescent="0.25">
      <c r="A31" s="48" t="str">
        <f>'I 1.1'!A32:B32</f>
        <v>OTERO SANCHEZ JORGE ALEJANDRO</v>
      </c>
      <c r="B31" s="81">
        <f>'I 1.1'!D32</f>
        <v>0</v>
      </c>
      <c r="C31" s="37"/>
      <c r="D31" s="37"/>
      <c r="E31" s="37"/>
      <c r="F31" s="37"/>
      <c r="G31" s="54">
        <f>'I 1.1'!C32</f>
        <v>7</v>
      </c>
    </row>
    <row r="32" spans="1:7" ht="30" hidden="1" x14ac:dyDescent="0.25">
      <c r="A32" s="48" t="str">
        <f>'I 1.1'!A33:B33</f>
        <v>PASTOR SALGADO MARIELLA DOMENICA</v>
      </c>
      <c r="B32" s="81">
        <f>'I 1.1'!D33</f>
        <v>0</v>
      </c>
      <c r="C32" s="37"/>
      <c r="D32" s="37"/>
      <c r="E32" s="37"/>
      <c r="F32" s="37"/>
      <c r="G32" s="54">
        <f>'I 1.1'!C33</f>
        <v>9.11</v>
      </c>
    </row>
    <row r="33" spans="1:7" ht="30" hidden="1" x14ac:dyDescent="0.25">
      <c r="A33" s="48" t="str">
        <f>'I 1.1'!A34:B34</f>
        <v>PLAZA DELGADO JOSE LUIS</v>
      </c>
      <c r="B33" s="81">
        <f>'I 1.1'!D34</f>
        <v>0</v>
      </c>
      <c r="C33" s="37"/>
      <c r="D33" s="37"/>
      <c r="E33" s="37"/>
      <c r="F33" s="37"/>
      <c r="G33" s="54">
        <f>'I 1.1'!C34</f>
        <v>8.1300000000000008</v>
      </c>
    </row>
    <row r="34" spans="1:7" ht="30" hidden="1" x14ac:dyDescent="0.25">
      <c r="A34" s="48" t="str">
        <f>'I 1.1'!A35:B35</f>
        <v>ROMAN FLORES DANIEL ERNESTO</v>
      </c>
      <c r="B34" s="81">
        <f>'I 1.1'!D35</f>
        <v>0</v>
      </c>
      <c r="C34" s="37"/>
      <c r="D34" s="37"/>
      <c r="E34" s="37"/>
      <c r="F34" s="37"/>
      <c r="G34" s="54">
        <f>'I 1.1'!C35</f>
        <v>7.51</v>
      </c>
    </row>
    <row r="35" spans="1:7" ht="30" hidden="1" x14ac:dyDescent="0.25">
      <c r="A35" s="48" t="str">
        <f>'I 1.1'!A36:B36</f>
        <v>TAIBOT AVEGNO BRYAN ANTENOR</v>
      </c>
      <c r="B35" s="81">
        <f>'I 1.1'!D36</f>
        <v>0</v>
      </c>
      <c r="C35" s="37"/>
      <c r="D35" s="37"/>
      <c r="E35" s="37"/>
      <c r="F35" s="37"/>
      <c r="G35" s="54">
        <f>'I 1.1'!C36</f>
        <v>7.56</v>
      </c>
    </row>
    <row r="36" spans="1:7" ht="60" hidden="1" x14ac:dyDescent="0.25">
      <c r="A36" s="48" t="str">
        <f>'I 1.1'!A37:B37</f>
        <v>TORO ALMEA JORDAN ANDRES</v>
      </c>
      <c r="B36" s="81" t="str">
        <f>'I 1.1'!D37</f>
        <v>Poca participacion durante la hora clase, no se cumple actividades</v>
      </c>
      <c r="C36" s="37"/>
      <c r="D36" s="37"/>
      <c r="E36" s="37"/>
      <c r="F36" s="37"/>
      <c r="G36" s="54">
        <f>'I 1.1'!C37</f>
        <v>6.38</v>
      </c>
    </row>
    <row r="37" spans="1:7" ht="30" hidden="1" x14ac:dyDescent="0.25">
      <c r="A37" s="48" t="str">
        <f>'I 1.1'!A38:B38</f>
        <v>VALENCIA CAICEDO ANGIE ISABELLA</v>
      </c>
      <c r="B37" s="81">
        <f>'I 1.1'!D38</f>
        <v>0</v>
      </c>
      <c r="C37" s="37"/>
      <c r="D37" s="37"/>
      <c r="E37" s="37"/>
      <c r="F37" s="37"/>
      <c r="G37" s="54">
        <f>'I 1.1'!C38</f>
        <v>8.25</v>
      </c>
    </row>
    <row r="38" spans="1:7" ht="30" hidden="1" x14ac:dyDescent="0.25">
      <c r="A38" s="48" t="str">
        <f>'I 1.1'!A39:B39</f>
        <v>VALIENTE GUTIERREZ NAYIB EDUARDO</v>
      </c>
      <c r="B38" s="81">
        <f>'I 1.1'!D39</f>
        <v>0</v>
      </c>
      <c r="C38" s="37"/>
      <c r="D38" s="37"/>
      <c r="E38" s="37"/>
      <c r="F38" s="37"/>
      <c r="G38" s="54">
        <f>'I 1.1'!C39</f>
        <v>8.25</v>
      </c>
    </row>
    <row r="39" spans="1:7" ht="30" hidden="1" x14ac:dyDescent="0.25">
      <c r="A39" s="48" t="str">
        <f>'I 1.1'!A40:B40</f>
        <v>VEGA VERA ANGGIE VALERIA</v>
      </c>
      <c r="B39" s="81">
        <f>'I 1.1'!D40</f>
        <v>0</v>
      </c>
      <c r="C39" s="37"/>
      <c r="D39" s="37"/>
      <c r="E39" s="37"/>
      <c r="F39" s="37"/>
      <c r="G39" s="54">
        <f>'I 1.1'!C40</f>
        <v>9</v>
      </c>
    </row>
    <row r="40" spans="1:7" hidden="1" x14ac:dyDescent="0.25">
      <c r="A40" s="48">
        <f>'I 1.1'!A41:B41</f>
        <v>0</v>
      </c>
      <c r="B40" s="81">
        <f>'I 1.1'!D41</f>
        <v>0</v>
      </c>
      <c r="C40" s="37"/>
      <c r="D40" s="37"/>
      <c r="E40" s="37"/>
      <c r="F40" s="37"/>
      <c r="G40" s="54" t="str">
        <f>'I 1.1'!C41</f>
        <v xml:space="preserve"> </v>
      </c>
    </row>
    <row r="41" spans="1:7" hidden="1" x14ac:dyDescent="0.25">
      <c r="A41" s="48">
        <f>'I 1.1'!A42:B42</f>
        <v>0</v>
      </c>
      <c r="B41" s="81">
        <f>'I 1.1'!D42</f>
        <v>0</v>
      </c>
      <c r="C41" s="37"/>
      <c r="D41" s="37"/>
      <c r="E41" s="37"/>
      <c r="F41" s="37"/>
      <c r="G41" s="54" t="str">
        <f>'I 1.1'!C42</f>
        <v xml:space="preserve"> </v>
      </c>
    </row>
    <row r="42" spans="1:7" hidden="1" x14ac:dyDescent="0.25">
      <c r="A42" s="48">
        <f>'I 1.1'!A43:B43</f>
        <v>0</v>
      </c>
      <c r="B42" s="81">
        <f>'I 1.1'!D43</f>
        <v>0</v>
      </c>
      <c r="C42" s="37"/>
      <c r="D42" s="37"/>
      <c r="E42" s="37"/>
      <c r="F42" s="37"/>
      <c r="G42" s="54" t="str">
        <f>'I 1.1'!C43</f>
        <v xml:space="preserve"> </v>
      </c>
    </row>
    <row r="43" spans="1:7" hidden="1" x14ac:dyDescent="0.25">
      <c r="A43" s="48">
        <f>'I 1.1'!A44:B44</f>
        <v>0</v>
      </c>
      <c r="B43" s="81">
        <f>'I 1.1'!D44</f>
        <v>0</v>
      </c>
      <c r="C43" s="37"/>
      <c r="D43" s="37"/>
      <c r="E43" s="37"/>
      <c r="F43" s="37"/>
      <c r="G43" s="54" t="str">
        <f>'I 1.1'!C44</f>
        <v xml:space="preserve"> </v>
      </c>
    </row>
    <row r="44" spans="1:7" hidden="1" x14ac:dyDescent="0.25">
      <c r="A44" s="48">
        <f>'I 1.1'!A45:B45</f>
        <v>0</v>
      </c>
      <c r="B44" s="81">
        <f>'I 1.1'!D45</f>
        <v>0</v>
      </c>
      <c r="C44" s="37"/>
      <c r="D44" s="37"/>
      <c r="E44" s="37"/>
      <c r="F44" s="37"/>
      <c r="G44" s="54" t="str">
        <f>'I 1.1'!C45</f>
        <v xml:space="preserve"> </v>
      </c>
    </row>
    <row r="45" spans="1:7" hidden="1" x14ac:dyDescent="0.25">
      <c r="A45" s="48">
        <f>'I 1.1'!A46:B46</f>
        <v>0</v>
      </c>
      <c r="B45" s="81">
        <f>'I 1.1'!D46</f>
        <v>0</v>
      </c>
      <c r="C45" s="37"/>
      <c r="D45" s="37"/>
      <c r="E45" s="37"/>
      <c r="F45" s="37"/>
      <c r="G45" s="54" t="str">
        <f>'I 1.1'!C46</f>
        <v xml:space="preserve"> </v>
      </c>
    </row>
    <row r="46" spans="1:7" hidden="1" x14ac:dyDescent="0.25">
      <c r="A46" s="48">
        <f>'I 1.1'!A47:B47</f>
        <v>0</v>
      </c>
      <c r="B46" s="81">
        <f>'I 1.1'!D47</f>
        <v>0</v>
      </c>
      <c r="C46" s="37"/>
      <c r="D46" s="37"/>
      <c r="E46" s="37"/>
      <c r="F46" s="37"/>
      <c r="G46" s="54" t="str">
        <f>'I 1.1'!C47</f>
        <v xml:space="preserve"> </v>
      </c>
    </row>
    <row r="47" spans="1:7" hidden="1" x14ac:dyDescent="0.25">
      <c r="A47" s="48">
        <f>'I 1.1'!A48:B48</f>
        <v>0</v>
      </c>
      <c r="B47" s="81">
        <f>'I 1.1'!D48</f>
        <v>0</v>
      </c>
      <c r="C47" s="37"/>
      <c r="D47" s="37"/>
      <c r="E47" s="37"/>
      <c r="F47" s="37"/>
      <c r="G47" s="54" t="str">
        <f>'I 1.1'!C48</f>
        <v xml:space="preserve"> </v>
      </c>
    </row>
    <row r="48" spans="1:7" hidden="1" x14ac:dyDescent="0.25">
      <c r="A48" s="48">
        <f>'I 1.1'!A49:B49</f>
        <v>0</v>
      </c>
      <c r="B48" s="81">
        <f>'I 1.1'!D49</f>
        <v>0</v>
      </c>
      <c r="C48" s="37"/>
      <c r="D48" s="37"/>
      <c r="E48" s="37"/>
      <c r="F48" s="37"/>
      <c r="G48" s="54" t="str">
        <f>'I 1.1'!C49</f>
        <v xml:space="preserve"> </v>
      </c>
    </row>
    <row r="49" spans="1:7" hidden="1" x14ac:dyDescent="0.25">
      <c r="A49" s="48">
        <f>'I 1.1'!A50:B50</f>
        <v>0</v>
      </c>
      <c r="B49" s="81">
        <f>'I 1.1'!D50</f>
        <v>0</v>
      </c>
      <c r="C49" s="37"/>
      <c r="D49" s="37"/>
      <c r="E49" s="37"/>
      <c r="F49" s="37"/>
      <c r="G49" s="54" t="str">
        <f>'I 1.1'!C50</f>
        <v xml:space="preserve"> </v>
      </c>
    </row>
    <row r="50" spans="1:7" hidden="1" x14ac:dyDescent="0.25">
      <c r="A50" s="48">
        <f>'I 1.1'!A51:B51</f>
        <v>0</v>
      </c>
      <c r="B50" s="81">
        <f>'I 1.1'!D51</f>
        <v>0</v>
      </c>
      <c r="C50" s="37"/>
      <c r="D50" s="37"/>
      <c r="E50" s="37"/>
      <c r="F50" s="37"/>
      <c r="G50" s="54" t="str">
        <f>'I 1.1'!C51</f>
        <v xml:space="preserve"> </v>
      </c>
    </row>
    <row r="52" spans="1:7" x14ac:dyDescent="0.25">
      <c r="A52" s="373" t="s">
        <v>18</v>
      </c>
      <c r="B52" s="373"/>
      <c r="C52" s="373" t="s">
        <v>79</v>
      </c>
      <c r="D52" s="373"/>
      <c r="E52" s="373" t="s">
        <v>80</v>
      </c>
      <c r="F52" s="373"/>
    </row>
    <row r="53" spans="1:7" x14ac:dyDescent="0.25">
      <c r="A53" s="49" t="s">
        <v>1</v>
      </c>
      <c r="B53" s="50">
        <f>datos!C6</f>
        <v>0</v>
      </c>
      <c r="C53" s="49" t="s">
        <v>81</v>
      </c>
      <c r="D53" s="82">
        <f>datos!C8</f>
        <v>0</v>
      </c>
      <c r="E53" s="49" t="s">
        <v>81</v>
      </c>
      <c r="F53" s="82">
        <f>datos!C9</f>
        <v>0</v>
      </c>
    </row>
    <row r="54" spans="1:7" ht="24" customHeight="1" x14ac:dyDescent="0.25">
      <c r="A54" s="51" t="s">
        <v>22</v>
      </c>
      <c r="B54" s="52"/>
      <c r="C54" s="51" t="s">
        <v>22</v>
      </c>
      <c r="D54" s="52"/>
      <c r="E54" s="51" t="s">
        <v>22</v>
      </c>
      <c r="F54" s="52"/>
    </row>
    <row r="55" spans="1:7" x14ac:dyDescent="0.25">
      <c r="A55" s="51" t="s">
        <v>23</v>
      </c>
      <c r="B55" s="52"/>
      <c r="C55" s="51" t="s">
        <v>23</v>
      </c>
      <c r="D55" s="52"/>
      <c r="E55" s="51" t="s">
        <v>23</v>
      </c>
      <c r="F55" s="52"/>
    </row>
  </sheetData>
  <autoFilter ref="A10:G50">
    <filterColumn colId="6">
      <customFilters>
        <customFilter operator="lessThan" val="7"/>
      </customFilters>
    </filterColumn>
  </autoFilter>
  <mergeCells count="15">
    <mergeCell ref="E7:F7"/>
    <mergeCell ref="A52:B52"/>
    <mergeCell ref="C52:D52"/>
    <mergeCell ref="E52:F52"/>
    <mergeCell ref="A9:F9"/>
    <mergeCell ref="A7:B7"/>
    <mergeCell ref="C7:D7"/>
    <mergeCell ref="B1:E1"/>
    <mergeCell ref="D4:F4"/>
    <mergeCell ref="D5:F5"/>
    <mergeCell ref="E6:F6"/>
    <mergeCell ref="A6:B6"/>
    <mergeCell ref="C6:D6"/>
    <mergeCell ref="A2:F2"/>
    <mergeCell ref="A3:F3"/>
  </mergeCells>
  <pageMargins left="0.70866141732283472" right="0.70866141732283472" top="0.74803149606299213" bottom="0.74803149606299213" header="0.31496062992125984" footer="0.31496062992125984"/>
  <pageSetup paperSize="9" scale="66" fitToHeight="0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pageSetUpPr fitToPage="1"/>
  </sheetPr>
  <dimension ref="A1:AD42"/>
  <sheetViews>
    <sheetView tabSelected="1" workbookViewId="0">
      <pane xSplit="1" ySplit="2" topLeftCell="F14" activePane="bottomRight" state="frozen"/>
      <selection activeCell="A3" sqref="A3"/>
      <selection pane="topRight" activeCell="A3" sqref="A3"/>
      <selection pane="bottomLeft" activeCell="A3" sqref="A3"/>
      <selection pane="bottomRight" activeCell="AD32" sqref="AD32"/>
    </sheetView>
  </sheetViews>
  <sheetFormatPr baseColWidth="10" defaultColWidth="4" defaultRowHeight="15" x14ac:dyDescent="0.25"/>
  <cols>
    <col min="1" max="1" width="36.28515625" style="4" customWidth="1"/>
    <col min="2" max="30" width="5.7109375" style="189" customWidth="1"/>
    <col min="31" max="16384" width="4" style="4"/>
  </cols>
  <sheetData>
    <row r="1" spans="1:30" s="2" customFormat="1" ht="30" x14ac:dyDescent="0.25">
      <c r="A1" s="55" t="s">
        <v>84</v>
      </c>
      <c r="B1" s="377" t="s">
        <v>31</v>
      </c>
      <c r="C1" s="378"/>
      <c r="D1" s="378"/>
      <c r="E1" s="378"/>
      <c r="F1" s="378"/>
      <c r="G1" s="378"/>
      <c r="H1" s="379"/>
      <c r="I1" s="380" t="s">
        <v>32</v>
      </c>
      <c r="J1" s="381"/>
      <c r="K1" s="381"/>
      <c r="L1" s="381"/>
      <c r="M1" s="381"/>
      <c r="N1" s="381"/>
      <c r="O1" s="382"/>
      <c r="P1" s="377" t="s">
        <v>33</v>
      </c>
      <c r="Q1" s="378"/>
      <c r="R1" s="378"/>
      <c r="S1" s="378"/>
      <c r="T1" s="378"/>
      <c r="U1" s="378"/>
      <c r="V1" s="379"/>
      <c r="W1" s="380" t="s">
        <v>34</v>
      </c>
      <c r="X1" s="381"/>
      <c r="Y1" s="381"/>
      <c r="Z1" s="381"/>
      <c r="AA1" s="381"/>
      <c r="AB1" s="381"/>
      <c r="AC1" s="382"/>
      <c r="AD1" s="315" t="s">
        <v>35</v>
      </c>
    </row>
    <row r="2" spans="1:30" s="2" customFormat="1" x14ac:dyDescent="0.25">
      <c r="A2" s="55" t="str">
        <f>+CONCATENATE(datos!C3," ",datos!C4,"
",datos!C5)</f>
        <v xml:space="preserve"> 
</v>
      </c>
      <c r="B2" s="187"/>
      <c r="C2" s="187"/>
      <c r="D2" s="187"/>
      <c r="E2" s="187"/>
      <c r="F2" s="187"/>
      <c r="G2" s="187"/>
      <c r="H2" s="187"/>
      <c r="I2" s="186"/>
      <c r="J2" s="186"/>
      <c r="K2" s="186"/>
      <c r="L2" s="186"/>
      <c r="M2" s="186"/>
      <c r="N2" s="186"/>
      <c r="O2" s="186"/>
      <c r="P2" s="187"/>
      <c r="Q2" s="187"/>
      <c r="R2" s="187"/>
      <c r="S2" s="187"/>
      <c r="T2" s="187"/>
      <c r="U2" s="187"/>
      <c r="V2" s="187"/>
      <c r="W2" s="186"/>
      <c r="X2" s="186"/>
      <c r="Y2" s="186"/>
      <c r="Z2" s="186"/>
      <c r="AA2" s="186"/>
      <c r="AB2" s="186"/>
      <c r="AC2" s="186"/>
      <c r="AD2" s="316"/>
    </row>
    <row r="3" spans="1:30" x14ac:dyDescent="0.25">
      <c r="A3" s="3" t="str">
        <f>datos!B14</f>
        <v>ALVAREZ MUÑIZ ANGIE GABRIELA</v>
      </c>
      <c r="B3" s="188">
        <v>10</v>
      </c>
      <c r="C3" s="188">
        <v>10</v>
      </c>
      <c r="D3" s="188">
        <v>10</v>
      </c>
      <c r="E3" s="188"/>
      <c r="F3" s="188"/>
      <c r="G3" s="188"/>
      <c r="H3" s="188"/>
      <c r="I3" s="188">
        <v>10</v>
      </c>
      <c r="J3" s="188">
        <v>9</v>
      </c>
      <c r="K3" s="188">
        <v>6</v>
      </c>
      <c r="L3" s="188">
        <v>10</v>
      </c>
      <c r="M3" s="188"/>
      <c r="N3" s="188"/>
      <c r="O3" s="188"/>
      <c r="P3" s="188">
        <v>10</v>
      </c>
      <c r="Q3" s="188">
        <v>7</v>
      </c>
      <c r="R3" s="188">
        <v>9</v>
      </c>
      <c r="S3" s="188"/>
      <c r="T3" s="188"/>
      <c r="U3" s="188"/>
      <c r="V3" s="188"/>
      <c r="W3" s="188">
        <v>7</v>
      </c>
      <c r="X3" s="188">
        <v>8</v>
      </c>
      <c r="Y3" s="188"/>
      <c r="Z3" s="188"/>
      <c r="AA3" s="188"/>
      <c r="AB3" s="188"/>
      <c r="AC3" s="188"/>
      <c r="AD3" s="188"/>
    </row>
    <row r="4" spans="1:30" x14ac:dyDescent="0.25">
      <c r="A4" s="3" t="str">
        <f>datos!B15</f>
        <v>CABRERA NICOLA LEONARDO JAVIER</v>
      </c>
      <c r="B4" s="188">
        <v>7</v>
      </c>
      <c r="C4" s="188">
        <v>9</v>
      </c>
      <c r="D4" s="188">
        <v>5</v>
      </c>
      <c r="E4" s="188"/>
      <c r="F4" s="188"/>
      <c r="G4" s="188"/>
      <c r="H4" s="188"/>
      <c r="I4" s="188">
        <v>6</v>
      </c>
      <c r="J4" s="188">
        <v>9</v>
      </c>
      <c r="K4" s="188">
        <v>5</v>
      </c>
      <c r="L4" s="188">
        <v>10</v>
      </c>
      <c r="M4" s="188"/>
      <c r="N4" s="188"/>
      <c r="O4" s="188"/>
      <c r="P4" s="188">
        <v>6</v>
      </c>
      <c r="Q4" s="188">
        <v>6</v>
      </c>
      <c r="R4" s="188">
        <v>9</v>
      </c>
      <c r="S4" s="188"/>
      <c r="T4" s="188"/>
      <c r="U4" s="188"/>
      <c r="V4" s="188"/>
      <c r="W4" s="188">
        <v>5</v>
      </c>
      <c r="X4" s="188">
        <v>5</v>
      </c>
      <c r="Y4" s="188"/>
      <c r="Z4" s="188"/>
      <c r="AA4" s="188"/>
      <c r="AB4" s="188"/>
      <c r="AC4" s="188"/>
      <c r="AD4" s="188">
        <v>4</v>
      </c>
    </row>
    <row r="5" spans="1:30" x14ac:dyDescent="0.25">
      <c r="A5" s="3" t="str">
        <f>datos!B16</f>
        <v>CARDENAS HIDALGO KENNY JOEL</v>
      </c>
      <c r="B5" s="188">
        <v>6</v>
      </c>
      <c r="C5" s="188">
        <v>10</v>
      </c>
      <c r="D5" s="188">
        <v>9</v>
      </c>
      <c r="E5" s="188"/>
      <c r="F5" s="188"/>
      <c r="G5" s="188"/>
      <c r="H5" s="188"/>
      <c r="I5" s="188">
        <v>1</v>
      </c>
      <c r="J5" s="188">
        <v>5</v>
      </c>
      <c r="K5" s="188">
        <v>10</v>
      </c>
      <c r="L5" s="188">
        <v>10</v>
      </c>
      <c r="M5" s="188"/>
      <c r="N5" s="188"/>
      <c r="O5" s="188"/>
      <c r="P5" s="188">
        <v>6</v>
      </c>
      <c r="Q5" s="188">
        <v>9</v>
      </c>
      <c r="R5" s="188">
        <v>9</v>
      </c>
      <c r="S5" s="188"/>
      <c r="T5" s="188"/>
      <c r="U5" s="188"/>
      <c r="V5" s="188"/>
      <c r="W5" s="188">
        <v>5</v>
      </c>
      <c r="X5" s="188">
        <v>6</v>
      </c>
      <c r="Y5" s="188"/>
      <c r="Z5" s="188"/>
      <c r="AA5" s="188"/>
      <c r="AB5" s="188"/>
      <c r="AC5" s="188"/>
      <c r="AD5" s="188">
        <v>4</v>
      </c>
    </row>
    <row r="6" spans="1:30" x14ac:dyDescent="0.25">
      <c r="A6" s="3" t="str">
        <f>datos!B17</f>
        <v>CARRASCO GRAÑA SAMUEL JOSE</v>
      </c>
      <c r="B6" s="188">
        <v>2</v>
      </c>
      <c r="C6" s="188">
        <v>2</v>
      </c>
      <c r="D6" s="188">
        <v>2</v>
      </c>
      <c r="E6" s="188"/>
      <c r="F6" s="188"/>
      <c r="G6" s="188"/>
      <c r="H6" s="188"/>
      <c r="I6" s="188">
        <v>2</v>
      </c>
      <c r="J6" s="188">
        <v>2</v>
      </c>
      <c r="K6" s="188">
        <v>2</v>
      </c>
      <c r="L6" s="188">
        <v>2</v>
      </c>
      <c r="M6" s="188"/>
      <c r="N6" s="188"/>
      <c r="O6" s="188"/>
      <c r="P6" s="188">
        <v>7</v>
      </c>
      <c r="Q6" s="188">
        <v>6</v>
      </c>
      <c r="R6" s="188">
        <v>7</v>
      </c>
      <c r="S6" s="188"/>
      <c r="T6" s="188"/>
      <c r="U6" s="188"/>
      <c r="V6" s="188"/>
      <c r="W6" s="188">
        <v>8</v>
      </c>
      <c r="X6" s="188">
        <v>9</v>
      </c>
      <c r="Y6" s="188"/>
      <c r="Z6" s="188"/>
      <c r="AA6" s="188"/>
      <c r="AB6" s="188"/>
      <c r="AC6" s="188"/>
      <c r="AD6" s="188">
        <v>5</v>
      </c>
    </row>
    <row r="7" spans="1:30" x14ac:dyDescent="0.25">
      <c r="A7" s="3" t="str">
        <f>datos!B18</f>
        <v>CARRILLO GARCIA DANIEL ALEJANDRO</v>
      </c>
      <c r="B7" s="188">
        <v>6</v>
      </c>
      <c r="C7" s="188">
        <v>10</v>
      </c>
      <c r="D7" s="188">
        <v>7</v>
      </c>
      <c r="E7" s="188"/>
      <c r="F7" s="188"/>
      <c r="G7" s="188"/>
      <c r="H7" s="188"/>
      <c r="I7" s="188">
        <v>6</v>
      </c>
      <c r="J7" s="188">
        <v>8</v>
      </c>
      <c r="K7" s="188">
        <v>10</v>
      </c>
      <c r="L7" s="188">
        <v>10</v>
      </c>
      <c r="M7" s="188"/>
      <c r="N7" s="188"/>
      <c r="O7" s="188"/>
      <c r="P7" s="188">
        <v>6</v>
      </c>
      <c r="Q7" s="188">
        <v>6</v>
      </c>
      <c r="R7" s="188">
        <v>6</v>
      </c>
      <c r="S7" s="188"/>
      <c r="T7" s="188"/>
      <c r="U7" s="188"/>
      <c r="V7" s="188"/>
      <c r="W7" s="188">
        <v>9</v>
      </c>
      <c r="X7" s="188">
        <v>7</v>
      </c>
      <c r="Y7" s="188"/>
      <c r="Z7" s="188"/>
      <c r="AA7" s="188"/>
      <c r="AB7" s="188"/>
      <c r="AC7" s="188"/>
      <c r="AD7" s="188">
        <v>6</v>
      </c>
    </row>
    <row r="8" spans="1:30" x14ac:dyDescent="0.25">
      <c r="A8" s="3" t="str">
        <f>datos!B19</f>
        <v>CHOEZ MORAN DARIAN MARCELA</v>
      </c>
      <c r="B8" s="188">
        <v>8</v>
      </c>
      <c r="C8" s="188">
        <v>10</v>
      </c>
      <c r="D8" s="188">
        <v>10</v>
      </c>
      <c r="E8" s="188"/>
      <c r="F8" s="188"/>
      <c r="G8" s="188"/>
      <c r="H8" s="188"/>
      <c r="I8" s="188">
        <v>10</v>
      </c>
      <c r="J8" s="188">
        <v>9</v>
      </c>
      <c r="K8" s="188">
        <v>10</v>
      </c>
      <c r="L8" s="188">
        <v>10</v>
      </c>
      <c r="M8" s="188"/>
      <c r="N8" s="188"/>
      <c r="O8" s="188"/>
      <c r="P8" s="188">
        <v>10</v>
      </c>
      <c r="Q8" s="188">
        <v>7</v>
      </c>
      <c r="R8" s="188">
        <v>6</v>
      </c>
      <c r="S8" s="188"/>
      <c r="T8" s="188"/>
      <c r="U8" s="188"/>
      <c r="V8" s="188"/>
      <c r="W8" s="188">
        <v>9</v>
      </c>
      <c r="X8" s="188">
        <v>6</v>
      </c>
      <c r="Y8" s="188"/>
      <c r="Z8" s="188"/>
      <c r="AA8" s="188"/>
      <c r="AB8" s="188"/>
      <c r="AC8" s="188"/>
      <c r="AD8" s="188">
        <v>7</v>
      </c>
    </row>
    <row r="9" spans="1:30" ht="30" x14ac:dyDescent="0.25">
      <c r="A9" s="3" t="str">
        <f>datos!B20</f>
        <v>CONTRERAS VARGAS CECIBEL ALEJANDRA</v>
      </c>
      <c r="B9" s="188">
        <v>2</v>
      </c>
      <c r="C9" s="188">
        <v>2</v>
      </c>
      <c r="D9" s="188">
        <v>2</v>
      </c>
      <c r="E9" s="188"/>
      <c r="F9" s="188"/>
      <c r="G9" s="188"/>
      <c r="H9" s="188"/>
      <c r="I9" s="188">
        <v>10</v>
      </c>
      <c r="J9" s="188">
        <v>8</v>
      </c>
      <c r="K9" s="188">
        <v>6</v>
      </c>
      <c r="L9" s="188">
        <v>6</v>
      </c>
      <c r="M9" s="188"/>
      <c r="N9" s="188"/>
      <c r="O9" s="188"/>
      <c r="P9" s="188">
        <v>10</v>
      </c>
      <c r="Q9" s="188">
        <v>6</v>
      </c>
      <c r="R9" s="188">
        <v>5</v>
      </c>
      <c r="S9" s="188"/>
      <c r="T9" s="188"/>
      <c r="U9" s="188"/>
      <c r="V9" s="188"/>
      <c r="W9" s="188">
        <v>6</v>
      </c>
      <c r="X9" s="188">
        <v>6</v>
      </c>
      <c r="Y9" s="188"/>
      <c r="Z9" s="188"/>
      <c r="AA9" s="188"/>
      <c r="AB9" s="188"/>
      <c r="AC9" s="188"/>
      <c r="AD9" s="188"/>
    </row>
    <row r="10" spans="1:30" ht="30" x14ac:dyDescent="0.25">
      <c r="A10" s="3" t="str">
        <f>datos!B21</f>
        <v>CORDOVA MENDOZA GIOVANNY ALBERTO</v>
      </c>
      <c r="B10" s="188">
        <v>6</v>
      </c>
      <c r="C10" s="188">
        <v>6</v>
      </c>
      <c r="D10" s="188">
        <v>8</v>
      </c>
      <c r="E10" s="188"/>
      <c r="F10" s="188"/>
      <c r="G10" s="188"/>
      <c r="H10" s="188"/>
      <c r="I10" s="188">
        <v>10</v>
      </c>
      <c r="J10" s="188">
        <v>9</v>
      </c>
      <c r="K10" s="188">
        <v>6</v>
      </c>
      <c r="L10" s="188">
        <v>8</v>
      </c>
      <c r="M10" s="188"/>
      <c r="N10" s="188"/>
      <c r="O10" s="188"/>
      <c r="P10" s="188">
        <v>6</v>
      </c>
      <c r="Q10" s="188">
        <v>5</v>
      </c>
      <c r="R10" s="188">
        <v>9</v>
      </c>
      <c r="S10" s="188"/>
      <c r="T10" s="188"/>
      <c r="U10" s="188"/>
      <c r="V10" s="188"/>
      <c r="W10" s="188">
        <v>7</v>
      </c>
      <c r="X10" s="188">
        <v>7</v>
      </c>
      <c r="Y10" s="188"/>
      <c r="Z10" s="188"/>
      <c r="AA10" s="188"/>
      <c r="AB10" s="188"/>
      <c r="AC10" s="188"/>
      <c r="AD10" s="188">
        <v>7</v>
      </c>
    </row>
    <row r="11" spans="1:30" x14ac:dyDescent="0.25">
      <c r="A11" s="3" t="str">
        <f>datos!B22</f>
        <v>CORONEL LANDIVAR JUAN DIEGO</v>
      </c>
      <c r="B11" s="188">
        <v>9</v>
      </c>
      <c r="C11" s="188">
        <v>6</v>
      </c>
      <c r="D11" s="188">
        <v>6</v>
      </c>
      <c r="E11" s="188"/>
      <c r="F11" s="188"/>
      <c r="G11" s="188"/>
      <c r="H11" s="188"/>
      <c r="I11" s="188">
        <v>7</v>
      </c>
      <c r="J11" s="188">
        <v>10</v>
      </c>
      <c r="K11" s="188">
        <v>5</v>
      </c>
      <c r="L11" s="188">
        <v>7</v>
      </c>
      <c r="M11" s="188"/>
      <c r="N11" s="188"/>
      <c r="O11" s="188"/>
      <c r="P11" s="188">
        <v>9</v>
      </c>
      <c r="Q11" s="188">
        <v>6</v>
      </c>
      <c r="R11" s="188">
        <v>9</v>
      </c>
      <c r="S11" s="188"/>
      <c r="T11" s="188"/>
      <c r="U11" s="188"/>
      <c r="V11" s="188"/>
      <c r="W11" s="188">
        <v>7</v>
      </c>
      <c r="X11" s="188">
        <v>5</v>
      </c>
      <c r="Y11" s="188"/>
      <c r="Z11" s="188"/>
      <c r="AA11" s="188"/>
      <c r="AB11" s="188"/>
      <c r="AC11" s="188"/>
      <c r="AD11" s="188">
        <v>5</v>
      </c>
    </row>
    <row r="12" spans="1:30" x14ac:dyDescent="0.25">
      <c r="A12" s="3" t="str">
        <f>datos!B23</f>
        <v>CUBA VERA ABRAHAM</v>
      </c>
      <c r="B12" s="188">
        <v>2</v>
      </c>
      <c r="C12" s="188">
        <v>2</v>
      </c>
      <c r="D12" s="188">
        <v>2</v>
      </c>
      <c r="E12" s="188"/>
      <c r="F12" s="188"/>
      <c r="G12" s="188"/>
      <c r="H12" s="188"/>
      <c r="I12" s="188">
        <v>7</v>
      </c>
      <c r="J12" s="188">
        <v>7</v>
      </c>
      <c r="K12" s="188">
        <v>2</v>
      </c>
      <c r="L12" s="188">
        <v>2</v>
      </c>
      <c r="M12" s="188"/>
      <c r="N12" s="188"/>
      <c r="O12" s="188"/>
      <c r="P12" s="188">
        <v>2</v>
      </c>
      <c r="Q12" s="188">
        <v>2</v>
      </c>
      <c r="R12" s="188">
        <v>2</v>
      </c>
      <c r="S12" s="188"/>
      <c r="T12" s="188"/>
      <c r="U12" s="188"/>
      <c r="V12" s="188"/>
      <c r="W12" s="188">
        <v>6</v>
      </c>
      <c r="X12" s="188">
        <v>6</v>
      </c>
      <c r="Y12" s="188"/>
      <c r="Z12" s="188"/>
      <c r="AA12" s="188"/>
      <c r="AB12" s="188"/>
      <c r="AC12" s="188"/>
      <c r="AD12" s="188"/>
    </row>
    <row r="13" spans="1:30" x14ac:dyDescent="0.25">
      <c r="A13" s="3" t="str">
        <f>datos!B24</f>
        <v>CUENCA LOZA DANIELLA NICOLLE</v>
      </c>
      <c r="B13" s="188">
        <v>6</v>
      </c>
      <c r="C13" s="188">
        <v>8</v>
      </c>
      <c r="D13" s="188">
        <v>10</v>
      </c>
      <c r="E13" s="188"/>
      <c r="F13" s="188"/>
      <c r="G13" s="188"/>
      <c r="H13" s="188"/>
      <c r="I13" s="188">
        <v>7</v>
      </c>
      <c r="J13" s="188">
        <v>8</v>
      </c>
      <c r="K13" s="188">
        <v>7</v>
      </c>
      <c r="L13" s="188">
        <v>8</v>
      </c>
      <c r="M13" s="188"/>
      <c r="N13" s="188"/>
      <c r="O13" s="188"/>
      <c r="P13" s="188">
        <v>6</v>
      </c>
      <c r="Q13" s="188">
        <v>6</v>
      </c>
      <c r="R13" s="188">
        <v>9</v>
      </c>
      <c r="S13" s="188"/>
      <c r="T13" s="188"/>
      <c r="U13" s="188"/>
      <c r="V13" s="188"/>
      <c r="W13" s="188">
        <v>7</v>
      </c>
      <c r="X13" s="188">
        <v>6</v>
      </c>
      <c r="Y13" s="188"/>
      <c r="Z13" s="188"/>
      <c r="AA13" s="188"/>
      <c r="AB13" s="188"/>
      <c r="AC13" s="188"/>
      <c r="AD13" s="188">
        <v>5</v>
      </c>
    </row>
    <row r="14" spans="1:30" x14ac:dyDescent="0.25">
      <c r="A14" s="3" t="str">
        <f>datos!B25</f>
        <v>GARCIA ABRIL FELIX ALBERTO</v>
      </c>
      <c r="B14" s="188">
        <v>6</v>
      </c>
      <c r="C14" s="188">
        <v>8</v>
      </c>
      <c r="D14" s="188">
        <v>6</v>
      </c>
      <c r="E14" s="188"/>
      <c r="F14" s="188"/>
      <c r="G14" s="188"/>
      <c r="H14" s="188"/>
      <c r="I14" s="188">
        <v>7</v>
      </c>
      <c r="J14" s="188">
        <v>8</v>
      </c>
      <c r="K14" s="188">
        <v>6</v>
      </c>
      <c r="L14" s="188">
        <v>6</v>
      </c>
      <c r="M14" s="188"/>
      <c r="N14" s="188"/>
      <c r="O14" s="188"/>
      <c r="P14" s="188">
        <v>6</v>
      </c>
      <c r="Q14" s="188">
        <v>6</v>
      </c>
      <c r="R14" s="188">
        <v>9</v>
      </c>
      <c r="S14" s="188"/>
      <c r="T14" s="188"/>
      <c r="U14" s="188"/>
      <c r="V14" s="188"/>
      <c r="W14" s="188">
        <v>8</v>
      </c>
      <c r="X14" s="188">
        <v>8</v>
      </c>
      <c r="Y14" s="188"/>
      <c r="Z14" s="188"/>
      <c r="AA14" s="188"/>
      <c r="AB14" s="188"/>
      <c r="AC14" s="188"/>
      <c r="AD14" s="188">
        <v>5</v>
      </c>
    </row>
    <row r="15" spans="1:30" x14ac:dyDescent="0.25">
      <c r="A15" s="3" t="str">
        <f>datos!B26</f>
        <v>GOMEZ MESTANZA ALBERTO JOSHUA</v>
      </c>
      <c r="B15" s="188">
        <v>6</v>
      </c>
      <c r="C15" s="188">
        <v>8</v>
      </c>
      <c r="D15" s="188">
        <v>8</v>
      </c>
      <c r="E15" s="188"/>
      <c r="F15" s="188"/>
      <c r="G15" s="188"/>
      <c r="H15" s="188"/>
      <c r="I15" s="188">
        <v>6</v>
      </c>
      <c r="J15" s="188">
        <v>7</v>
      </c>
      <c r="K15" s="188">
        <v>10</v>
      </c>
      <c r="L15" s="188">
        <v>10</v>
      </c>
      <c r="M15" s="188"/>
      <c r="N15" s="188"/>
      <c r="O15" s="188"/>
      <c r="P15" s="188">
        <v>6</v>
      </c>
      <c r="Q15" s="188">
        <v>7</v>
      </c>
      <c r="R15" s="188">
        <v>9</v>
      </c>
      <c r="S15" s="188"/>
      <c r="T15" s="188"/>
      <c r="U15" s="188"/>
      <c r="V15" s="188"/>
      <c r="W15" s="188">
        <v>9</v>
      </c>
      <c r="X15" s="188">
        <v>8</v>
      </c>
      <c r="Y15" s="188"/>
      <c r="Z15" s="188"/>
      <c r="AA15" s="188"/>
      <c r="AB15" s="188"/>
      <c r="AC15" s="188"/>
      <c r="AD15" s="188">
        <v>5</v>
      </c>
    </row>
    <row r="16" spans="1:30" x14ac:dyDescent="0.25">
      <c r="A16" s="3" t="str">
        <f>datos!B27</f>
        <v>LANDIRES COLOMA ROMINA MARTJE</v>
      </c>
      <c r="B16" s="188">
        <v>7</v>
      </c>
      <c r="C16" s="188">
        <v>10</v>
      </c>
      <c r="D16" s="188">
        <v>8</v>
      </c>
      <c r="E16" s="188"/>
      <c r="F16" s="188"/>
      <c r="G16" s="188"/>
      <c r="H16" s="188"/>
      <c r="I16" s="188">
        <v>7</v>
      </c>
      <c r="J16" s="188">
        <v>7</v>
      </c>
      <c r="K16" s="188">
        <v>6</v>
      </c>
      <c r="L16" s="188">
        <v>6</v>
      </c>
      <c r="M16" s="188"/>
      <c r="N16" s="188"/>
      <c r="O16" s="188"/>
      <c r="P16" s="188">
        <v>6</v>
      </c>
      <c r="Q16" s="188">
        <v>6</v>
      </c>
      <c r="R16" s="188">
        <v>6</v>
      </c>
      <c r="S16" s="188"/>
      <c r="T16" s="188"/>
      <c r="U16" s="188"/>
      <c r="V16" s="188"/>
      <c r="W16" s="188">
        <v>10</v>
      </c>
      <c r="X16" s="188">
        <v>7</v>
      </c>
      <c r="Y16" s="188"/>
      <c r="Z16" s="188"/>
      <c r="AA16" s="188"/>
      <c r="AB16" s="188"/>
      <c r="AC16" s="188"/>
      <c r="AD16" s="188"/>
    </row>
    <row r="17" spans="1:30" x14ac:dyDescent="0.25">
      <c r="A17" s="3" t="str">
        <f>datos!B28</f>
        <v>LOOR ALVAREZ JHONNY FREDERICK</v>
      </c>
      <c r="B17" s="188">
        <v>6</v>
      </c>
      <c r="C17" s="188">
        <v>10</v>
      </c>
      <c r="D17" s="188">
        <v>6</v>
      </c>
      <c r="E17" s="188"/>
      <c r="F17" s="188"/>
      <c r="G17" s="188"/>
      <c r="H17" s="188"/>
      <c r="I17" s="188">
        <v>6</v>
      </c>
      <c r="J17" s="188">
        <v>8</v>
      </c>
      <c r="K17" s="188">
        <v>7</v>
      </c>
      <c r="L17" s="188">
        <v>6</v>
      </c>
      <c r="M17" s="188"/>
      <c r="N17" s="188"/>
      <c r="O17" s="188"/>
      <c r="P17" s="188">
        <v>6</v>
      </c>
      <c r="Q17" s="188">
        <v>9</v>
      </c>
      <c r="R17" s="188">
        <v>6</v>
      </c>
      <c r="S17" s="188"/>
      <c r="T17" s="188"/>
      <c r="U17" s="188"/>
      <c r="V17" s="188"/>
      <c r="W17" s="188">
        <v>8</v>
      </c>
      <c r="X17" s="188">
        <v>6</v>
      </c>
      <c r="Y17" s="188"/>
      <c r="Z17" s="188"/>
      <c r="AA17" s="188"/>
      <c r="AB17" s="188"/>
      <c r="AC17" s="188"/>
      <c r="AD17" s="188">
        <v>4</v>
      </c>
    </row>
    <row r="18" spans="1:30" x14ac:dyDescent="0.25">
      <c r="A18" s="3" t="str">
        <f>datos!B29</f>
        <v>LOPEZ LEON MIRNA JOSTYNE</v>
      </c>
      <c r="B18" s="188">
        <v>5</v>
      </c>
      <c r="C18" s="188">
        <v>9</v>
      </c>
      <c r="D18" s="188">
        <v>8</v>
      </c>
      <c r="E18" s="188"/>
      <c r="F18" s="188"/>
      <c r="G18" s="188"/>
      <c r="H18" s="188"/>
      <c r="I18" s="188">
        <v>10</v>
      </c>
      <c r="J18" s="188">
        <v>8</v>
      </c>
      <c r="K18" s="188">
        <v>10</v>
      </c>
      <c r="L18" s="188">
        <v>10</v>
      </c>
      <c r="M18" s="188"/>
      <c r="N18" s="188"/>
      <c r="O18" s="188"/>
      <c r="P18" s="188">
        <v>5</v>
      </c>
      <c r="Q18" s="188">
        <v>6</v>
      </c>
      <c r="R18" s="188">
        <v>5</v>
      </c>
      <c r="S18" s="188"/>
      <c r="T18" s="188"/>
      <c r="U18" s="188"/>
      <c r="V18" s="188"/>
      <c r="W18" s="188">
        <v>10</v>
      </c>
      <c r="X18" s="188">
        <v>6</v>
      </c>
      <c r="Y18" s="188"/>
      <c r="Z18" s="188"/>
      <c r="AA18" s="188"/>
      <c r="AB18" s="188"/>
      <c r="AC18" s="188"/>
      <c r="AD18" s="188">
        <v>5</v>
      </c>
    </row>
    <row r="19" spans="1:30" ht="30" x14ac:dyDescent="0.25">
      <c r="A19" s="3" t="str">
        <f>datos!B30</f>
        <v>MALDONADO PALMA CHRISTOPHER XAVIER</v>
      </c>
      <c r="B19" s="188">
        <v>10</v>
      </c>
      <c r="C19" s="188">
        <v>10</v>
      </c>
      <c r="D19" s="188">
        <v>10</v>
      </c>
      <c r="E19" s="188"/>
      <c r="F19" s="188"/>
      <c r="G19" s="188"/>
      <c r="H19" s="188"/>
      <c r="I19" s="188">
        <v>10</v>
      </c>
      <c r="J19" s="188">
        <v>9</v>
      </c>
      <c r="K19" s="188">
        <v>10</v>
      </c>
      <c r="L19" s="188">
        <v>10</v>
      </c>
      <c r="M19" s="188"/>
      <c r="N19" s="188"/>
      <c r="O19" s="188"/>
      <c r="P19" s="188">
        <v>9</v>
      </c>
      <c r="Q19" s="188">
        <v>9</v>
      </c>
      <c r="R19" s="188">
        <v>6</v>
      </c>
      <c r="S19" s="188"/>
      <c r="T19" s="188"/>
      <c r="U19" s="188"/>
      <c r="V19" s="188"/>
      <c r="W19" s="188">
        <v>7</v>
      </c>
      <c r="X19" s="188">
        <v>8</v>
      </c>
      <c r="Y19" s="188"/>
      <c r="Z19" s="188"/>
      <c r="AA19" s="188"/>
      <c r="AB19" s="188"/>
      <c r="AC19" s="188"/>
      <c r="AD19" s="188">
        <v>5</v>
      </c>
    </row>
    <row r="20" spans="1:30" x14ac:dyDescent="0.25">
      <c r="A20" s="3" t="str">
        <f>datos!B31</f>
        <v>MORALES AVILA DAYANA PRISCILA</v>
      </c>
      <c r="B20" s="188">
        <v>7</v>
      </c>
      <c r="C20" s="188">
        <v>7</v>
      </c>
      <c r="D20" s="188">
        <v>7</v>
      </c>
      <c r="E20" s="188"/>
      <c r="F20" s="188"/>
      <c r="G20" s="188"/>
      <c r="H20" s="188"/>
      <c r="I20" s="188">
        <v>6</v>
      </c>
      <c r="J20" s="188">
        <v>8</v>
      </c>
      <c r="K20" s="188">
        <v>10</v>
      </c>
      <c r="L20" s="188">
        <v>10</v>
      </c>
      <c r="M20" s="188"/>
      <c r="N20" s="188"/>
      <c r="O20" s="188"/>
      <c r="P20" s="188">
        <v>6</v>
      </c>
      <c r="Q20" s="188">
        <v>6</v>
      </c>
      <c r="R20" s="188">
        <v>7</v>
      </c>
      <c r="S20" s="188"/>
      <c r="T20" s="188"/>
      <c r="U20" s="188"/>
      <c r="V20" s="188"/>
      <c r="W20" s="188">
        <v>6</v>
      </c>
      <c r="X20" s="188">
        <v>6</v>
      </c>
      <c r="Y20" s="188"/>
      <c r="Z20" s="188"/>
      <c r="AA20" s="188"/>
      <c r="AB20" s="188"/>
      <c r="AC20" s="188"/>
      <c r="AD20" s="188">
        <v>4</v>
      </c>
    </row>
    <row r="21" spans="1:30" x14ac:dyDescent="0.25">
      <c r="A21" s="3" t="str">
        <f>datos!B32</f>
        <v>MUÑOZ RIVERA NICOLE ALEXANDRA</v>
      </c>
      <c r="B21" s="188">
        <v>2</v>
      </c>
      <c r="C21" s="188">
        <v>2</v>
      </c>
      <c r="D21" s="188">
        <v>2</v>
      </c>
      <c r="E21" s="188"/>
      <c r="F21" s="188"/>
      <c r="G21" s="188"/>
      <c r="H21" s="188"/>
      <c r="I21" s="188">
        <v>7</v>
      </c>
      <c r="J21" s="188">
        <v>8</v>
      </c>
      <c r="K21" s="188">
        <v>7</v>
      </c>
      <c r="L21" s="188">
        <v>7</v>
      </c>
      <c r="M21" s="188"/>
      <c r="N21" s="188"/>
      <c r="O21" s="188"/>
      <c r="P21" s="188">
        <v>9</v>
      </c>
      <c r="Q21" s="188">
        <v>6</v>
      </c>
      <c r="R21" s="188">
        <v>6</v>
      </c>
      <c r="S21" s="188"/>
      <c r="T21" s="188"/>
      <c r="U21" s="188"/>
      <c r="V21" s="188"/>
      <c r="W21" s="188">
        <v>6</v>
      </c>
      <c r="X21" s="188">
        <v>5</v>
      </c>
      <c r="Y21" s="188"/>
      <c r="Z21" s="188"/>
      <c r="AA21" s="188"/>
      <c r="AB21" s="188"/>
      <c r="AC21" s="188"/>
      <c r="AD21" s="188">
        <v>10</v>
      </c>
    </row>
    <row r="22" spans="1:30" ht="30" x14ac:dyDescent="0.25">
      <c r="A22" s="3" t="str">
        <f>datos!B33</f>
        <v>MURILLO VELASTEGUI RICARDO ARTURO</v>
      </c>
      <c r="B22" s="188">
        <v>6</v>
      </c>
      <c r="C22" s="188">
        <v>8</v>
      </c>
      <c r="D22" s="188">
        <v>6</v>
      </c>
      <c r="E22" s="188"/>
      <c r="F22" s="188"/>
      <c r="G22" s="188"/>
      <c r="H22" s="188"/>
      <c r="I22" s="188">
        <v>10</v>
      </c>
      <c r="J22" s="188">
        <v>7</v>
      </c>
      <c r="K22" s="188">
        <v>10</v>
      </c>
      <c r="L22" s="188">
        <v>10</v>
      </c>
      <c r="M22" s="188"/>
      <c r="N22" s="188"/>
      <c r="O22" s="188"/>
      <c r="P22" s="188">
        <v>9</v>
      </c>
      <c r="Q22" s="188">
        <v>4</v>
      </c>
      <c r="R22" s="188">
        <v>9</v>
      </c>
      <c r="S22" s="188"/>
      <c r="T22" s="188"/>
      <c r="U22" s="188"/>
      <c r="V22" s="188"/>
      <c r="W22" s="188">
        <v>8</v>
      </c>
      <c r="X22" s="188">
        <v>5</v>
      </c>
      <c r="Y22" s="188"/>
      <c r="Z22" s="188"/>
      <c r="AA22" s="188"/>
      <c r="AB22" s="188"/>
      <c r="AC22" s="188"/>
      <c r="AD22" s="188">
        <v>5</v>
      </c>
    </row>
    <row r="23" spans="1:30" x14ac:dyDescent="0.25">
      <c r="A23" s="3" t="str">
        <f>datos!B34</f>
        <v>OTERO SANCHEZ JORGE ALEJANDRO</v>
      </c>
      <c r="B23" s="188">
        <v>6</v>
      </c>
      <c r="C23" s="188">
        <v>6</v>
      </c>
      <c r="D23" s="188">
        <v>6</v>
      </c>
      <c r="E23" s="188"/>
      <c r="F23" s="188"/>
      <c r="G23" s="188"/>
      <c r="H23" s="188"/>
      <c r="I23" s="188">
        <v>7</v>
      </c>
      <c r="J23" s="188">
        <v>7</v>
      </c>
      <c r="K23" s="188">
        <v>7</v>
      </c>
      <c r="L23" s="188">
        <v>7</v>
      </c>
      <c r="M23" s="188"/>
      <c r="N23" s="188"/>
      <c r="O23" s="188"/>
      <c r="P23" s="188">
        <v>9</v>
      </c>
      <c r="Q23" s="188">
        <v>9</v>
      </c>
      <c r="R23" s="188">
        <v>9</v>
      </c>
      <c r="S23" s="188"/>
      <c r="T23" s="188"/>
      <c r="U23" s="188"/>
      <c r="V23" s="188"/>
      <c r="W23" s="188">
        <v>6</v>
      </c>
      <c r="X23" s="188">
        <v>5</v>
      </c>
      <c r="Y23" s="188"/>
      <c r="Z23" s="188"/>
      <c r="AA23" s="188"/>
      <c r="AB23" s="188"/>
      <c r="AC23" s="188"/>
      <c r="AD23" s="188">
        <v>5</v>
      </c>
    </row>
    <row r="24" spans="1:30" ht="30" x14ac:dyDescent="0.25">
      <c r="A24" s="3" t="str">
        <f>datos!B35</f>
        <v>PASTOR SALGADO MARIELLA DOMENICA</v>
      </c>
      <c r="B24" s="188">
        <v>10</v>
      </c>
      <c r="C24" s="188">
        <v>10</v>
      </c>
      <c r="D24" s="188">
        <v>10</v>
      </c>
      <c r="E24" s="188"/>
      <c r="F24" s="188"/>
      <c r="G24" s="188"/>
      <c r="H24" s="188"/>
      <c r="I24" s="188">
        <v>10</v>
      </c>
      <c r="J24" s="188">
        <v>8</v>
      </c>
      <c r="K24" s="188">
        <v>10</v>
      </c>
      <c r="L24" s="188">
        <v>10</v>
      </c>
      <c r="M24" s="188"/>
      <c r="N24" s="188"/>
      <c r="O24" s="188"/>
      <c r="P24" s="188">
        <v>9</v>
      </c>
      <c r="Q24" s="188">
        <v>6</v>
      </c>
      <c r="R24" s="188">
        <v>7</v>
      </c>
      <c r="S24" s="188"/>
      <c r="T24" s="188"/>
      <c r="U24" s="188"/>
      <c r="V24" s="188"/>
      <c r="W24" s="188">
        <v>6</v>
      </c>
      <c r="X24" s="188">
        <v>7</v>
      </c>
      <c r="Y24" s="188"/>
      <c r="Z24" s="188"/>
      <c r="AA24" s="188"/>
      <c r="AB24" s="188"/>
      <c r="AC24" s="188"/>
      <c r="AD24" s="188">
        <v>7</v>
      </c>
    </row>
    <row r="25" spans="1:30" x14ac:dyDescent="0.25">
      <c r="A25" s="3" t="str">
        <f>datos!B36</f>
        <v>PLAZA DELGADO JOSE LUIS</v>
      </c>
      <c r="B25" s="188">
        <v>6</v>
      </c>
      <c r="C25" s="188">
        <v>8</v>
      </c>
      <c r="D25" s="188">
        <v>6</v>
      </c>
      <c r="E25" s="188"/>
      <c r="F25" s="188"/>
      <c r="G25" s="188"/>
      <c r="H25" s="188"/>
      <c r="I25" s="188">
        <v>10</v>
      </c>
      <c r="J25" s="188">
        <v>8</v>
      </c>
      <c r="K25" s="188">
        <v>6</v>
      </c>
      <c r="L25" s="188">
        <v>10</v>
      </c>
      <c r="M25" s="188"/>
      <c r="N25" s="188"/>
      <c r="O25" s="188"/>
      <c r="P25" s="188">
        <v>10</v>
      </c>
      <c r="Q25" s="188">
        <v>6</v>
      </c>
      <c r="R25" s="188">
        <v>9</v>
      </c>
      <c r="S25" s="188"/>
      <c r="T25" s="188"/>
      <c r="U25" s="188"/>
      <c r="V25" s="188"/>
      <c r="W25" s="188">
        <v>9</v>
      </c>
      <c r="X25" s="188">
        <v>7</v>
      </c>
      <c r="Y25" s="188"/>
      <c r="Z25" s="188"/>
      <c r="AA25" s="188"/>
      <c r="AB25" s="188"/>
      <c r="AC25" s="188"/>
      <c r="AD25" s="188">
        <v>8</v>
      </c>
    </row>
    <row r="26" spans="1:30" x14ac:dyDescent="0.25">
      <c r="A26" s="3" t="str">
        <f>datos!B37</f>
        <v>ROMAN FLORES DANIEL ERNESTO</v>
      </c>
      <c r="B26" s="188">
        <v>6</v>
      </c>
      <c r="C26" s="188">
        <v>7</v>
      </c>
      <c r="D26" s="188">
        <v>6</v>
      </c>
      <c r="E26" s="188"/>
      <c r="F26" s="188"/>
      <c r="G26" s="188"/>
      <c r="H26" s="188"/>
      <c r="I26" s="188">
        <v>7</v>
      </c>
      <c r="J26" s="188">
        <v>8</v>
      </c>
      <c r="K26" s="188">
        <v>6</v>
      </c>
      <c r="L26" s="188">
        <v>6</v>
      </c>
      <c r="M26" s="188"/>
      <c r="N26" s="188"/>
      <c r="O26" s="188"/>
      <c r="P26" s="188">
        <v>6</v>
      </c>
      <c r="Q26" s="188">
        <v>6</v>
      </c>
      <c r="R26" s="188">
        <v>10</v>
      </c>
      <c r="S26" s="188"/>
      <c r="T26" s="188"/>
      <c r="U26" s="188"/>
      <c r="V26" s="188"/>
      <c r="W26" s="188">
        <v>9</v>
      </c>
      <c r="X26" s="188">
        <v>7</v>
      </c>
      <c r="Y26" s="188"/>
      <c r="Z26" s="188"/>
      <c r="AA26" s="188"/>
      <c r="AB26" s="188"/>
      <c r="AC26" s="188"/>
      <c r="AD26" s="188">
        <v>7</v>
      </c>
    </row>
    <row r="27" spans="1:30" x14ac:dyDescent="0.25">
      <c r="A27" s="3" t="str">
        <f>datos!B38</f>
        <v>TAIBOT AVEGNO BRYAN ANTENOR</v>
      </c>
      <c r="B27" s="188">
        <v>7</v>
      </c>
      <c r="C27" s="188">
        <v>10</v>
      </c>
      <c r="D27" s="188">
        <v>6</v>
      </c>
      <c r="E27" s="188"/>
      <c r="F27" s="188"/>
      <c r="G27" s="188"/>
      <c r="H27" s="188"/>
      <c r="I27" s="188">
        <v>7</v>
      </c>
      <c r="J27" s="188">
        <v>7</v>
      </c>
      <c r="K27" s="188">
        <v>7</v>
      </c>
      <c r="L27" s="188">
        <v>7</v>
      </c>
      <c r="M27" s="188"/>
      <c r="N27" s="188"/>
      <c r="O27" s="188"/>
      <c r="P27" s="188">
        <v>8</v>
      </c>
      <c r="Q27" s="188">
        <v>6</v>
      </c>
      <c r="R27" s="188">
        <v>9</v>
      </c>
      <c r="S27" s="188"/>
      <c r="T27" s="188"/>
      <c r="U27" s="188"/>
      <c r="V27" s="188"/>
      <c r="W27" s="188">
        <v>6</v>
      </c>
      <c r="X27" s="188">
        <v>6</v>
      </c>
      <c r="Y27" s="188"/>
      <c r="Z27" s="188"/>
      <c r="AA27" s="188"/>
      <c r="AB27" s="188"/>
      <c r="AC27" s="188"/>
      <c r="AD27" s="188"/>
    </row>
    <row r="28" spans="1:30" x14ac:dyDescent="0.25">
      <c r="A28" s="3" t="str">
        <f>datos!B39</f>
        <v>TORO ALMEA JORDAN ANDRES</v>
      </c>
      <c r="B28" s="188">
        <v>2</v>
      </c>
      <c r="C28" s="188">
        <v>2</v>
      </c>
      <c r="D28" s="188">
        <v>2</v>
      </c>
      <c r="E28" s="188"/>
      <c r="F28" s="188"/>
      <c r="G28" s="188"/>
      <c r="H28" s="188"/>
      <c r="I28" s="188">
        <v>7</v>
      </c>
      <c r="J28" s="188">
        <v>7</v>
      </c>
      <c r="K28" s="188">
        <v>7</v>
      </c>
      <c r="L28" s="188">
        <v>7</v>
      </c>
      <c r="M28" s="188"/>
      <c r="N28" s="188"/>
      <c r="O28" s="188"/>
      <c r="P28" s="188">
        <v>7</v>
      </c>
      <c r="Q28" s="188">
        <v>6</v>
      </c>
      <c r="R28" s="188">
        <v>10</v>
      </c>
      <c r="S28" s="188"/>
      <c r="T28" s="188"/>
      <c r="U28" s="188"/>
      <c r="V28" s="188"/>
      <c r="W28" s="188">
        <v>5</v>
      </c>
      <c r="X28" s="188">
        <v>7</v>
      </c>
      <c r="Y28" s="188"/>
      <c r="Z28" s="188"/>
      <c r="AA28" s="188"/>
      <c r="AB28" s="188"/>
      <c r="AC28" s="188"/>
      <c r="AD28" s="188">
        <v>5</v>
      </c>
    </row>
    <row r="29" spans="1:30" x14ac:dyDescent="0.25">
      <c r="A29" s="3" t="str">
        <f>datos!B40</f>
        <v>VALENCIA CAICEDO ANGIE ISABELLA</v>
      </c>
      <c r="B29" s="188">
        <v>10</v>
      </c>
      <c r="C29" s="188">
        <v>10</v>
      </c>
      <c r="D29" s="188">
        <v>6</v>
      </c>
      <c r="E29" s="188"/>
      <c r="F29" s="188"/>
      <c r="G29" s="188"/>
      <c r="H29" s="188"/>
      <c r="I29" s="188">
        <v>8</v>
      </c>
      <c r="J29" s="188">
        <v>8</v>
      </c>
      <c r="K29" s="188">
        <v>6</v>
      </c>
      <c r="L29" s="188">
        <v>6</v>
      </c>
      <c r="M29" s="188"/>
      <c r="N29" s="188"/>
      <c r="O29" s="188"/>
      <c r="P29" s="188">
        <v>6</v>
      </c>
      <c r="Q29" s="188">
        <v>7</v>
      </c>
      <c r="R29" s="188">
        <v>9</v>
      </c>
      <c r="S29" s="188"/>
      <c r="T29" s="188"/>
      <c r="U29" s="188"/>
      <c r="V29" s="188"/>
      <c r="W29" s="188">
        <v>8</v>
      </c>
      <c r="X29" s="188">
        <v>7</v>
      </c>
      <c r="Y29" s="188"/>
      <c r="Z29" s="188"/>
      <c r="AA29" s="188"/>
      <c r="AB29" s="188"/>
      <c r="AC29" s="188"/>
      <c r="AD29" s="188">
        <v>7</v>
      </c>
    </row>
    <row r="30" spans="1:30" x14ac:dyDescent="0.25">
      <c r="A30" s="3" t="str">
        <f>datos!B41</f>
        <v>VALIENTE GUTIERREZ NAYIB EDUARDO</v>
      </c>
      <c r="B30" s="188">
        <v>7</v>
      </c>
      <c r="C30" s="188">
        <v>7</v>
      </c>
      <c r="D30" s="188">
        <v>10</v>
      </c>
      <c r="E30" s="188"/>
      <c r="F30" s="188"/>
      <c r="G30" s="188"/>
      <c r="H30" s="188"/>
      <c r="I30" s="188">
        <v>10</v>
      </c>
      <c r="J30" s="188">
        <v>8</v>
      </c>
      <c r="K30" s="188">
        <v>10</v>
      </c>
      <c r="L30" s="188">
        <v>10</v>
      </c>
      <c r="M30" s="188"/>
      <c r="N30" s="188"/>
      <c r="O30" s="188"/>
      <c r="P30" s="188">
        <v>10</v>
      </c>
      <c r="Q30" s="188">
        <v>7</v>
      </c>
      <c r="R30" s="188">
        <v>9</v>
      </c>
      <c r="S30" s="188"/>
      <c r="T30" s="188"/>
      <c r="U30" s="188"/>
      <c r="V30" s="188"/>
      <c r="W30" s="188">
        <v>10</v>
      </c>
      <c r="X30" s="188">
        <v>9</v>
      </c>
      <c r="Y30" s="188"/>
      <c r="Z30" s="188"/>
      <c r="AA30" s="188"/>
      <c r="AB30" s="188"/>
      <c r="AC30" s="188"/>
      <c r="AD30" s="188">
        <v>7</v>
      </c>
    </row>
    <row r="31" spans="1:30" x14ac:dyDescent="0.25">
      <c r="A31" s="3" t="str">
        <f>datos!B42</f>
        <v>VEGA VERA ANGGIE VALERIA</v>
      </c>
      <c r="B31" s="188"/>
      <c r="C31" s="188"/>
      <c r="D31" s="188"/>
      <c r="E31" s="188"/>
      <c r="F31" s="188"/>
      <c r="G31" s="188"/>
      <c r="H31" s="188"/>
      <c r="I31" s="188">
        <v>10</v>
      </c>
      <c r="J31" s="188">
        <v>9</v>
      </c>
      <c r="K31" s="188">
        <v>7</v>
      </c>
      <c r="L31" s="188">
        <v>8</v>
      </c>
      <c r="M31" s="188"/>
      <c r="N31" s="188"/>
      <c r="O31" s="188"/>
      <c r="P31" s="188">
        <v>9</v>
      </c>
      <c r="Q31" s="188">
        <v>9</v>
      </c>
      <c r="R31" s="188">
        <v>10</v>
      </c>
      <c r="S31" s="188"/>
      <c r="T31" s="188"/>
      <c r="U31" s="188"/>
      <c r="V31" s="188"/>
      <c r="W31" s="188">
        <v>8</v>
      </c>
      <c r="X31" s="188">
        <v>7</v>
      </c>
      <c r="Y31" s="188"/>
      <c r="Z31" s="188"/>
      <c r="AA31" s="188"/>
      <c r="AB31" s="188"/>
      <c r="AC31" s="188"/>
      <c r="AD31" s="188">
        <v>7</v>
      </c>
    </row>
    <row r="32" spans="1:30" x14ac:dyDescent="0.25">
      <c r="A32" s="3">
        <f>datos!B43</f>
        <v>0</v>
      </c>
      <c r="B32" s="188"/>
      <c r="C32" s="188"/>
      <c r="D32" s="188"/>
      <c r="E32" s="188"/>
      <c r="F32" s="188"/>
      <c r="G32" s="188"/>
      <c r="H32" s="188"/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88"/>
      <c r="T32" s="188"/>
      <c r="U32" s="188"/>
      <c r="V32" s="188"/>
      <c r="W32" s="188"/>
      <c r="X32" s="188"/>
      <c r="Y32" s="188"/>
      <c r="Z32" s="188"/>
      <c r="AA32" s="188"/>
      <c r="AB32" s="188"/>
      <c r="AC32" s="188"/>
      <c r="AD32" s="188"/>
    </row>
    <row r="33" spans="1:30" x14ac:dyDescent="0.25">
      <c r="A33" s="3">
        <f>datos!B44</f>
        <v>0</v>
      </c>
      <c r="B33" s="188"/>
      <c r="C33" s="188"/>
      <c r="D33" s="188"/>
      <c r="E33" s="188"/>
      <c r="F33" s="188"/>
      <c r="G33" s="188"/>
      <c r="H33" s="188"/>
      <c r="I33" s="188"/>
      <c r="J33" s="188"/>
      <c r="K33" s="188"/>
      <c r="L33" s="188"/>
      <c r="M33" s="188"/>
      <c r="N33" s="188"/>
      <c r="O33" s="188"/>
      <c r="P33" s="188"/>
      <c r="Q33" s="188"/>
      <c r="R33" s="188"/>
      <c r="S33" s="188"/>
      <c r="T33" s="188"/>
      <c r="U33" s="188"/>
      <c r="V33" s="188"/>
      <c r="W33" s="188"/>
      <c r="X33" s="188"/>
      <c r="Y33" s="188"/>
      <c r="Z33" s="188"/>
      <c r="AA33" s="188"/>
      <c r="AB33" s="188"/>
      <c r="AC33" s="188"/>
      <c r="AD33" s="188"/>
    </row>
    <row r="34" spans="1:30" x14ac:dyDescent="0.25">
      <c r="A34" s="3">
        <f>datos!B45</f>
        <v>0</v>
      </c>
      <c r="B34" s="188"/>
      <c r="C34" s="188"/>
      <c r="D34" s="188"/>
      <c r="E34" s="188"/>
      <c r="F34" s="188"/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88"/>
      <c r="T34" s="188"/>
      <c r="U34" s="188"/>
      <c r="V34" s="188"/>
      <c r="W34" s="188"/>
      <c r="X34" s="188"/>
      <c r="Y34" s="188"/>
      <c r="Z34" s="188"/>
      <c r="AA34" s="188"/>
      <c r="AB34" s="188"/>
      <c r="AC34" s="188"/>
      <c r="AD34" s="188"/>
    </row>
    <row r="35" spans="1:30" x14ac:dyDescent="0.25">
      <c r="A35" s="3">
        <f>datos!B46</f>
        <v>0</v>
      </c>
      <c r="B35" s="188"/>
      <c r="C35" s="188"/>
      <c r="D35" s="188"/>
      <c r="E35" s="188"/>
      <c r="F35" s="188"/>
      <c r="G35" s="188"/>
      <c r="H35" s="188"/>
      <c r="I35" s="188"/>
      <c r="J35" s="188"/>
      <c r="K35" s="188"/>
      <c r="L35" s="188"/>
      <c r="M35" s="188"/>
      <c r="N35" s="188"/>
      <c r="O35" s="188"/>
      <c r="P35" s="188"/>
      <c r="Q35" s="188"/>
      <c r="R35" s="188"/>
      <c r="S35" s="188"/>
      <c r="T35" s="188"/>
      <c r="U35" s="188"/>
      <c r="V35" s="188"/>
      <c r="W35" s="188"/>
      <c r="X35" s="188"/>
      <c r="Y35" s="188"/>
      <c r="Z35" s="188"/>
      <c r="AA35" s="188"/>
      <c r="AB35" s="188"/>
      <c r="AC35" s="188"/>
      <c r="AD35" s="188"/>
    </row>
    <row r="36" spans="1:30" x14ac:dyDescent="0.25">
      <c r="A36" s="3">
        <f>datos!B47</f>
        <v>0</v>
      </c>
      <c r="B36" s="188"/>
      <c r="C36" s="188"/>
      <c r="D36" s="188"/>
      <c r="E36" s="188"/>
      <c r="F36" s="188"/>
      <c r="G36" s="188"/>
      <c r="H36" s="188"/>
      <c r="I36" s="188"/>
      <c r="J36" s="188"/>
      <c r="K36" s="188"/>
      <c r="L36" s="188"/>
      <c r="M36" s="188"/>
      <c r="N36" s="188"/>
      <c r="O36" s="188"/>
      <c r="P36" s="188"/>
      <c r="Q36" s="188"/>
      <c r="R36" s="188"/>
      <c r="S36" s="188"/>
      <c r="T36" s="188"/>
      <c r="U36" s="188"/>
      <c r="V36" s="188"/>
      <c r="W36" s="188"/>
      <c r="X36" s="188"/>
      <c r="Y36" s="188"/>
      <c r="Z36" s="188"/>
      <c r="AA36" s="188"/>
      <c r="AB36" s="188"/>
      <c r="AC36" s="188"/>
      <c r="AD36" s="188"/>
    </row>
    <row r="37" spans="1:30" x14ac:dyDescent="0.25">
      <c r="A37" s="3">
        <f>datos!B48</f>
        <v>0</v>
      </c>
      <c r="B37" s="188"/>
      <c r="C37" s="188"/>
      <c r="D37" s="188"/>
      <c r="E37" s="188"/>
      <c r="F37" s="188"/>
      <c r="G37" s="188"/>
      <c r="H37" s="188"/>
      <c r="I37" s="188"/>
      <c r="J37" s="188"/>
      <c r="K37" s="188"/>
      <c r="L37" s="188"/>
      <c r="M37" s="188"/>
      <c r="N37" s="188"/>
      <c r="O37" s="188"/>
      <c r="P37" s="188"/>
      <c r="Q37" s="188"/>
      <c r="R37" s="188"/>
      <c r="S37" s="188"/>
      <c r="T37" s="188"/>
      <c r="U37" s="188"/>
      <c r="V37" s="188"/>
      <c r="W37" s="188"/>
      <c r="X37" s="188"/>
      <c r="Y37" s="188"/>
      <c r="Z37" s="188"/>
      <c r="AA37" s="188"/>
      <c r="AB37" s="188"/>
      <c r="AC37" s="188"/>
      <c r="AD37" s="188"/>
    </row>
    <row r="38" spans="1:30" x14ac:dyDescent="0.25">
      <c r="A38" s="3">
        <f>datos!B49</f>
        <v>0</v>
      </c>
      <c r="B38" s="188"/>
      <c r="C38" s="188"/>
      <c r="D38" s="188"/>
      <c r="E38" s="188"/>
      <c r="F38" s="188"/>
      <c r="G38" s="188"/>
      <c r="H38" s="188"/>
      <c r="I38" s="188"/>
      <c r="J38" s="188"/>
      <c r="K38" s="188"/>
      <c r="L38" s="188"/>
      <c r="M38" s="188"/>
      <c r="N38" s="188"/>
      <c r="O38" s="188"/>
      <c r="P38" s="188"/>
      <c r="Q38" s="188"/>
      <c r="R38" s="188"/>
      <c r="S38" s="188"/>
      <c r="T38" s="188"/>
      <c r="U38" s="188"/>
      <c r="V38" s="188"/>
      <c r="W38" s="188"/>
      <c r="X38" s="188"/>
      <c r="Y38" s="188"/>
      <c r="Z38" s="188"/>
      <c r="AA38" s="188"/>
      <c r="AB38" s="188"/>
      <c r="AC38" s="188"/>
      <c r="AD38" s="188"/>
    </row>
    <row r="39" spans="1:30" x14ac:dyDescent="0.25">
      <c r="A39" s="3">
        <f>datos!B50</f>
        <v>0</v>
      </c>
      <c r="B39" s="188"/>
      <c r="C39" s="188"/>
      <c r="D39" s="188"/>
      <c r="E39" s="188"/>
      <c r="F39" s="188"/>
      <c r="G39" s="188"/>
      <c r="H39" s="188"/>
      <c r="I39" s="188"/>
      <c r="J39" s="188"/>
      <c r="K39" s="188"/>
      <c r="L39" s="188"/>
      <c r="M39" s="188"/>
      <c r="N39" s="188"/>
      <c r="O39" s="188"/>
      <c r="P39" s="188"/>
      <c r="Q39" s="188"/>
      <c r="R39" s="188"/>
      <c r="S39" s="188"/>
      <c r="T39" s="188"/>
      <c r="U39" s="188"/>
      <c r="V39" s="188"/>
      <c r="W39" s="188"/>
      <c r="X39" s="188"/>
      <c r="Y39" s="188"/>
      <c r="Z39" s="188"/>
      <c r="AA39" s="188"/>
      <c r="AB39" s="188"/>
      <c r="AC39" s="188"/>
      <c r="AD39" s="188"/>
    </row>
    <row r="40" spans="1:30" x14ac:dyDescent="0.25">
      <c r="A40" s="3">
        <f>datos!B51</f>
        <v>0</v>
      </c>
      <c r="B40" s="188"/>
      <c r="C40" s="188"/>
      <c r="D40" s="188"/>
      <c r="E40" s="188"/>
      <c r="F40" s="188"/>
      <c r="G40" s="188"/>
      <c r="H40" s="188"/>
      <c r="I40" s="188"/>
      <c r="J40" s="188"/>
      <c r="K40" s="188"/>
      <c r="L40" s="188"/>
      <c r="M40" s="188"/>
      <c r="N40" s="188"/>
      <c r="O40" s="188"/>
      <c r="P40" s="188"/>
      <c r="Q40" s="188"/>
      <c r="R40" s="188"/>
      <c r="S40" s="188"/>
      <c r="T40" s="188"/>
      <c r="U40" s="188"/>
      <c r="V40" s="188"/>
      <c r="W40" s="188"/>
      <c r="X40" s="188"/>
      <c r="Y40" s="188"/>
      <c r="Z40" s="188"/>
      <c r="AA40" s="188"/>
      <c r="AB40" s="188"/>
      <c r="AC40" s="188"/>
      <c r="AD40" s="188"/>
    </row>
    <row r="41" spans="1:30" x14ac:dyDescent="0.25">
      <c r="A41" s="3">
        <f>datos!B52</f>
        <v>0</v>
      </c>
      <c r="B41" s="188"/>
      <c r="C41" s="188"/>
      <c r="D41" s="188"/>
      <c r="E41" s="188"/>
      <c r="F41" s="188"/>
      <c r="G41" s="188"/>
      <c r="H41" s="188"/>
      <c r="I41" s="188"/>
      <c r="J41" s="188"/>
      <c r="K41" s="188"/>
      <c r="L41" s="188"/>
      <c r="M41" s="188"/>
      <c r="N41" s="188"/>
      <c r="O41" s="188"/>
      <c r="P41" s="188"/>
      <c r="Q41" s="188"/>
      <c r="R41" s="188"/>
      <c r="S41" s="188"/>
      <c r="T41" s="188"/>
      <c r="U41" s="188"/>
      <c r="V41" s="188"/>
      <c r="W41" s="188"/>
      <c r="X41" s="188"/>
      <c r="Y41" s="188"/>
      <c r="Z41" s="188"/>
      <c r="AA41" s="188"/>
      <c r="AB41" s="188"/>
      <c r="AC41" s="188"/>
      <c r="AD41" s="188"/>
    </row>
    <row r="42" spans="1:30" x14ac:dyDescent="0.25">
      <c r="A42" s="3">
        <f>datos!B53</f>
        <v>0</v>
      </c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  <c r="R42" s="188"/>
      <c r="S42" s="188"/>
      <c r="T42" s="188"/>
      <c r="U42" s="188"/>
      <c r="V42" s="188"/>
      <c r="W42" s="188"/>
      <c r="X42" s="188"/>
      <c r="Y42" s="188"/>
      <c r="Z42" s="188"/>
      <c r="AA42" s="188"/>
      <c r="AB42" s="188"/>
      <c r="AC42" s="188"/>
      <c r="AD42" s="188"/>
    </row>
  </sheetData>
  <sheetProtection password="C60B" sheet="1" objects="1" scenarios="1" formatCells="0" formatColumns="0" formatRows="0"/>
  <mergeCells count="5">
    <mergeCell ref="B1:H1"/>
    <mergeCell ref="I1:O1"/>
    <mergeCell ref="P1:V1"/>
    <mergeCell ref="W1:AC1"/>
    <mergeCell ref="AD1:AD2"/>
  </mergeCells>
  <conditionalFormatting sqref="B3:AD42">
    <cfRule type="cellIs" dxfId="203" priority="17" operator="lessThan">
      <formula>1</formula>
    </cfRule>
    <cfRule type="cellIs" dxfId="202" priority="18" operator="greaterThan">
      <formula>10</formula>
    </cfRule>
    <cfRule type="cellIs" dxfId="201" priority="19" operator="greaterThan">
      <formula>10</formula>
    </cfRule>
    <cfRule type="cellIs" dxfId="200" priority="20" operator="lessThan">
      <formula>1</formula>
    </cfRule>
  </conditionalFormatting>
  <conditionalFormatting sqref="B3:AD35">
    <cfRule type="cellIs" dxfId="199" priority="9" operator="lessThan">
      <formula>1</formula>
    </cfRule>
    <cfRule type="cellIs" dxfId="198" priority="10" operator="greaterThan">
      <formula>10</formula>
    </cfRule>
    <cfRule type="cellIs" dxfId="197" priority="11" operator="greaterThan">
      <formula>10</formula>
    </cfRule>
    <cfRule type="cellIs" dxfId="196" priority="12" operator="lessThan">
      <formula>1</formula>
    </cfRule>
  </conditionalFormatting>
  <conditionalFormatting sqref="B3:AD12">
    <cfRule type="cellIs" dxfId="195" priority="5" operator="lessThan">
      <formula>1</formula>
    </cfRule>
    <cfRule type="cellIs" dxfId="194" priority="6" operator="greaterThan">
      <formula>10</formula>
    </cfRule>
    <cfRule type="cellIs" dxfId="193" priority="7" operator="greaterThan">
      <formula>10</formula>
    </cfRule>
    <cfRule type="cellIs" dxfId="192" priority="8" operator="lessThan">
      <formula>1</formula>
    </cfRule>
  </conditionalFormatting>
  <conditionalFormatting sqref="B3:AD12">
    <cfRule type="cellIs" dxfId="191" priority="1" operator="lessThan">
      <formula>1</formula>
    </cfRule>
    <cfRule type="cellIs" dxfId="190" priority="2" operator="greaterThan">
      <formula>10</formula>
    </cfRule>
    <cfRule type="cellIs" dxfId="189" priority="3" operator="greaterThan">
      <formula>10</formula>
    </cfRule>
    <cfRule type="cellIs" dxfId="188" priority="4" operator="lessThan">
      <formula>1</formula>
    </cfRule>
  </conditionalFormatting>
  <pageMargins left="0.70866141732283472" right="0.70866141732283472" top="0.74803149606299213" bottom="0.74803149606299213" header="0.31496062992125984" footer="0.31496062992125984"/>
  <pageSetup paperSize="9" scale="43" fitToHeight="0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45</vt:i4>
      </vt:variant>
      <vt:variant>
        <vt:lpstr>Rangos con nombre</vt:lpstr>
      </vt:variant>
      <vt:variant>
        <vt:i4>8</vt:i4>
      </vt:variant>
    </vt:vector>
  </HeadingPairs>
  <TitlesOfParts>
    <vt:vector size="53" baseType="lpstr">
      <vt:lpstr>datos</vt:lpstr>
      <vt:lpstr>HOJA</vt:lpstr>
      <vt:lpstr>1.1</vt:lpstr>
      <vt:lpstr>PROM 1.1</vt:lpstr>
      <vt:lpstr>AV 1.1</vt:lpstr>
      <vt:lpstr>IND 1.1</vt:lpstr>
      <vt:lpstr>I 1.1</vt:lpstr>
      <vt:lpstr>RA 1.1</vt:lpstr>
      <vt:lpstr>2.1</vt:lpstr>
      <vt:lpstr>PROM 2.1</vt:lpstr>
      <vt:lpstr>AV 2.1</vt:lpstr>
      <vt:lpstr>IND 2.1</vt:lpstr>
      <vt:lpstr>I 2.1</vt:lpstr>
      <vt:lpstr>RA 2.1</vt:lpstr>
      <vt:lpstr>3.1</vt:lpstr>
      <vt:lpstr>PROM 3.1</vt:lpstr>
      <vt:lpstr>AV 3.1</vt:lpstr>
      <vt:lpstr>IND 3.1</vt:lpstr>
      <vt:lpstr>I 3.1</vt:lpstr>
      <vt:lpstr>RA 3.1</vt:lpstr>
      <vt:lpstr>PROM 1Q</vt:lpstr>
      <vt:lpstr>JC 1Q</vt:lpstr>
      <vt:lpstr>1.2</vt:lpstr>
      <vt:lpstr>PROM 1.2</vt:lpstr>
      <vt:lpstr>AV 1.2</vt:lpstr>
      <vt:lpstr>IND 1.2</vt:lpstr>
      <vt:lpstr>I 1.2</vt:lpstr>
      <vt:lpstr>RA 1.2</vt:lpstr>
      <vt:lpstr>2.2</vt:lpstr>
      <vt:lpstr>PROM 2.2</vt:lpstr>
      <vt:lpstr>AV 2.2</vt:lpstr>
      <vt:lpstr>IND 2.2</vt:lpstr>
      <vt:lpstr>I 2.2</vt:lpstr>
      <vt:lpstr>RA 2.2</vt:lpstr>
      <vt:lpstr>3.2</vt:lpstr>
      <vt:lpstr>PROM 3.2</vt:lpstr>
      <vt:lpstr>AV 3.2</vt:lpstr>
      <vt:lpstr>IND 3.2</vt:lpstr>
      <vt:lpstr>PROM 2Q</vt:lpstr>
      <vt:lpstr>IND 2Q</vt:lpstr>
      <vt:lpstr>FINAL</vt:lpstr>
      <vt:lpstr>IND FINAL</vt:lpstr>
      <vt:lpstr>JC 2Q</vt:lpstr>
      <vt:lpstr>SUP</vt:lpstr>
      <vt:lpstr>REM</vt:lpstr>
      <vt:lpstr>'PROM 1.1'!Títulos_a_imprimir</vt:lpstr>
      <vt:lpstr>'PROM 1.2'!Títulos_a_imprimir</vt:lpstr>
      <vt:lpstr>'PROM 1Q'!Títulos_a_imprimir</vt:lpstr>
      <vt:lpstr>'PROM 2.1'!Títulos_a_imprimir</vt:lpstr>
      <vt:lpstr>'PROM 2.2'!Títulos_a_imprimir</vt:lpstr>
      <vt:lpstr>'PROM 2Q'!Títulos_a_imprimir</vt:lpstr>
      <vt:lpstr>'PROM 3.1'!Títulos_a_imprimir</vt:lpstr>
      <vt:lpstr>'PROM 3.2'!Títulos_a_imprimir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Jeniffer</dc:creator>
  <dc:description>propiedad de JENNIFFER ZAMBRANO YAGUANA.  CONTACTO 0989101507</dc:description>
  <cp:lastModifiedBy>User</cp:lastModifiedBy>
  <cp:lastPrinted>2016-04-04T16:04:31Z</cp:lastPrinted>
  <dcterms:created xsi:type="dcterms:W3CDTF">2015-04-20T20:23:28Z</dcterms:created>
  <dcterms:modified xsi:type="dcterms:W3CDTF">2016-08-10T17:09:23Z</dcterms:modified>
</cp:coreProperties>
</file>