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calculo_estatistica_educacao\"/>
    </mc:Choice>
  </mc:AlternateContent>
  <xr:revisionPtr revIDLastSave="0" documentId="13_ncr:1_{2F2D7C5D-0A53-45FC-B851-7591F5A4004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statistica_educaci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3" i="1"/>
  <c r="I21" i="1"/>
  <c r="I19" i="1"/>
  <c r="I24" i="1"/>
  <c r="I22" i="1"/>
  <c r="I20" i="1"/>
  <c r="I18" i="1"/>
  <c r="I27" i="1"/>
  <c r="H25" i="1"/>
  <c r="H23" i="1"/>
  <c r="H21" i="1"/>
  <c r="H19" i="1"/>
  <c r="H24" i="1"/>
  <c r="H22" i="1"/>
  <c r="H20" i="1"/>
  <c r="H18" i="1"/>
  <c r="G25" i="1"/>
  <c r="G23" i="1"/>
  <c r="G21" i="1"/>
  <c r="G19" i="1"/>
  <c r="G24" i="1"/>
  <c r="G22" i="1"/>
  <c r="G20" i="1"/>
  <c r="G18" i="1"/>
  <c r="F25" i="1"/>
  <c r="F23" i="1"/>
  <c r="F21" i="1"/>
  <c r="F19" i="1"/>
  <c r="F24" i="1"/>
  <c r="F22" i="1"/>
  <c r="F20" i="1"/>
  <c r="F18" i="1"/>
  <c r="E25" i="1"/>
  <c r="E24" i="1"/>
  <c r="E23" i="1"/>
  <c r="E22" i="1"/>
  <c r="E21" i="1"/>
  <c r="E26" i="1"/>
  <c r="F26" i="1"/>
  <c r="G26" i="1"/>
  <c r="H26" i="1"/>
  <c r="I26" i="1"/>
  <c r="E27" i="1"/>
  <c r="F27" i="1"/>
  <c r="G27" i="1"/>
  <c r="H27" i="1"/>
  <c r="D27" i="1"/>
  <c r="D26" i="1"/>
  <c r="E20" i="1"/>
  <c r="E19" i="1"/>
  <c r="E18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<sst xmlns="http://schemas.openxmlformats.org/spreadsheetml/2006/main" count="33" uniqueCount="13">
  <si>
    <t>Homens</t>
  </si>
  <si>
    <t>Mulheres</t>
  </si>
  <si>
    <t>Ensino Fundamental Incompleto</t>
  </si>
  <si>
    <t>Ensino Fundamental Completo</t>
  </si>
  <si>
    <t>Ensino Médio Completo</t>
  </si>
  <si>
    <t>Graduação Completa</t>
  </si>
  <si>
    <t>Grau de escolaridade</t>
  </si>
  <si>
    <t>Masculino</t>
  </si>
  <si>
    <t>Sexo</t>
  </si>
  <si>
    <t>Feminino</t>
  </si>
  <si>
    <t>Dados do Estado do Rio de Janeiro</t>
  </si>
  <si>
    <t>Ano</t>
  </si>
  <si>
    <t>Dados do Estado do Rio de Janeiro - Estatisticas relativas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</si>
</sst>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b/>
      <sz val="12"/>
      <name val="Aptos Narrow"/>
      <family val="2"/>
    </font>
    <font>
      <sz val="12"/>
      <color theme="1"/>
      <name val="Aptos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4" xfId="0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0" fillId="0" borderId="0" xfId="0" applyBorder="1"/>
    <xf numFmtId="43" fontId="3" fillId="0" borderId="0" xfId="1" applyFont="1"/>
    <xf numFmtId="43" fontId="3" fillId="0" borderId="4" xfId="1" applyFont="1" applyBorder="1"/>
    <xf numFmtId="43" fontId="3" fillId="0" borderId="7" xfId="1" applyFont="1" applyBorder="1"/>
    <xf numFmtId="43" fontId="3" fillId="0" borderId="10" xfId="1" applyFont="1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2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43" fontId="3" fillId="0" borderId="1" xfId="1" applyFont="1" applyBorder="1"/>
    <xf numFmtId="0" fontId="1" fillId="0" borderId="18" xfId="0" applyFont="1" applyBorder="1" applyAlignment="1">
      <alignment horizontal="center"/>
    </xf>
    <xf numFmtId="10" fontId="3" fillId="0" borderId="7" xfId="2" applyNumberFormat="1" applyFont="1" applyBorder="1" applyAlignment="1">
      <alignment horizontal="center"/>
    </xf>
    <xf numFmtId="10" fontId="3" fillId="0" borderId="20" xfId="2" applyNumberFormat="1" applyFont="1" applyBorder="1" applyAlignment="1">
      <alignment horizontal="center"/>
    </xf>
    <xf numFmtId="10" fontId="3" fillId="0" borderId="21" xfId="2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10" fontId="3" fillId="0" borderId="3" xfId="2" applyNumberFormat="1" applyFont="1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43" fontId="3" fillId="0" borderId="24" xfId="1" applyFont="1" applyBorder="1"/>
    <xf numFmtId="10" fontId="0" fillId="0" borderId="0" xfId="0" applyNumberFormat="1"/>
    <xf numFmtId="10" fontId="3" fillId="0" borderId="5" xfId="2" applyNumberFormat="1" applyFont="1" applyBorder="1" applyAlignment="1">
      <alignment horizontal="center"/>
    </xf>
    <xf numFmtId="10" fontId="3" fillId="0" borderId="6" xfId="2" applyNumberFormat="1" applyFont="1" applyBorder="1" applyAlignment="1">
      <alignment horizontal="center"/>
    </xf>
    <xf numFmtId="10" fontId="3" fillId="0" borderId="14" xfId="2" applyNumberFormat="1" applyFont="1" applyBorder="1" applyAlignment="1">
      <alignment horizontal="center"/>
    </xf>
    <xf numFmtId="10" fontId="3" fillId="0" borderId="9" xfId="2" applyNumberFormat="1" applyFont="1" applyBorder="1" applyAlignment="1">
      <alignment horizontal="center"/>
    </xf>
    <xf numFmtId="10" fontId="3" fillId="0" borderId="25" xfId="2" applyNumberFormat="1" applyFont="1" applyBorder="1" applyAlignment="1">
      <alignment horizontal="center"/>
    </xf>
    <xf numFmtId="10" fontId="3" fillId="0" borderId="11" xfId="2" applyNumberFormat="1" applyFont="1" applyBorder="1" applyAlignment="1">
      <alignment horizontal="center"/>
    </xf>
    <xf numFmtId="10" fontId="3" fillId="0" borderId="4" xfId="2" applyNumberFormat="1" applyFont="1" applyBorder="1" applyAlignment="1">
      <alignment horizontal="center"/>
    </xf>
    <xf numFmtId="10" fontId="3" fillId="0" borderId="24" xfId="2" applyNumberFormat="1" applyFont="1" applyBorder="1" applyAlignment="1">
      <alignment horizontal="center"/>
    </xf>
    <xf numFmtId="10" fontId="3" fillId="0" borderId="10" xfId="2" applyNumberFormat="1" applyFont="1" applyBorder="1" applyAlignment="1">
      <alignment horizontal="center"/>
    </xf>
    <xf numFmtId="43" fontId="3" fillId="0" borderId="26" xfId="1" applyFont="1" applyBorder="1"/>
    <xf numFmtId="43" fontId="3" fillId="0" borderId="27" xfId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selection activeCell="B3" sqref="B3:C11"/>
    </sheetView>
  </sheetViews>
  <sheetFormatPr defaultRowHeight="15" x14ac:dyDescent="0.25"/>
  <cols>
    <col min="1" max="2" width="31.5703125" bestFit="1" customWidth="1"/>
    <col min="3" max="3" width="10.5703125" bestFit="1" customWidth="1"/>
    <col min="4" max="4" width="14.7109375" bestFit="1" customWidth="1"/>
    <col min="5" max="7" width="14.5703125" bestFit="1" customWidth="1"/>
    <col min="8" max="9" width="12.7109375" bestFit="1" customWidth="1"/>
    <col min="13" max="13" width="8" customWidth="1"/>
    <col min="14" max="15" width="14.5703125" bestFit="1" customWidth="1"/>
  </cols>
  <sheetData>
    <row r="1" spans="1:15" ht="15.75" thickBot="1" x14ac:dyDescent="0.3"/>
    <row r="2" spans="1:15" ht="16.5" thickBot="1" x14ac:dyDescent="0.3">
      <c r="A2" s="5"/>
      <c r="B2" s="13" t="s">
        <v>10</v>
      </c>
      <c r="C2" s="13"/>
      <c r="D2" s="13"/>
      <c r="E2" s="13"/>
      <c r="F2" s="13"/>
      <c r="G2" s="13"/>
      <c r="H2" s="13"/>
      <c r="I2" s="13"/>
      <c r="J2" s="14"/>
      <c r="M2" s="1" t="s">
        <v>11</v>
      </c>
      <c r="N2" s="1" t="s">
        <v>0</v>
      </c>
      <c r="O2" s="1" t="s">
        <v>1</v>
      </c>
    </row>
    <row r="3" spans="1:15" ht="16.5" thickBot="1" x14ac:dyDescent="0.3">
      <c r="A3" s="5"/>
      <c r="B3" s="16" t="s">
        <v>6</v>
      </c>
      <c r="C3" s="17" t="s">
        <v>8</v>
      </c>
      <c r="D3" s="17">
        <v>2010</v>
      </c>
      <c r="E3" s="17">
        <v>2000</v>
      </c>
      <c r="F3" s="17">
        <v>1991</v>
      </c>
      <c r="G3" s="17">
        <v>1980</v>
      </c>
      <c r="H3" s="17">
        <v>1970</v>
      </c>
      <c r="I3" s="18">
        <v>1960</v>
      </c>
      <c r="M3" s="1">
        <v>2010</v>
      </c>
      <c r="N3" s="19">
        <v>4621852.6300000008</v>
      </c>
      <c r="O3" s="19">
        <v>5408583.2300000004</v>
      </c>
    </row>
    <row r="4" spans="1:15" ht="15.75" x14ac:dyDescent="0.25">
      <c r="A4" s="5"/>
      <c r="B4" s="15" t="s">
        <v>2</v>
      </c>
      <c r="C4" s="2" t="s">
        <v>7</v>
      </c>
      <c r="D4" s="9">
        <v>1345082.84</v>
      </c>
      <c r="E4" s="9">
        <v>1586602.2</v>
      </c>
      <c r="F4" s="9">
        <v>1589370.3</v>
      </c>
      <c r="G4" s="9">
        <v>1595770</v>
      </c>
      <c r="H4" s="9">
        <v>824165</v>
      </c>
      <c r="I4" s="10">
        <v>800390</v>
      </c>
      <c r="M4" s="1">
        <v>2000</v>
      </c>
      <c r="N4" s="19">
        <v>3764198.6100000008</v>
      </c>
      <c r="O4" s="19">
        <v>4391648.3100000015</v>
      </c>
    </row>
    <row r="5" spans="1:15" ht="15.75" x14ac:dyDescent="0.25">
      <c r="A5" s="5"/>
      <c r="B5" s="4"/>
      <c r="C5" s="1" t="s">
        <v>9</v>
      </c>
      <c r="D5" s="40">
        <v>1653818.39</v>
      </c>
      <c r="E5" s="41">
        <v>1972707.95</v>
      </c>
      <c r="F5" s="41">
        <v>2007332.91</v>
      </c>
      <c r="G5" s="41">
        <v>1934217</v>
      </c>
      <c r="H5" s="41">
        <v>850976</v>
      </c>
      <c r="I5" s="29">
        <v>791755</v>
      </c>
      <c r="M5" s="1">
        <v>1991</v>
      </c>
      <c r="N5" s="19">
        <v>3197398.49</v>
      </c>
      <c r="O5" s="19">
        <v>3670263.67</v>
      </c>
    </row>
    <row r="6" spans="1:15" ht="15.75" x14ac:dyDescent="0.25">
      <c r="A6" s="5"/>
      <c r="B6" s="3" t="s">
        <v>3</v>
      </c>
      <c r="C6" s="1" t="s">
        <v>7</v>
      </c>
      <c r="D6" s="9">
        <v>1225901.31</v>
      </c>
      <c r="E6" s="9">
        <v>953714.25</v>
      </c>
      <c r="F6" s="9">
        <v>685266.67</v>
      </c>
      <c r="G6" s="9">
        <v>474987</v>
      </c>
      <c r="H6" s="9">
        <v>78559</v>
      </c>
      <c r="I6" s="10">
        <v>45935</v>
      </c>
      <c r="M6" s="1">
        <v>1980</v>
      </c>
      <c r="N6" s="19">
        <v>2566193</v>
      </c>
      <c r="O6" s="19">
        <v>2821871</v>
      </c>
    </row>
    <row r="7" spans="1:15" ht="15.75" x14ac:dyDescent="0.25">
      <c r="A7" s="5"/>
      <c r="B7" s="4"/>
      <c r="C7" s="1" t="s">
        <v>9</v>
      </c>
      <c r="D7" s="40">
        <v>1376458.85</v>
      </c>
      <c r="E7" s="41">
        <v>1032051.49</v>
      </c>
      <c r="F7" s="41">
        <v>708453.5</v>
      </c>
      <c r="G7" s="41">
        <v>445725</v>
      </c>
      <c r="H7" s="41">
        <v>53227</v>
      </c>
      <c r="I7" s="29">
        <v>38780</v>
      </c>
      <c r="M7" s="1">
        <v>1970</v>
      </c>
      <c r="N7" s="19">
        <v>954903</v>
      </c>
      <c r="O7" s="19">
        <v>947773</v>
      </c>
    </row>
    <row r="8" spans="1:15" ht="15.75" x14ac:dyDescent="0.25">
      <c r="A8" s="5"/>
      <c r="B8" s="3" t="s">
        <v>4</v>
      </c>
      <c r="C8" s="1" t="s">
        <v>7</v>
      </c>
      <c r="D8" s="9">
        <v>1414059.07</v>
      </c>
      <c r="E8" s="9">
        <v>836278.1</v>
      </c>
      <c r="F8" s="9">
        <v>589899.67000000004</v>
      </c>
      <c r="G8" s="9">
        <v>298965</v>
      </c>
      <c r="H8" s="9">
        <v>33233</v>
      </c>
      <c r="I8" s="10">
        <v>20135</v>
      </c>
      <c r="M8" s="1">
        <v>1960</v>
      </c>
      <c r="N8" s="19">
        <v>879665</v>
      </c>
      <c r="O8" s="19">
        <v>846550</v>
      </c>
    </row>
    <row r="9" spans="1:15" ht="15.75" x14ac:dyDescent="0.25">
      <c r="A9" s="5"/>
      <c r="B9" s="4"/>
      <c r="C9" s="1" t="s">
        <v>9</v>
      </c>
      <c r="D9" s="40">
        <v>1579842.32</v>
      </c>
      <c r="E9" s="41">
        <v>972204.14</v>
      </c>
      <c r="F9" s="41">
        <v>653969.97</v>
      </c>
      <c r="G9" s="41">
        <v>312484</v>
      </c>
      <c r="H9" s="41">
        <v>38862</v>
      </c>
      <c r="I9" s="29">
        <v>13965</v>
      </c>
    </row>
    <row r="10" spans="1:15" ht="15.75" x14ac:dyDescent="0.25">
      <c r="A10" s="5"/>
      <c r="B10" s="3" t="s">
        <v>5</v>
      </c>
      <c r="C10" s="1" t="s">
        <v>7</v>
      </c>
      <c r="D10" s="9">
        <v>636809.41</v>
      </c>
      <c r="E10" s="9">
        <v>387604.06</v>
      </c>
      <c r="F10" s="9">
        <v>332861.84999999998</v>
      </c>
      <c r="G10" s="9">
        <v>196471</v>
      </c>
      <c r="H10" s="9">
        <v>18946</v>
      </c>
      <c r="I10" s="10">
        <v>13205</v>
      </c>
    </row>
    <row r="11" spans="1:15" ht="16.5" thickBot="1" x14ac:dyDescent="0.3">
      <c r="A11" s="5"/>
      <c r="B11" s="7"/>
      <c r="C11" s="6" t="s">
        <v>9</v>
      </c>
      <c r="D11" s="11">
        <v>798463.67</v>
      </c>
      <c r="E11" s="11">
        <v>414684.73</v>
      </c>
      <c r="F11" s="11">
        <v>300507.28999999998</v>
      </c>
      <c r="G11" s="11">
        <v>129445</v>
      </c>
      <c r="H11" s="11">
        <v>4708</v>
      </c>
      <c r="I11" s="12">
        <v>2050</v>
      </c>
    </row>
    <row r="12" spans="1:15" x14ac:dyDescent="0.25">
      <c r="I12" s="8"/>
      <c r="J12" s="8"/>
    </row>
    <row r="15" spans="1:15" ht="15.75" thickBot="1" x14ac:dyDescent="0.3"/>
    <row r="16" spans="1:15" ht="16.5" thickBot="1" x14ac:dyDescent="0.3">
      <c r="A16" s="5"/>
      <c r="B16" s="20" t="s">
        <v>12</v>
      </c>
      <c r="C16" s="20"/>
      <c r="D16" s="20"/>
      <c r="E16" s="20"/>
      <c r="F16" s="20"/>
      <c r="G16" s="20"/>
      <c r="H16" s="20"/>
      <c r="I16" s="20"/>
      <c r="J16" s="14"/>
    </row>
    <row r="17" spans="1:9" ht="15.75" x14ac:dyDescent="0.25">
      <c r="A17" s="5"/>
      <c r="B17" s="24" t="s">
        <v>6</v>
      </c>
      <c r="C17" s="25" t="s">
        <v>8</v>
      </c>
      <c r="D17" s="25">
        <v>2010</v>
      </c>
      <c r="E17" s="25">
        <v>2000</v>
      </c>
      <c r="F17" s="25">
        <v>1991</v>
      </c>
      <c r="G17" s="25">
        <v>1980</v>
      </c>
      <c r="H17" s="25">
        <v>1970</v>
      </c>
      <c r="I17" s="26">
        <v>1960</v>
      </c>
    </row>
    <row r="18" spans="1:9" ht="15.75" x14ac:dyDescent="0.25">
      <c r="A18" s="5"/>
      <c r="B18" s="3" t="s">
        <v>2</v>
      </c>
      <c r="C18" s="1" t="s">
        <v>7</v>
      </c>
      <c r="D18" s="27">
        <f>1345082.84/N3</f>
        <v>0.29102676949697548</v>
      </c>
      <c r="E18" s="31">
        <f>1586602.2/N4</f>
        <v>0.42149800379422586</v>
      </c>
      <c r="F18" s="27">
        <f>1589370.3/N5</f>
        <v>0.4970823327060494</v>
      </c>
      <c r="G18" s="27">
        <f>1595770/N6</f>
        <v>0.6218433297885233</v>
      </c>
      <c r="H18" s="31">
        <f>824165/N7</f>
        <v>0.86308766440151508</v>
      </c>
      <c r="I18" s="35">
        <f>800390/N8</f>
        <v>0.90988046585916227</v>
      </c>
    </row>
    <row r="19" spans="1:9" ht="15.75" x14ac:dyDescent="0.25">
      <c r="A19" s="5"/>
      <c r="B19" s="4"/>
      <c r="C19" s="1" t="s">
        <v>9</v>
      </c>
      <c r="D19" s="28">
        <f>1653818.39/O3</f>
        <v>0.30577663681436956</v>
      </c>
      <c r="E19" s="32">
        <f>1972707.95/O4</f>
        <v>0.44919533868594302</v>
      </c>
      <c r="F19" s="28">
        <f>2007332.91/O5</f>
        <v>0.54691790303991972</v>
      </c>
      <c r="G19" s="28">
        <f>1934217/O6</f>
        <v>0.68543778223738794</v>
      </c>
      <c r="H19" s="32">
        <f>850976/O7</f>
        <v>0.89786900449791252</v>
      </c>
      <c r="I19" s="36">
        <f>791755/O8</f>
        <v>0.93527257692989196</v>
      </c>
    </row>
    <row r="20" spans="1:9" ht="15.75" x14ac:dyDescent="0.25">
      <c r="A20" s="5"/>
      <c r="B20" s="15" t="s">
        <v>3</v>
      </c>
      <c r="C20" s="2" t="s">
        <v>7</v>
      </c>
      <c r="D20" s="22">
        <f>1225901.31/N3</f>
        <v>0.26524024198495483</v>
      </c>
      <c r="E20" s="33">
        <f>953714.25/N4</f>
        <v>0.2533644870561173</v>
      </c>
      <c r="F20" s="22">
        <f>685266.67/N5</f>
        <v>0.21432007056461705</v>
      </c>
      <c r="G20" s="22">
        <f>474987/N6</f>
        <v>0.18509402839147329</v>
      </c>
      <c r="H20" s="33">
        <f>78559/N7</f>
        <v>8.2269089111668928E-2</v>
      </c>
      <c r="I20" s="37">
        <f>45935/N8</f>
        <v>5.2218742362149226E-2</v>
      </c>
    </row>
    <row r="21" spans="1:9" ht="15.75" x14ac:dyDescent="0.25">
      <c r="A21" s="5"/>
      <c r="B21" s="4"/>
      <c r="C21" s="1" t="s">
        <v>9</v>
      </c>
      <c r="D21" s="28">
        <f>1376458.85/O3</f>
        <v>0.25449527010421913</v>
      </c>
      <c r="E21" s="32">
        <f>1032051.49/O4</f>
        <v>0.23500321909884439</v>
      </c>
      <c r="F21" s="28">
        <f>708453.5/O5</f>
        <v>0.19302523298006</v>
      </c>
      <c r="G21" s="28">
        <f>445725/O6</f>
        <v>0.15795371227104288</v>
      </c>
      <c r="H21" s="32">
        <f>53227/O7</f>
        <v>5.6160072084771355E-2</v>
      </c>
      <c r="I21" s="38">
        <f>38780/O8</f>
        <v>4.5809461933731026E-2</v>
      </c>
    </row>
    <row r="22" spans="1:9" ht="15.75" x14ac:dyDescent="0.25">
      <c r="A22" s="5"/>
      <c r="B22" s="3" t="s">
        <v>4</v>
      </c>
      <c r="C22" s="1" t="s">
        <v>7</v>
      </c>
      <c r="D22" s="22">
        <f>1414059.07/N3</f>
        <v>0.30595070488000387</v>
      </c>
      <c r="E22" s="33">
        <f>836278.1/N4</f>
        <v>0.2221663059378261</v>
      </c>
      <c r="F22" s="22">
        <f>589899.67/N5</f>
        <v>0.18449363501138077</v>
      </c>
      <c r="G22" s="22">
        <f>298965/N6</f>
        <v>0.11650136992813868</v>
      </c>
      <c r="H22" s="33">
        <f>33233/N7</f>
        <v>3.4802487791953739E-2</v>
      </c>
      <c r="I22" s="37">
        <f>20135/N8</f>
        <v>2.2889395394837808E-2</v>
      </c>
    </row>
    <row r="23" spans="1:9" ht="15.75" x14ac:dyDescent="0.25">
      <c r="A23" s="5"/>
      <c r="B23" s="4"/>
      <c r="C23" s="1" t="s">
        <v>9</v>
      </c>
      <c r="D23" s="28">
        <f>1579842.32/O3</f>
        <v>0.29209910485190038</v>
      </c>
      <c r="E23" s="32">
        <f>972204.14/O4</f>
        <v>0.22137568206138977</v>
      </c>
      <c r="F23" s="28">
        <f>653969.97/O5</f>
        <v>0.17818065098303959</v>
      </c>
      <c r="G23" s="28">
        <f>312484/O6</f>
        <v>0.11073645818678458</v>
      </c>
      <c r="H23" s="32">
        <f>38862/O7</f>
        <v>4.100348923212626E-2</v>
      </c>
      <c r="I23" s="38">
        <f>13965/O8</f>
        <v>1.6496367609709999E-2</v>
      </c>
    </row>
    <row r="24" spans="1:9" ht="15.75" x14ac:dyDescent="0.25">
      <c r="A24" s="5"/>
      <c r="B24" s="3" t="s">
        <v>5</v>
      </c>
      <c r="C24" s="2" t="s">
        <v>7</v>
      </c>
      <c r="D24" s="22">
        <f>636809.41/N3</f>
        <v>0.13778228363806569</v>
      </c>
      <c r="E24" s="33">
        <f>387604.06/N4</f>
        <v>0.10297120321183051</v>
      </c>
      <c r="F24" s="22">
        <f>332861.85/N5</f>
        <v>0.10410396171795276</v>
      </c>
      <c r="G24" s="22">
        <f>196471/N6</f>
        <v>7.6561271891864721E-2</v>
      </c>
      <c r="H24" s="33">
        <f>18946/N7</f>
        <v>1.9840758694862199E-2</v>
      </c>
      <c r="I24" s="37">
        <f>13205/N8</f>
        <v>1.501139638385067E-2</v>
      </c>
    </row>
    <row r="25" spans="1:9" ht="16.5" thickBot="1" x14ac:dyDescent="0.3">
      <c r="A25" s="5"/>
      <c r="B25" s="7"/>
      <c r="C25" s="6" t="s">
        <v>9</v>
      </c>
      <c r="D25" s="23">
        <f>798463.67/O3</f>
        <v>0.1476289882295109</v>
      </c>
      <c r="E25" s="34">
        <f>414684.73/O4</f>
        <v>9.442576015382248E-2</v>
      </c>
      <c r="F25" s="23">
        <f>300507.29/O5</f>
        <v>8.1876212996980668E-2</v>
      </c>
      <c r="G25" s="21">
        <f>129445/O6</f>
        <v>4.5872047304784662E-2</v>
      </c>
      <c r="H25" s="23">
        <f>4708/O7</f>
        <v>4.9674341851899135E-3</v>
      </c>
      <c r="I25" s="39">
        <f>2050/O8</f>
        <v>2.4215935266670603E-3</v>
      </c>
    </row>
    <row r="26" spans="1:9" x14ac:dyDescent="0.25">
      <c r="D26" s="30">
        <f>SUM(D18,D20,D22,D24)</f>
        <v>0.99999999999999989</v>
      </c>
      <c r="E26" s="30">
        <f t="shared" ref="E26:I26" si="0">SUM(E18,E20,E22,E24)</f>
        <v>0.99999999999999967</v>
      </c>
      <c r="F26" s="30">
        <f t="shared" si="0"/>
        <v>1</v>
      </c>
      <c r="G26" s="30">
        <f t="shared" si="0"/>
        <v>0.99999999999999989</v>
      </c>
      <c r="H26" s="30">
        <f t="shared" si="0"/>
        <v>1</v>
      </c>
      <c r="I26" s="30">
        <f t="shared" si="0"/>
        <v>0.99999999999999989</v>
      </c>
    </row>
    <row r="27" spans="1:9" x14ac:dyDescent="0.25">
      <c r="D27" s="30">
        <f>SUM(D19,D21,D23,D25)</f>
        <v>0.99999999999999989</v>
      </c>
      <c r="E27" s="30">
        <f t="shared" ref="E27:I27" si="1">SUM(E19,E21,E23,E25)</f>
        <v>0.99999999999999978</v>
      </c>
      <c r="F27" s="30">
        <f t="shared" si="1"/>
        <v>1</v>
      </c>
      <c r="G27" s="30">
        <f t="shared" si="1"/>
        <v>1</v>
      </c>
      <c r="H27" s="30">
        <f t="shared" si="1"/>
        <v>1</v>
      </c>
      <c r="I27" s="30">
        <f t="shared" si="1"/>
        <v>1</v>
      </c>
    </row>
  </sheetData>
  <mergeCells count="10">
    <mergeCell ref="B16:I16"/>
    <mergeCell ref="B18:B19"/>
    <mergeCell ref="B20:B21"/>
    <mergeCell ref="B22:B23"/>
    <mergeCell ref="B24:B25"/>
    <mergeCell ref="B6:B7"/>
    <mergeCell ref="B10:B11"/>
    <mergeCell ref="B4:B5"/>
    <mergeCell ref="B8:B9"/>
    <mergeCell ref="B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Estatistica_educacional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2024-12-29T02:10:03Z</dcterms:created>
  <dcterms:modified xsi:type="dcterms:W3CDTF">2024-12-30T20:06:37Z</dcterms:modified>
</cp:coreProperties>
</file>