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el\PycharmProjects\Tcc_demografia\calculo_estatistica_educacao\"/>
    </mc:Choice>
  </mc:AlternateContent>
  <xr:revisionPtr revIDLastSave="0" documentId="13_ncr:1_{DD729566-AADC-4BFC-A162-FBE8C2B44F8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statistica_educacio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H25" i="1"/>
  <c r="H23" i="1"/>
  <c r="H21" i="1"/>
  <c r="H19" i="1"/>
  <c r="H24" i="1"/>
  <c r="H22" i="1"/>
  <c r="H20" i="1"/>
  <c r="H18" i="1"/>
  <c r="G25" i="1"/>
  <c r="G23" i="1"/>
  <c r="G21" i="1"/>
  <c r="G19" i="1"/>
  <c r="G24" i="1"/>
  <c r="G22" i="1"/>
  <c r="G20" i="1"/>
  <c r="G18" i="1"/>
  <c r="F25" i="1"/>
  <c r="F23" i="1"/>
  <c r="F21" i="1"/>
  <c r="F19" i="1"/>
  <c r="F24" i="1"/>
  <c r="F22" i="1"/>
  <c r="F20" i="1"/>
  <c r="F18" i="1"/>
  <c r="E25" i="1"/>
  <c r="E23" i="1"/>
  <c r="E21" i="1"/>
  <c r="E19" i="1"/>
  <c r="E24" i="1"/>
  <c r="E22" i="1"/>
  <c r="E20" i="1"/>
  <c r="E18" i="1"/>
  <c r="E26" i="1"/>
  <c r="F26" i="1"/>
  <c r="G26" i="1"/>
  <c r="H26" i="1"/>
  <c r="I26" i="1"/>
  <c r="E27" i="1"/>
  <c r="F27" i="1"/>
  <c r="G27" i="1"/>
  <c r="H27" i="1"/>
  <c r="I27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<sst xmlns="http://schemas.openxmlformats.org/spreadsheetml/2006/main" count="33" uniqueCount="13">
  <si>
    <t>Homens</t>
  </si>
  <si>
    <t>Mulheres</t>
  </si>
  <si>
    <t>Dados da região metropolitana do Rio de Janeiro</t>
  </si>
  <si>
    <t>Grau de escolaridade</t>
  </si>
  <si>
    <t>Sexo</t>
  </si>
  <si>
    <t>Ensino Fundamental Incompleto</t>
  </si>
  <si>
    <t>Masculino</t>
  </si>
  <si>
    <t>Feminino</t>
  </si>
  <si>
    <t>Ensino Fundamental Completo</t>
  </si>
  <si>
    <t>Ensino Médio Completo</t>
  </si>
  <si>
    <t>Graduação Completa</t>
  </si>
  <si>
    <t>Ano</t>
  </si>
  <si>
    <t>Dados da região metropolitana do Rio de Janeiro - Estatisticas relativas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</si>
</sst>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b/>
      <sz val="12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0" fillId="0" borderId="12" xfId="0" applyBorder="1"/>
    <xf numFmtId="0" fontId="2" fillId="0" borderId="9" xfId="0" applyFont="1" applyBorder="1" applyAlignment="1">
      <alignment horizontal="center"/>
    </xf>
    <xf numFmtId="43" fontId="4" fillId="0" borderId="12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0" borderId="19" xfId="0" applyBorder="1"/>
    <xf numFmtId="43" fontId="4" fillId="0" borderId="1" xfId="1" applyFont="1" applyBorder="1"/>
    <xf numFmtId="43" fontId="4" fillId="0" borderId="20" xfId="1" applyFont="1" applyBorder="1" applyAlignment="1">
      <alignment horizontal="center"/>
    </xf>
    <xf numFmtId="0" fontId="0" fillId="0" borderId="0" xfId="0" applyBorder="1"/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10" fontId="4" fillId="0" borderId="25" xfId="2" applyNumberFormat="1" applyFont="1" applyBorder="1" applyAlignment="1">
      <alignment horizontal="center"/>
    </xf>
    <xf numFmtId="10" fontId="4" fillId="0" borderId="3" xfId="2" applyNumberFormat="1" applyFont="1" applyBorder="1" applyAlignment="1">
      <alignment horizontal="center"/>
    </xf>
    <xf numFmtId="10" fontId="4" fillId="0" borderId="2" xfId="2" applyNumberFormat="1" applyFont="1" applyBorder="1" applyAlignment="1">
      <alignment horizontal="center"/>
    </xf>
    <xf numFmtId="10" fontId="4" fillId="0" borderId="14" xfId="2" applyNumberFormat="1" applyFont="1" applyBorder="1" applyAlignment="1">
      <alignment horizontal="center"/>
    </xf>
    <xf numFmtId="43" fontId="4" fillId="0" borderId="25" xfId="1" applyFont="1" applyBorder="1" applyAlignment="1">
      <alignment horizontal="center"/>
    </xf>
    <xf numFmtId="43" fontId="4" fillId="0" borderId="3" xfId="1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14" xfId="1" applyFont="1" applyBorder="1" applyAlignment="1">
      <alignment horizontal="center"/>
    </xf>
    <xf numFmtId="10" fontId="0" fillId="0" borderId="0" xfId="0" applyNumberFormat="1"/>
    <xf numFmtId="10" fontId="4" fillId="0" borderId="12" xfId="2" applyNumberFormat="1" applyFont="1" applyBorder="1" applyAlignment="1">
      <alignment horizontal="center"/>
    </xf>
    <xf numFmtId="10" fontId="4" fillId="0" borderId="20" xfId="2" applyNumberFormat="1" applyFont="1" applyBorder="1" applyAlignment="1">
      <alignment horizontal="center"/>
    </xf>
    <xf numFmtId="10" fontId="4" fillId="0" borderId="13" xfId="2" applyNumberFormat="1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zoomScaleNormal="100" workbookViewId="0">
      <selection activeCell="K10" sqref="K10"/>
    </sheetView>
  </sheetViews>
  <sheetFormatPr defaultRowHeight="15" x14ac:dyDescent="0.25"/>
  <cols>
    <col min="2" max="2" width="31.5703125" bestFit="1" customWidth="1"/>
    <col min="3" max="3" width="10.5703125" bestFit="1" customWidth="1"/>
    <col min="4" max="8" width="14.5703125" bestFit="1" customWidth="1"/>
    <col min="9" max="9" width="12.7109375" bestFit="1" customWidth="1"/>
    <col min="13" max="13" width="5.5703125" bestFit="1" customWidth="1"/>
    <col min="14" max="15" width="14.5703125" bestFit="1" customWidth="1"/>
  </cols>
  <sheetData>
    <row r="1" spans="1:15" ht="15.75" thickBot="1" x14ac:dyDescent="0.3"/>
    <row r="2" spans="1:15" ht="16.5" thickBot="1" x14ac:dyDescent="0.3">
      <c r="A2" s="10"/>
      <c r="B2" s="14" t="s">
        <v>2</v>
      </c>
      <c r="C2" s="15"/>
      <c r="D2" s="15"/>
      <c r="E2" s="15"/>
      <c r="F2" s="15"/>
      <c r="G2" s="15"/>
      <c r="H2" s="15"/>
      <c r="I2" s="15"/>
      <c r="J2" s="18"/>
      <c r="M2" s="5" t="s">
        <v>11</v>
      </c>
      <c r="N2" s="5" t="s">
        <v>0</v>
      </c>
      <c r="O2" s="5" t="s">
        <v>1</v>
      </c>
    </row>
    <row r="3" spans="1:15" ht="16.5" thickBot="1" x14ac:dyDescent="0.3">
      <c r="A3" s="10"/>
      <c r="B3" s="11" t="s">
        <v>3</v>
      </c>
      <c r="C3" s="16" t="s">
        <v>4</v>
      </c>
      <c r="D3" s="17">
        <v>2010</v>
      </c>
      <c r="E3" s="1">
        <v>2000</v>
      </c>
      <c r="F3" s="1">
        <v>1991</v>
      </c>
      <c r="G3" s="1">
        <v>1980</v>
      </c>
      <c r="H3" s="1">
        <v>1970</v>
      </c>
      <c r="I3" s="9">
        <v>1960</v>
      </c>
      <c r="M3" s="5">
        <v>2010</v>
      </c>
      <c r="N3" s="19">
        <v>3445035.23</v>
      </c>
      <c r="O3" s="19">
        <v>4106996.9</v>
      </c>
    </row>
    <row r="4" spans="1:15" ht="15.75" x14ac:dyDescent="0.25">
      <c r="A4" s="10"/>
      <c r="B4" s="2" t="s">
        <v>5</v>
      </c>
      <c r="C4" s="3" t="s">
        <v>6</v>
      </c>
      <c r="D4" s="32">
        <v>895752.5</v>
      </c>
      <c r="E4" s="32">
        <v>1084419.1200000001</v>
      </c>
      <c r="F4" s="32">
        <v>1123832.1399999999</v>
      </c>
      <c r="G4" s="32">
        <v>1182012</v>
      </c>
      <c r="H4" s="32">
        <v>1115880</v>
      </c>
      <c r="I4" s="12">
        <v>380675</v>
      </c>
      <c r="M4" s="5">
        <v>2000</v>
      </c>
      <c r="N4" s="19">
        <v>2865618.63</v>
      </c>
      <c r="O4" s="19">
        <v>3413326.919999999</v>
      </c>
    </row>
    <row r="5" spans="1:15" ht="15.75" x14ac:dyDescent="0.25">
      <c r="A5" s="10"/>
      <c r="B5" s="4"/>
      <c r="C5" s="5" t="s">
        <v>7</v>
      </c>
      <c r="D5" s="33">
        <v>1170112.5</v>
      </c>
      <c r="E5" s="33">
        <v>1432544.1</v>
      </c>
      <c r="F5" s="33">
        <v>1507697.68</v>
      </c>
      <c r="G5" s="33">
        <v>1507832</v>
      </c>
      <c r="H5" s="33">
        <v>1343519</v>
      </c>
      <c r="I5" s="20">
        <v>388390</v>
      </c>
      <c r="M5" s="5">
        <v>1991</v>
      </c>
      <c r="N5" s="19">
        <v>2486866.17</v>
      </c>
      <c r="O5" s="19">
        <v>2915671.85</v>
      </c>
    </row>
    <row r="6" spans="1:15" ht="15.75" x14ac:dyDescent="0.25">
      <c r="A6" s="10"/>
      <c r="B6" s="6" t="s">
        <v>8</v>
      </c>
      <c r="C6" s="5" t="s">
        <v>6</v>
      </c>
      <c r="D6" s="34">
        <v>910531.57</v>
      </c>
      <c r="E6" s="34">
        <v>753311.53</v>
      </c>
      <c r="F6" s="34">
        <v>563149.78</v>
      </c>
      <c r="G6" s="34">
        <v>414782</v>
      </c>
      <c r="H6" s="34">
        <v>229844</v>
      </c>
      <c r="I6" s="12">
        <v>28620</v>
      </c>
      <c r="M6" s="5">
        <v>1980</v>
      </c>
      <c r="N6" s="19">
        <v>2040134</v>
      </c>
      <c r="O6" s="19">
        <v>2291242</v>
      </c>
    </row>
    <row r="7" spans="1:15" ht="15.75" x14ac:dyDescent="0.25">
      <c r="A7" s="10"/>
      <c r="B7" s="4"/>
      <c r="C7" s="5" t="s">
        <v>7</v>
      </c>
      <c r="D7" s="33">
        <v>1049386.98</v>
      </c>
      <c r="E7" s="33">
        <v>837625.9</v>
      </c>
      <c r="F7" s="33">
        <v>597794.9</v>
      </c>
      <c r="G7" s="33">
        <v>398749</v>
      </c>
      <c r="H7" s="33">
        <v>208472</v>
      </c>
      <c r="I7" s="20">
        <v>22790</v>
      </c>
      <c r="M7" s="5">
        <v>1970</v>
      </c>
      <c r="N7" s="19">
        <v>1559622</v>
      </c>
      <c r="O7" s="19">
        <v>1702729</v>
      </c>
    </row>
    <row r="8" spans="1:15" ht="15.75" x14ac:dyDescent="0.25">
      <c r="A8" s="10"/>
      <c r="B8" s="6" t="s">
        <v>9</v>
      </c>
      <c r="C8" s="5" t="s">
        <v>6</v>
      </c>
      <c r="D8" s="34">
        <v>1110427.47</v>
      </c>
      <c r="E8" s="34">
        <v>692190.49</v>
      </c>
      <c r="F8" s="34">
        <v>504323.44</v>
      </c>
      <c r="G8" s="34">
        <v>264448</v>
      </c>
      <c r="H8" s="34">
        <v>118969</v>
      </c>
      <c r="I8" s="12">
        <v>11505</v>
      </c>
      <c r="M8" s="5">
        <v>1960</v>
      </c>
      <c r="N8" s="19">
        <v>428115</v>
      </c>
      <c r="O8" s="19">
        <v>419620</v>
      </c>
    </row>
    <row r="9" spans="1:15" ht="15.75" x14ac:dyDescent="0.25">
      <c r="A9" s="10"/>
      <c r="B9" s="4"/>
      <c r="C9" s="5" t="s">
        <v>7</v>
      </c>
      <c r="D9" s="33">
        <v>1238343.73</v>
      </c>
      <c r="E9" s="33">
        <v>785864.16</v>
      </c>
      <c r="F9" s="33">
        <v>546315.74</v>
      </c>
      <c r="G9" s="33">
        <v>267673</v>
      </c>
      <c r="H9" s="33">
        <v>120161</v>
      </c>
      <c r="I9" s="20">
        <v>7125</v>
      </c>
    </row>
    <row r="10" spans="1:15" ht="15.75" x14ac:dyDescent="0.25">
      <c r="A10" s="10"/>
      <c r="B10" s="6" t="s">
        <v>10</v>
      </c>
      <c r="C10" s="5" t="s">
        <v>6</v>
      </c>
      <c r="D10" s="34">
        <v>528323.68999999994</v>
      </c>
      <c r="E10" s="34">
        <v>335697.49</v>
      </c>
      <c r="F10" s="34">
        <v>295560.81</v>
      </c>
      <c r="G10" s="34">
        <v>178892</v>
      </c>
      <c r="H10" s="34">
        <v>94929</v>
      </c>
      <c r="I10" s="12">
        <v>7315</v>
      </c>
    </row>
    <row r="11" spans="1:15" ht="16.5" thickBot="1" x14ac:dyDescent="0.3">
      <c r="A11" s="10"/>
      <c r="B11" s="7"/>
      <c r="C11" s="8" t="s">
        <v>7</v>
      </c>
      <c r="D11" s="35">
        <v>649153.68999999994</v>
      </c>
      <c r="E11" s="35">
        <v>357292.76</v>
      </c>
      <c r="F11" s="35">
        <v>263863.53000000003</v>
      </c>
      <c r="G11" s="35">
        <v>116988</v>
      </c>
      <c r="H11" s="35">
        <v>30577</v>
      </c>
      <c r="I11" s="13">
        <v>1315</v>
      </c>
    </row>
    <row r="15" spans="1:15" ht="15.75" thickBot="1" x14ac:dyDescent="0.3"/>
    <row r="16" spans="1:15" ht="16.5" thickBot="1" x14ac:dyDescent="0.3">
      <c r="B16" s="14" t="s">
        <v>12</v>
      </c>
      <c r="C16" s="15"/>
      <c r="D16" s="15"/>
      <c r="E16" s="15"/>
      <c r="F16" s="15"/>
      <c r="G16" s="15"/>
      <c r="H16" s="15"/>
      <c r="I16" s="22"/>
    </row>
    <row r="17" spans="1:9" ht="16.5" thickBot="1" x14ac:dyDescent="0.3">
      <c r="A17" s="21"/>
      <c r="B17" s="23" t="s">
        <v>3</v>
      </c>
      <c r="C17" s="16" t="s">
        <v>4</v>
      </c>
      <c r="D17" s="17">
        <v>2010</v>
      </c>
      <c r="E17" s="1">
        <v>2000</v>
      </c>
      <c r="F17" s="1">
        <v>1991</v>
      </c>
      <c r="G17" s="1">
        <v>1980</v>
      </c>
      <c r="H17" s="1">
        <v>1970</v>
      </c>
      <c r="I17" s="9">
        <v>1960</v>
      </c>
    </row>
    <row r="18" spans="1:9" ht="15.75" x14ac:dyDescent="0.25">
      <c r="A18" s="21"/>
      <c r="B18" s="24" t="s">
        <v>5</v>
      </c>
      <c r="C18" s="3" t="s">
        <v>6</v>
      </c>
      <c r="D18" s="28">
        <f>895752.5/N3</f>
        <v>0.2600125804809259</v>
      </c>
      <c r="E18" s="28">
        <f>1084419.12/N4</f>
        <v>0.37842408918174858</v>
      </c>
      <c r="F18" s="28">
        <f>1123832.14/N5</f>
        <v>0.45190696369479338</v>
      </c>
      <c r="G18" s="28">
        <f>1182012/N6</f>
        <v>0.5793795897720444</v>
      </c>
      <c r="H18" s="28">
        <f>1115880/N7</f>
        <v>0.71548105887195745</v>
      </c>
      <c r="I18" s="37">
        <f>380675/N8</f>
        <v>0.88918865258166613</v>
      </c>
    </row>
    <row r="19" spans="1:9" ht="15.75" x14ac:dyDescent="0.25">
      <c r="A19" s="21"/>
      <c r="B19" s="25"/>
      <c r="C19" s="5" t="s">
        <v>7</v>
      </c>
      <c r="D19" s="29">
        <f>1170112.5/O3</f>
        <v>0.28490708137617538</v>
      </c>
      <c r="E19" s="29">
        <f>1432544.1/O4</f>
        <v>0.41969144285775023</v>
      </c>
      <c r="F19" s="29">
        <f>1507697.68/O5</f>
        <v>0.51710129176573827</v>
      </c>
      <c r="G19" s="29">
        <f>1507832/O6</f>
        <v>0.65808500367922729</v>
      </c>
      <c r="H19" s="29">
        <f>1343519/O7</f>
        <v>0.78903865500616954</v>
      </c>
      <c r="I19" s="38">
        <f>388390/O8</f>
        <v>0.92557552070921312</v>
      </c>
    </row>
    <row r="20" spans="1:9" ht="15.75" x14ac:dyDescent="0.25">
      <c r="A20" s="21"/>
      <c r="B20" s="26" t="s">
        <v>8</v>
      </c>
      <c r="C20" s="5" t="s">
        <v>6</v>
      </c>
      <c r="D20" s="30">
        <f>910531.57/N3</f>
        <v>0.2643025424155096</v>
      </c>
      <c r="E20" s="30">
        <f>753311.53/N4</f>
        <v>0.2628791989672401</v>
      </c>
      <c r="F20" s="30">
        <f>563149.78/N5</f>
        <v>0.22644957207327326</v>
      </c>
      <c r="G20" s="30">
        <f>414782/N6</f>
        <v>0.20331115505157996</v>
      </c>
      <c r="H20" s="30">
        <f>229844/N7</f>
        <v>0.14737160670983096</v>
      </c>
      <c r="I20" s="37">
        <f>28620/N8</f>
        <v>6.6851196524298384E-2</v>
      </c>
    </row>
    <row r="21" spans="1:9" ht="15.75" x14ac:dyDescent="0.25">
      <c r="A21" s="21"/>
      <c r="B21" s="25"/>
      <c r="C21" s="5" t="s">
        <v>7</v>
      </c>
      <c r="D21" s="29">
        <f>1049386.98/O3</f>
        <v>0.2555119970993891</v>
      </c>
      <c r="E21" s="29">
        <f>837625.9/O4</f>
        <v>0.24539867397172735</v>
      </c>
      <c r="F21" s="29">
        <f>597794.9/O5</f>
        <v>0.20502818244103843</v>
      </c>
      <c r="G21" s="29">
        <f>398749/O6</f>
        <v>0.17403181331347803</v>
      </c>
      <c r="H21" s="29">
        <f>208472/O7</f>
        <v>0.12243404558212141</v>
      </c>
      <c r="I21" s="38">
        <f>22790/N8</f>
        <v>5.3233360195274637E-2</v>
      </c>
    </row>
    <row r="22" spans="1:9" ht="15.75" x14ac:dyDescent="0.25">
      <c r="A22" s="21"/>
      <c r="B22" s="26" t="s">
        <v>9</v>
      </c>
      <c r="C22" s="5" t="s">
        <v>6</v>
      </c>
      <c r="D22" s="30">
        <f>1110427.47/N3</f>
        <v>0.32232688372246343</v>
      </c>
      <c r="E22" s="30">
        <f>692190.49/N4</f>
        <v>0.24155010815238873</v>
      </c>
      <c r="F22" s="30">
        <f>504323.44/N5</f>
        <v>0.20279476478623698</v>
      </c>
      <c r="G22" s="30">
        <f>264448/N6</f>
        <v>0.12962285810637927</v>
      </c>
      <c r="H22" s="30">
        <f>118969/N7</f>
        <v>7.62806628785693E-2</v>
      </c>
      <c r="I22" s="37">
        <f>11505/N8</f>
        <v>2.6873620405732105E-2</v>
      </c>
    </row>
    <row r="23" spans="1:9" ht="15.75" x14ac:dyDescent="0.25">
      <c r="A23" s="21"/>
      <c r="B23" s="25"/>
      <c r="C23" s="5" t="s">
        <v>7</v>
      </c>
      <c r="D23" s="29">
        <f>1238343.73/O3</f>
        <v>0.30152049299087613</v>
      </c>
      <c r="E23" s="29">
        <f>785864.16/O4</f>
        <v>0.23023407321323919</v>
      </c>
      <c r="F23" s="29">
        <f>546315.74/O5</f>
        <v>0.18737216261150924</v>
      </c>
      <c r="G23" s="29">
        <f>267673/O6</f>
        <v>0.1168244122619959</v>
      </c>
      <c r="H23" s="29">
        <f>120161/O7</f>
        <v>7.0569656122612581E-2</v>
      </c>
      <c r="I23" s="38">
        <f>7125/O8</f>
        <v>1.6979648253181451E-2</v>
      </c>
    </row>
    <row r="24" spans="1:9" ht="15.75" x14ac:dyDescent="0.25">
      <c r="A24" s="21"/>
      <c r="B24" s="26" t="s">
        <v>10</v>
      </c>
      <c r="C24" s="5" t="s">
        <v>6</v>
      </c>
      <c r="D24" s="30">
        <f>528323.69/N3</f>
        <v>0.15335799338110107</v>
      </c>
      <c r="E24" s="30">
        <f>335697.49/N4</f>
        <v>0.11714660369862266</v>
      </c>
      <c r="F24" s="30">
        <f>295560.81/N5</f>
        <v>0.11884869944569636</v>
      </c>
      <c r="G24" s="30">
        <f>178892/N6</f>
        <v>8.7686397069996383E-2</v>
      </c>
      <c r="H24" s="30">
        <f>94929/N7</f>
        <v>6.08666715396423E-2</v>
      </c>
      <c r="I24" s="37">
        <f>7315/N8</f>
        <v>1.7086530488303376E-2</v>
      </c>
    </row>
    <row r="25" spans="1:9" ht="16.5" thickBot="1" x14ac:dyDescent="0.3">
      <c r="A25" s="21"/>
      <c r="B25" s="27"/>
      <c r="C25" s="8" t="s">
        <v>7</v>
      </c>
      <c r="D25" s="31">
        <f>649153.69/O3</f>
        <v>0.15806042853355939</v>
      </c>
      <c r="E25" s="31">
        <f>357292.76/O4</f>
        <v>0.10467580995728358</v>
      </c>
      <c r="F25" s="31">
        <f>263863.53/O5</f>
        <v>9.0498363181714031E-2</v>
      </c>
      <c r="G25" s="31">
        <f>116988/O6</f>
        <v>5.105877074529884E-2</v>
      </c>
      <c r="H25" s="31">
        <f>30577/O7</f>
        <v>1.7957643289096503E-2</v>
      </c>
      <c r="I25" s="39">
        <f>1315/O8</f>
        <v>3.1337877126924362E-3</v>
      </c>
    </row>
    <row r="26" spans="1:9" x14ac:dyDescent="0.25">
      <c r="D26" s="36">
        <f>SUM(D18,D20,D22,D24)</f>
        <v>1</v>
      </c>
      <c r="E26" s="36">
        <f t="shared" ref="E26:I26" si="0">SUM(E18,E20,E22,E24)</f>
        <v>1</v>
      </c>
      <c r="F26" s="36">
        <f t="shared" si="0"/>
        <v>1</v>
      </c>
      <c r="G26" s="36">
        <f t="shared" si="0"/>
        <v>1</v>
      </c>
      <c r="H26" s="36">
        <f t="shared" si="0"/>
        <v>1</v>
      </c>
      <c r="I26" s="36">
        <f t="shared" si="0"/>
        <v>1</v>
      </c>
    </row>
    <row r="27" spans="1:9" x14ac:dyDescent="0.25">
      <c r="D27" s="36">
        <f>SUM(D19,D21,D23,D25)</f>
        <v>1</v>
      </c>
      <c r="E27" s="36">
        <f t="shared" ref="E27:I27" si="1">SUM(E19,E21,E23,E25)</f>
        <v>1.0000000000000004</v>
      </c>
      <c r="F27" s="36">
        <f t="shared" si="1"/>
        <v>1</v>
      </c>
      <c r="G27" s="36">
        <f t="shared" si="1"/>
        <v>1</v>
      </c>
      <c r="H27" s="36">
        <f t="shared" si="1"/>
        <v>1</v>
      </c>
      <c r="I27" s="36">
        <f t="shared" si="1"/>
        <v>0.99892231687036159</v>
      </c>
    </row>
  </sheetData>
  <mergeCells count="10">
    <mergeCell ref="B16:I16"/>
    <mergeCell ref="B18:B19"/>
    <mergeCell ref="B20:B21"/>
    <mergeCell ref="B22:B23"/>
    <mergeCell ref="B24:B25"/>
    <mergeCell ref="B2:I2"/>
    <mergeCell ref="B4:B5"/>
    <mergeCell ref="B6:B7"/>
    <mergeCell ref="B8:B9"/>
    <mergeCell ref="B10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Estatistica_educacional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Meirinho</cp:lastModifiedBy>
  <dcterms:created xsi:type="dcterms:W3CDTF">2024-12-29T02:02:56Z</dcterms:created>
  <dcterms:modified xsi:type="dcterms:W3CDTF">2024-12-30T19:55:37Z</dcterms:modified>
</cp:coreProperties>
</file>