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E5F33ED6-6B64-4CB8-BBB9-E6712DB735B6}" xr6:coauthVersionLast="47" xr6:coauthVersionMax="47" xr10:uidLastSave="{00000000-0000-0000-0000-000000000000}"/>
  <bookViews>
    <workbookView xWindow="-108" yWindow="-108" windowWidth="23256" windowHeight="12456" activeTab="2" xr2:uid="{997183DD-BCA0-4E0F-9AF1-AA6F078BB990}"/>
  </bookViews>
  <sheets>
    <sheet name="IS" sheetId="1" r:id="rId1"/>
    <sheet name="BS" sheetId="2" r:id="rId2"/>
    <sheet name="LB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3" l="1"/>
  <c r="K26" i="3"/>
  <c r="K25" i="3"/>
  <c r="K19" i="3"/>
  <c r="K18" i="3"/>
  <c r="K17" i="3"/>
  <c r="D46" i="3"/>
  <c r="E46" i="3"/>
  <c r="F46" i="3"/>
  <c r="G46" i="3"/>
  <c r="H46" i="3"/>
  <c r="H44" i="3"/>
  <c r="G44" i="3"/>
  <c r="F44" i="3"/>
  <c r="E44" i="3"/>
  <c r="D44" i="3"/>
  <c r="C44" i="3"/>
  <c r="H43" i="3"/>
  <c r="G43" i="3"/>
  <c r="F43" i="3"/>
  <c r="E43" i="3"/>
  <c r="D43" i="3"/>
  <c r="C43" i="3"/>
  <c r="C40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C38" i="3"/>
  <c r="H37" i="3"/>
  <c r="G37" i="3"/>
  <c r="F37" i="3"/>
  <c r="E37" i="3"/>
  <c r="D37" i="3"/>
  <c r="C37" i="3"/>
  <c r="H28" i="3"/>
  <c r="G28" i="3"/>
  <c r="F28" i="3"/>
  <c r="E28" i="3"/>
  <c r="D28" i="3"/>
  <c r="H35" i="3"/>
  <c r="G35" i="3"/>
  <c r="F35" i="3"/>
  <c r="E35" i="3"/>
  <c r="D35" i="3"/>
  <c r="C35" i="3"/>
  <c r="C4" i="3"/>
  <c r="C26" i="3"/>
  <c r="C36" i="3" s="1"/>
  <c r="C25" i="3"/>
  <c r="O5" i="3"/>
  <c r="O4" i="3"/>
  <c r="O9" i="3" s="1"/>
  <c r="D45" i="3" l="1"/>
  <c r="C45" i="3"/>
  <c r="O8" i="3"/>
  <c r="N12" i="3" s="1"/>
  <c r="D25" i="3"/>
  <c r="E25" i="3"/>
  <c r="D47" i="3" l="1"/>
  <c r="E45" i="3"/>
  <c r="D26" i="3"/>
  <c r="D36" i="3" s="1"/>
  <c r="F25" i="3"/>
  <c r="E26" i="3"/>
  <c r="E36" i="3" s="1"/>
  <c r="F45" i="3" l="1"/>
  <c r="E47" i="3"/>
  <c r="G25" i="3"/>
  <c r="F26" i="3"/>
  <c r="F36" i="3" s="1"/>
  <c r="F47" i="3" l="1"/>
  <c r="G45" i="3"/>
  <c r="H25" i="3"/>
  <c r="G26" i="3"/>
  <c r="G36" i="3" s="1"/>
  <c r="G47" i="3" l="1"/>
  <c r="H45" i="3"/>
  <c r="H47" i="3" s="1"/>
  <c r="H26" i="3"/>
  <c r="H36" i="3" s="1"/>
  <c r="K9" i="3" l="1"/>
  <c r="K10" i="3" s="1"/>
  <c r="K7" i="3" s="1"/>
  <c r="K4" i="3"/>
  <c r="K5" i="3" s="1"/>
  <c r="K15" i="3" s="1"/>
  <c r="D3" i="3"/>
  <c r="E3" i="3" s="1"/>
  <c r="F3" i="3" s="1"/>
  <c r="G3" i="3" s="1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B51" i="1"/>
  <c r="B49" i="1"/>
</calcChain>
</file>

<file path=xl/sharedStrings.xml><?xml version="1.0" encoding="utf-8"?>
<sst xmlns="http://schemas.openxmlformats.org/spreadsheetml/2006/main" count="165" uniqueCount="120">
  <si>
    <t>Mar 24</t>
  </si>
  <si>
    <t>12 mths</t>
  </si>
  <si>
    <t>INCOME</t>
  </si>
  <si>
    <t>Revenue From Operations [Gross]</t>
  </si>
  <si>
    <t>Revenue From Operations [Net]</t>
  </si>
  <si>
    <t>Total Operating Revenues</t>
  </si>
  <si>
    <t>Other Income</t>
  </si>
  <si>
    <t>Total Revenue</t>
  </si>
  <si>
    <t>EXPENSES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</si>
  <si>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</si>
  <si>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</si>
  <si>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</si>
  <si>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</si>
  <si>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</si>
  <si>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</si>
  <si>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</si>
  <si>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</si>
  <si>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</si>
  <si>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</si>
  <si>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</si>
  <si>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</si>
  <si>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</si>
  <si>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</si>
  <si>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</si>
  <si>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</si>
  <si>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</si>
  <si>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</si>
  <si>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</si>
  <si>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</si>
  <si>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</si>
  <si>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</si>
  <si>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</si>
  <si>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Equity Dividend Rate (%)</t>
  </si>
  <si>
    <t>Outstanding Shares</t>
  </si>
  <si>
    <t>CMP</t>
  </si>
  <si>
    <t>Enterprise Value</t>
  </si>
  <si>
    <t>EBITDA Multiple</t>
  </si>
  <si>
    <t>Market Cap</t>
  </si>
  <si>
    <t>Mar '24</t>
  </si>
  <si>
    <t>Mar '23</t>
  </si>
  <si>
    <t>Mar '22</t>
  </si>
  <si>
    <t>Mar '21</t>
  </si>
  <si>
    <t>Mar '20</t>
  </si>
  <si>
    <t>Sources Of Funds</t>
  </si>
  <si>
    <t>Total Share Capital</t>
  </si>
  <si>
    <t>Equity Share Capital</t>
  </si>
  <si>
    <t>Share Application Money</t>
  </si>
  <si>
    <t>Reserves</t>
  </si>
  <si>
    <t>Networth</t>
  </si>
  <si>
    <t>Total Liabilities</t>
  </si>
  <si>
    <t>Application Of Funds</t>
  </si>
  <si>
    <t>Gross Block</t>
  </si>
  <si>
    <t>Less: Accum. Depreciation</t>
  </si>
  <si>
    <t>Net Block</t>
  </si>
  <si>
    <t>Capital Work in Progress</t>
  </si>
  <si>
    <t>Investments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</si>
  <si>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</si>
  <si>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</si>
  <si>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</si>
  <si>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</si>
  <si>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</si>
  <si>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</si>
  <si>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</si>
  <si>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</si>
  <si>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</si>
  <si>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</si>
  <si>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</si>
  <si>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Book Value (Rs)</t>
  </si>
  <si>
    <t xml:space="preserve"> </t>
  </si>
  <si>
    <t xml:space="preserve">Assumptions </t>
  </si>
  <si>
    <t>Financials</t>
  </si>
  <si>
    <t>Revenue</t>
  </si>
  <si>
    <t>OpEx</t>
  </si>
  <si>
    <t>D&amp;A</t>
  </si>
  <si>
    <t>Operating Assumption</t>
  </si>
  <si>
    <t>Revenue Growth</t>
  </si>
  <si>
    <t>Tax Rate</t>
  </si>
  <si>
    <t>Entry</t>
  </si>
  <si>
    <t>LTM (EBITDA)</t>
  </si>
  <si>
    <t>Shares outstanding</t>
  </si>
  <si>
    <t>Net Debt</t>
  </si>
  <si>
    <t>Exit</t>
  </si>
  <si>
    <t>Exit Multiple</t>
  </si>
  <si>
    <t>Amount</t>
  </si>
  <si>
    <t>Interest Rate</t>
  </si>
  <si>
    <t>-</t>
  </si>
  <si>
    <t>x</t>
  </si>
  <si>
    <t>Financial Forecast</t>
  </si>
  <si>
    <t>Transaction Fees</t>
  </si>
  <si>
    <t>Financing Structure</t>
  </si>
  <si>
    <t>Debt Financing</t>
  </si>
  <si>
    <t>Equity Financing</t>
  </si>
  <si>
    <t>Percent</t>
  </si>
  <si>
    <t>Debt Breakdown</t>
  </si>
  <si>
    <t>Bank Loans</t>
  </si>
  <si>
    <t>Bonds</t>
  </si>
  <si>
    <t>Interest Expenses</t>
  </si>
  <si>
    <t>EBITDA</t>
  </si>
  <si>
    <t>Growth Rates</t>
  </si>
  <si>
    <t>EBITDA Margin</t>
  </si>
  <si>
    <t>(All numbers in Cr)</t>
  </si>
  <si>
    <t>FCF Calculation</t>
  </si>
  <si>
    <t>CapEx</t>
  </si>
  <si>
    <t>Change in WC</t>
  </si>
  <si>
    <t>Taxes</t>
  </si>
  <si>
    <t>WC Changes</t>
  </si>
  <si>
    <t>FCF</t>
  </si>
  <si>
    <t>Revenue Change</t>
  </si>
  <si>
    <t>Debt Payment Schedule</t>
  </si>
  <si>
    <t>Debt at start (Cr)</t>
  </si>
  <si>
    <t>Debt Repaid</t>
  </si>
  <si>
    <t>Debt at End</t>
  </si>
  <si>
    <t>Exit EBITDA</t>
  </si>
  <si>
    <t>Exit EV</t>
  </si>
  <si>
    <t>Equity value</t>
  </si>
  <si>
    <t>IRR Calculation:</t>
  </si>
  <si>
    <t>IRR</t>
  </si>
  <si>
    <t>Exit Equity Value</t>
  </si>
  <si>
    <t>Initial Equity Investment</t>
  </si>
  <si>
    <t>Seller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</si>
</sst>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ptos Narrow"/>
      <family val="2"/>
    </font>
    <font>
      <sz val="9"/>
      <color theme="1"/>
      <name val="Aptos Narrow"/>
      <family val="2"/>
    </font>
    <font>
      <sz val="9"/>
      <color theme="1"/>
      <name val="Arial"/>
      <family val="2"/>
    </font>
    <font>
      <sz val="9"/>
      <color rgb="FF000000"/>
      <name val="Aptos Narrow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5" xfId="0" applyFont="1" applyBorder="1"/>
    <xf numFmtId="3" fontId="4" fillId="0" borderId="5" xfId="0" applyNumberFormat="1" applyFont="1" applyBorder="1"/>
    <xf numFmtId="2" fontId="3" fillId="0" borderId="5" xfId="0" applyNumberFormat="1" applyFont="1" applyBorder="1"/>
    <xf numFmtId="1" fontId="2" fillId="0" borderId="5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vertical="center" wrapText="1"/>
    </xf>
    <xf numFmtId="16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4" fontId="2" fillId="0" borderId="5" xfId="0" applyNumberFormat="1" applyFont="1" applyBorder="1" applyAlignment="1">
      <alignment horizontal="right" vertical="center" wrapText="1"/>
    </xf>
    <xf numFmtId="4" fontId="3" fillId="0" borderId="5" xfId="0" applyNumberFormat="1" applyFont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 wrapText="1"/>
    </xf>
    <xf numFmtId="4" fontId="2" fillId="2" borderId="5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6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3" borderId="0" xfId="0" applyFill="1"/>
    <xf numFmtId="0" fontId="1" fillId="0" borderId="5" xfId="0" applyFont="1" applyBorder="1"/>
    <xf numFmtId="0" fontId="0" fillId="0" borderId="5" xfId="0" applyBorder="1"/>
    <xf numFmtId="2" fontId="0" fillId="0" borderId="5" xfId="0" applyNumberFormat="1" applyBorder="1"/>
    <xf numFmtId="4" fontId="0" fillId="0" borderId="5" xfId="0" applyNumberFormat="1" applyBorder="1"/>
    <xf numFmtId="0" fontId="1" fillId="3" borderId="5" xfId="0" applyFont="1" applyFill="1" applyBorder="1"/>
    <xf numFmtId="0" fontId="0" fillId="3" borderId="5" xfId="0" applyFill="1" applyBorder="1"/>
    <xf numFmtId="10" fontId="1" fillId="0" borderId="5" xfId="0" applyNumberFormat="1" applyFont="1" applyBorder="1"/>
    <xf numFmtId="1" fontId="0" fillId="0" borderId="5" xfId="0" applyNumberFormat="1" applyBorder="1"/>
    <xf numFmtId="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65575-CEB8-C1F1-33D1-7D25C22B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AB2A26-1AD8-5ADA-8927-0CA2C3E56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D8DE77-9F41-D67F-B45F-038F1B07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3E068-EDCC-B92E-20DD-0DF200CD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76200</xdr:colOff>
      <xdr:row>33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7A3739-B0D2-1A75-F3BD-C860DFF0D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6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76200</xdr:colOff>
      <xdr:row>35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ACCF59-CBDA-1E78-CDE6-27EEAAB9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6CFA8-0C29-2E58-6330-97FC1487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01B2A-E94D-EAB8-C29C-D14B813C1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76200</xdr:colOff>
      <xdr:row>14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0799B5-64E5-1F23-D875-95A2C1C45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8EA17C-973E-2446-FCEB-F0B62427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76200</xdr:colOff>
      <xdr:row>33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88ED10-35D4-F86E-08B0-7DE105024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85E1-1908-4B55-A5E5-BF2D8DD21EB4}">
  <dimension ref="A1:K51"/>
  <sheetViews>
    <sheetView workbookViewId="0">
      <selection activeCell="H15" sqref="H15"/>
    </sheetView>
  </sheetViews>
  <sheetFormatPr defaultRowHeight="12" x14ac:dyDescent="0.25"/>
  <cols>
    <col min="1" max="1" width="17.88671875" style="2" customWidth="1"/>
    <col min="2" max="2" width="13" style="2" bestFit="1" customWidth="1"/>
    <col min="3" max="3" width="13.77734375" style="2" bestFit="1" customWidth="1"/>
    <col min="4" max="6" width="15.33203125" style="2" bestFit="1" customWidth="1"/>
    <col min="7" max="16384" width="8.88671875" style="2"/>
  </cols>
  <sheetData>
    <row r="1" spans="1:11" x14ac:dyDescent="0.25">
      <c r="A1" s="1"/>
    </row>
    <row r="2" spans="1:11" x14ac:dyDescent="0.25">
      <c r="A2" s="3"/>
      <c r="F2" s="4"/>
    </row>
    <row r="3" spans="1:11" x14ac:dyDescent="0.25">
      <c r="A3" s="19"/>
      <c r="B3" s="20">
        <v>45736</v>
      </c>
      <c r="C3" s="20">
        <v>45737</v>
      </c>
      <c r="D3" s="20">
        <v>45738</v>
      </c>
      <c r="E3" s="20">
        <v>45739</v>
      </c>
      <c r="F3" s="21" t="s">
        <v>0</v>
      </c>
    </row>
    <row r="4" spans="1:11" x14ac:dyDescent="0.25">
      <c r="A4" s="19"/>
      <c r="B4" s="19"/>
      <c r="C4" s="19"/>
      <c r="D4" s="19"/>
      <c r="E4" s="19"/>
      <c r="F4" s="19"/>
      <c r="H4" s="1"/>
      <c r="I4" s="1"/>
      <c r="J4" s="1"/>
      <c r="K4" s="1"/>
    </row>
    <row r="5" spans="1:11" x14ac:dyDescent="0.25">
      <c r="A5" s="22"/>
      <c r="B5" s="23" t="s">
        <v>1</v>
      </c>
      <c r="C5" s="23" t="s">
        <v>1</v>
      </c>
      <c r="D5" s="23" t="s">
        <v>1</v>
      </c>
      <c r="E5" s="23" t="s">
        <v>1</v>
      </c>
      <c r="F5" s="23" t="s">
        <v>1</v>
      </c>
    </row>
    <row r="6" spans="1:11" x14ac:dyDescent="0.25">
      <c r="A6" s="19"/>
      <c r="B6" s="19"/>
      <c r="C6" s="19"/>
      <c r="D6" s="19"/>
      <c r="E6" s="19"/>
      <c r="F6" s="19"/>
      <c r="H6" s="1"/>
      <c r="I6" s="1"/>
      <c r="J6" s="1"/>
      <c r="K6" s="1"/>
    </row>
    <row r="7" spans="1:11" x14ac:dyDescent="0.25">
      <c r="A7" s="19" t="s">
        <v>2</v>
      </c>
      <c r="B7" s="21"/>
      <c r="C7" s="21"/>
      <c r="D7" s="21"/>
      <c r="E7" s="21"/>
      <c r="F7" s="19"/>
    </row>
    <row r="8" spans="1:11" ht="24" x14ac:dyDescent="0.25">
      <c r="A8" s="19" t="s">
        <v>3</v>
      </c>
      <c r="B8" s="24">
        <v>79047</v>
      </c>
      <c r="C8" s="24">
        <v>85912</v>
      </c>
      <c r="D8" s="24">
        <v>103940</v>
      </c>
      <c r="E8" s="24">
        <v>124014</v>
      </c>
      <c r="F8" s="24">
        <v>128933</v>
      </c>
    </row>
    <row r="9" spans="1:11" ht="24" x14ac:dyDescent="0.25">
      <c r="A9" s="19" t="s">
        <v>4</v>
      </c>
      <c r="B9" s="24">
        <v>79047</v>
      </c>
      <c r="C9" s="24">
        <v>85912</v>
      </c>
      <c r="D9" s="24">
        <v>103940</v>
      </c>
      <c r="E9" s="24">
        <v>124014</v>
      </c>
      <c r="F9" s="24">
        <v>128933</v>
      </c>
    </row>
    <row r="10" spans="1:11" ht="24" x14ac:dyDescent="0.25">
      <c r="A10" s="19" t="s">
        <v>5</v>
      </c>
      <c r="B10" s="24">
        <v>79047</v>
      </c>
      <c r="C10" s="24">
        <v>85912</v>
      </c>
      <c r="D10" s="24">
        <v>103940</v>
      </c>
      <c r="E10" s="24">
        <v>124014</v>
      </c>
      <c r="F10" s="24">
        <v>128933</v>
      </c>
    </row>
    <row r="11" spans="1:11" x14ac:dyDescent="0.25">
      <c r="A11" s="22" t="s">
        <v>6</v>
      </c>
      <c r="B11" s="25">
        <v>2700</v>
      </c>
      <c r="C11" s="25">
        <v>2467</v>
      </c>
      <c r="D11" s="25">
        <v>3224</v>
      </c>
      <c r="E11" s="25">
        <v>3859</v>
      </c>
      <c r="F11" s="25">
        <v>7417</v>
      </c>
      <c r="I11" s="2" t="s">
        <v>68</v>
      </c>
    </row>
    <row r="12" spans="1:11" x14ac:dyDescent="0.25">
      <c r="A12" s="19" t="s">
        <v>7</v>
      </c>
      <c r="B12" s="24">
        <v>81747</v>
      </c>
      <c r="C12" s="24">
        <v>88379</v>
      </c>
      <c r="D12" s="24">
        <v>107164</v>
      </c>
      <c r="E12" s="24">
        <v>127873</v>
      </c>
      <c r="F12" s="24">
        <v>136350</v>
      </c>
    </row>
    <row r="13" spans="1:11" x14ac:dyDescent="0.25">
      <c r="A13" s="19" t="s">
        <v>8</v>
      </c>
      <c r="B13" s="21"/>
      <c r="C13" s="21"/>
      <c r="D13" s="21"/>
      <c r="E13" s="21"/>
      <c r="F13" s="19"/>
    </row>
    <row r="14" spans="1:11" ht="24" x14ac:dyDescent="0.25">
      <c r="A14" s="22" t="s">
        <v>9</v>
      </c>
      <c r="B14" s="25">
        <v>13791</v>
      </c>
      <c r="C14" s="25">
        <v>13533</v>
      </c>
      <c r="D14" s="25">
        <v>21958</v>
      </c>
      <c r="E14" s="25">
        <v>27275</v>
      </c>
      <c r="F14" s="25">
        <v>28449</v>
      </c>
    </row>
    <row r="15" spans="1:11" ht="24" x14ac:dyDescent="0.25">
      <c r="A15" s="22" t="s">
        <v>10</v>
      </c>
      <c r="B15" s="25">
        <v>42434</v>
      </c>
      <c r="C15" s="25">
        <v>45179</v>
      </c>
      <c r="D15" s="25">
        <v>51664</v>
      </c>
      <c r="E15" s="25">
        <v>62764</v>
      </c>
      <c r="F15" s="25">
        <v>65139</v>
      </c>
    </row>
    <row r="16" spans="1:11" x14ac:dyDescent="0.25">
      <c r="A16" s="22" t="s">
        <v>11</v>
      </c>
      <c r="B16" s="23">
        <v>114</v>
      </c>
      <c r="C16" s="23">
        <v>126</v>
      </c>
      <c r="D16" s="23">
        <v>128</v>
      </c>
      <c r="E16" s="23">
        <v>157</v>
      </c>
      <c r="F16" s="23">
        <v>277</v>
      </c>
    </row>
    <row r="17" spans="1:11" ht="24" x14ac:dyDescent="0.25">
      <c r="A17" s="22" t="s">
        <v>12</v>
      </c>
      <c r="B17" s="25">
        <v>2144</v>
      </c>
      <c r="C17" s="25">
        <v>2321</v>
      </c>
      <c r="D17" s="25">
        <v>2429</v>
      </c>
      <c r="E17" s="25">
        <v>2753</v>
      </c>
      <c r="F17" s="25">
        <v>2944</v>
      </c>
    </row>
    <row r="18" spans="1:11" x14ac:dyDescent="0.25">
      <c r="A18" s="22" t="s">
        <v>13</v>
      </c>
      <c r="B18" s="25">
        <v>2787</v>
      </c>
      <c r="C18" s="25">
        <v>2743</v>
      </c>
      <c r="D18" s="25">
        <v>2490</v>
      </c>
      <c r="E18" s="25">
        <v>3281</v>
      </c>
      <c r="F18" s="25">
        <v>3588</v>
      </c>
    </row>
    <row r="19" spans="1:11" x14ac:dyDescent="0.25">
      <c r="A19" s="19" t="s">
        <v>14</v>
      </c>
      <c r="B19" s="24">
        <v>61270</v>
      </c>
      <c r="C19" s="24">
        <v>63902</v>
      </c>
      <c r="D19" s="24">
        <v>78669</v>
      </c>
      <c r="E19" s="24">
        <v>96230</v>
      </c>
      <c r="F19" s="24">
        <v>100397</v>
      </c>
    </row>
    <row r="20" spans="1:11" x14ac:dyDescent="0.25">
      <c r="A20" s="19"/>
      <c r="B20" s="20">
        <v>45736</v>
      </c>
      <c r="C20" s="20">
        <v>45737</v>
      </c>
      <c r="D20" s="20">
        <v>45738</v>
      </c>
      <c r="E20" s="20">
        <v>45739</v>
      </c>
      <c r="F20" s="20">
        <v>45740</v>
      </c>
    </row>
    <row r="21" spans="1:11" x14ac:dyDescent="0.25">
      <c r="A21" s="19"/>
      <c r="B21" s="19"/>
      <c r="C21" s="19"/>
      <c r="D21" s="19"/>
      <c r="E21" s="19"/>
      <c r="F21" s="19"/>
      <c r="H21" s="1"/>
      <c r="I21" s="1"/>
      <c r="J21" s="1"/>
      <c r="K21" s="1"/>
    </row>
    <row r="22" spans="1:11" x14ac:dyDescent="0.25">
      <c r="A22" s="22"/>
      <c r="B22" s="23" t="s">
        <v>1</v>
      </c>
      <c r="C22" s="23" t="s">
        <v>1</v>
      </c>
      <c r="D22" s="23" t="s">
        <v>1</v>
      </c>
      <c r="E22" s="23" t="s">
        <v>1</v>
      </c>
      <c r="F22" s="23" t="s">
        <v>1</v>
      </c>
    </row>
    <row r="23" spans="1:11" x14ac:dyDescent="0.25">
      <c r="A23" s="19"/>
      <c r="B23" s="19"/>
      <c r="C23" s="19"/>
      <c r="D23" s="19"/>
      <c r="E23" s="19"/>
      <c r="F23" s="19"/>
      <c r="H23" s="1"/>
      <c r="I23" s="1"/>
      <c r="J23" s="1"/>
      <c r="K23" s="1"/>
    </row>
    <row r="24" spans="1:11" ht="48" x14ac:dyDescent="0.25">
      <c r="A24" s="19" t="s">
        <v>15</v>
      </c>
      <c r="B24" s="24">
        <v>20477</v>
      </c>
      <c r="C24" s="24">
        <v>24477</v>
      </c>
      <c r="D24" s="24">
        <v>28495</v>
      </c>
      <c r="E24" s="24">
        <v>31643</v>
      </c>
      <c r="F24" s="24">
        <v>35953</v>
      </c>
    </row>
    <row r="25" spans="1:11" x14ac:dyDescent="0.25">
      <c r="A25" s="26" t="s">
        <v>16</v>
      </c>
      <c r="B25" s="27">
        <v>20477</v>
      </c>
      <c r="C25" s="27">
        <v>24477</v>
      </c>
      <c r="D25" s="27">
        <v>28495</v>
      </c>
      <c r="E25" s="27">
        <v>31643</v>
      </c>
      <c r="F25" s="27">
        <v>35953</v>
      </c>
    </row>
    <row r="26" spans="1:11" ht="19.2" customHeight="1" x14ac:dyDescent="0.25">
      <c r="A26" s="19" t="s">
        <v>17</v>
      </c>
      <c r="B26" s="21"/>
      <c r="C26" s="21"/>
      <c r="D26" s="21"/>
      <c r="E26" s="21"/>
      <c r="F26" s="19"/>
    </row>
    <row r="27" spans="1:11" x14ac:dyDescent="0.25">
      <c r="A27" s="22" t="s">
        <v>18</v>
      </c>
      <c r="B27" s="25">
        <v>5235</v>
      </c>
      <c r="C27" s="25">
        <v>6013</v>
      </c>
      <c r="D27" s="25">
        <v>6960</v>
      </c>
      <c r="E27" s="25">
        <v>8167</v>
      </c>
      <c r="F27" s="25">
        <v>7306</v>
      </c>
    </row>
    <row r="28" spans="1:11" x14ac:dyDescent="0.25">
      <c r="A28" s="22" t="s">
        <v>19</v>
      </c>
      <c r="B28" s="23">
        <v>-301</v>
      </c>
      <c r="C28" s="23">
        <v>416</v>
      </c>
      <c r="D28" s="23">
        <v>300</v>
      </c>
      <c r="E28" s="23">
        <v>208</v>
      </c>
      <c r="F28" s="25">
        <v>1413</v>
      </c>
    </row>
    <row r="29" spans="1:11" x14ac:dyDescent="0.25">
      <c r="A29" s="19" t="s">
        <v>20</v>
      </c>
      <c r="B29" s="24">
        <v>4934</v>
      </c>
      <c r="C29" s="24">
        <v>6429</v>
      </c>
      <c r="D29" s="24">
        <v>7260</v>
      </c>
      <c r="E29" s="24">
        <v>8375</v>
      </c>
      <c r="F29" s="24">
        <v>8719</v>
      </c>
    </row>
    <row r="30" spans="1:11" ht="36" x14ac:dyDescent="0.25">
      <c r="A30" s="19" t="s">
        <v>21</v>
      </c>
      <c r="B30" s="24">
        <v>15543</v>
      </c>
      <c r="C30" s="24">
        <v>18048</v>
      </c>
      <c r="D30" s="24">
        <v>21235</v>
      </c>
      <c r="E30" s="24">
        <v>23268</v>
      </c>
      <c r="F30" s="24">
        <v>27234</v>
      </c>
    </row>
    <row r="31" spans="1:11" ht="24" x14ac:dyDescent="0.25">
      <c r="A31" s="19" t="s">
        <v>22</v>
      </c>
      <c r="B31" s="24">
        <v>15543</v>
      </c>
      <c r="C31" s="24">
        <v>18048</v>
      </c>
      <c r="D31" s="24">
        <v>21235</v>
      </c>
      <c r="E31" s="24">
        <v>23268</v>
      </c>
      <c r="F31" s="24">
        <v>27234</v>
      </c>
    </row>
    <row r="32" spans="1:11" ht="24" x14ac:dyDescent="0.25">
      <c r="A32" s="19" t="s">
        <v>23</v>
      </c>
      <c r="B32" s="24">
        <v>15543</v>
      </c>
      <c r="C32" s="24">
        <v>18048</v>
      </c>
      <c r="D32" s="24">
        <v>21235</v>
      </c>
      <c r="E32" s="24">
        <v>23268</v>
      </c>
      <c r="F32" s="24">
        <v>27234</v>
      </c>
    </row>
    <row r="33" spans="1:11" x14ac:dyDescent="0.25">
      <c r="A33" s="19"/>
      <c r="B33" s="20">
        <v>45736</v>
      </c>
      <c r="C33" s="20">
        <v>45737</v>
      </c>
      <c r="D33" s="20">
        <v>45738</v>
      </c>
      <c r="E33" s="20">
        <v>45739</v>
      </c>
      <c r="F33" s="20">
        <v>45740</v>
      </c>
    </row>
    <row r="34" spans="1:11" x14ac:dyDescent="0.25">
      <c r="A34" s="19"/>
      <c r="B34" s="19"/>
      <c r="C34" s="19"/>
      <c r="D34" s="19"/>
      <c r="E34" s="19"/>
      <c r="F34" s="19"/>
      <c r="H34" s="1"/>
      <c r="I34" s="1"/>
      <c r="J34" s="1"/>
      <c r="K34" s="1"/>
    </row>
    <row r="35" spans="1:11" x14ac:dyDescent="0.25">
      <c r="A35" s="22"/>
      <c r="B35" s="23" t="s">
        <v>1</v>
      </c>
      <c r="C35" s="23" t="s">
        <v>1</v>
      </c>
      <c r="D35" s="23" t="s">
        <v>1</v>
      </c>
      <c r="E35" s="23" t="s">
        <v>1</v>
      </c>
      <c r="F35" s="23" t="s">
        <v>1</v>
      </c>
    </row>
    <row r="36" spans="1:11" x14ac:dyDescent="0.25">
      <c r="A36" s="19"/>
      <c r="B36" s="19"/>
      <c r="C36" s="19"/>
      <c r="D36" s="19"/>
      <c r="E36" s="19"/>
      <c r="F36" s="19"/>
      <c r="H36" s="1"/>
      <c r="I36" s="1"/>
      <c r="J36" s="1"/>
      <c r="K36" s="1"/>
    </row>
    <row r="37" spans="1:11" ht="19.2" customHeight="1" x14ac:dyDescent="0.25">
      <c r="A37" s="19" t="s">
        <v>24</v>
      </c>
      <c r="B37" s="21"/>
      <c r="C37" s="21"/>
      <c r="D37" s="21"/>
      <c r="E37" s="21"/>
      <c r="F37" s="19"/>
    </row>
    <row r="38" spans="1:11" ht="14.4" customHeight="1" x14ac:dyDescent="0.25">
      <c r="A38" s="19" t="s">
        <v>25</v>
      </c>
      <c r="B38" s="21"/>
      <c r="C38" s="21"/>
      <c r="D38" s="21"/>
      <c r="E38" s="21"/>
      <c r="F38" s="19"/>
    </row>
    <row r="39" spans="1:11" x14ac:dyDescent="0.25">
      <c r="A39" s="22" t="s">
        <v>26</v>
      </c>
      <c r="B39" s="23">
        <v>36.340000000000003</v>
      </c>
      <c r="C39" s="23">
        <v>42.37</v>
      </c>
      <c r="D39" s="23">
        <v>50.27</v>
      </c>
      <c r="E39" s="23">
        <v>55.48</v>
      </c>
      <c r="F39" s="23">
        <v>65.62</v>
      </c>
    </row>
    <row r="40" spans="1:11" x14ac:dyDescent="0.25">
      <c r="A40" s="22" t="s">
        <v>27</v>
      </c>
      <c r="B40" s="23">
        <v>36.32</v>
      </c>
      <c r="C40" s="23">
        <v>42.33</v>
      </c>
      <c r="D40" s="23">
        <v>50.21</v>
      </c>
      <c r="E40" s="23">
        <v>55.42</v>
      </c>
      <c r="F40" s="23">
        <v>65.56</v>
      </c>
    </row>
    <row r="41" spans="1:11" ht="28.8" customHeight="1" x14ac:dyDescent="0.25">
      <c r="A41" s="19" t="s">
        <v>28</v>
      </c>
      <c r="B41" s="21"/>
      <c r="C41" s="21"/>
      <c r="D41" s="21"/>
      <c r="E41" s="21"/>
      <c r="F41" s="19"/>
    </row>
    <row r="42" spans="1:11" ht="19.2" customHeight="1" x14ac:dyDescent="0.25">
      <c r="A42" s="19" t="s">
        <v>29</v>
      </c>
      <c r="B42" s="21"/>
      <c r="C42" s="21"/>
      <c r="D42" s="21"/>
      <c r="E42" s="21"/>
      <c r="F42" s="19"/>
    </row>
    <row r="43" spans="1:11" ht="19.2" customHeight="1" x14ac:dyDescent="0.25">
      <c r="A43" s="19" t="s">
        <v>30</v>
      </c>
      <c r="B43" s="21"/>
      <c r="C43" s="21"/>
      <c r="D43" s="21"/>
      <c r="E43" s="21"/>
      <c r="F43" s="19"/>
    </row>
    <row r="44" spans="1:11" x14ac:dyDescent="0.25">
      <c r="A44" s="22" t="s">
        <v>31</v>
      </c>
      <c r="B44" s="25">
        <v>9553</v>
      </c>
      <c r="C44" s="25">
        <v>9158</v>
      </c>
      <c r="D44" s="25">
        <v>12700</v>
      </c>
      <c r="E44" s="25">
        <v>13675</v>
      </c>
      <c r="F44" s="25">
        <v>14733</v>
      </c>
    </row>
    <row r="45" spans="1:11" x14ac:dyDescent="0.25">
      <c r="A45" s="22" t="s">
        <v>32</v>
      </c>
      <c r="B45" s="23">
        <v>350</v>
      </c>
      <c r="C45" s="23">
        <v>540</v>
      </c>
      <c r="D45" s="23">
        <v>620</v>
      </c>
      <c r="E45" s="23">
        <v>680</v>
      </c>
      <c r="F45" s="23">
        <v>920</v>
      </c>
    </row>
    <row r="47" spans="1:11" x14ac:dyDescent="0.25">
      <c r="A47" s="14" t="s">
        <v>33</v>
      </c>
      <c r="B47" s="15">
        <v>4152269194</v>
      </c>
    </row>
    <row r="48" spans="1:11" x14ac:dyDescent="0.25">
      <c r="A48" s="14" t="s">
        <v>34</v>
      </c>
      <c r="B48" s="14">
        <v>1877</v>
      </c>
    </row>
    <row r="49" spans="1:2" x14ac:dyDescent="0.25">
      <c r="A49" s="14" t="s">
        <v>37</v>
      </c>
      <c r="B49" s="16">
        <f>B47*B48</f>
        <v>7793809277138</v>
      </c>
    </row>
    <row r="50" spans="1:2" x14ac:dyDescent="0.25">
      <c r="A50" s="14" t="s">
        <v>35</v>
      </c>
      <c r="B50" s="17">
        <v>779380</v>
      </c>
    </row>
    <row r="51" spans="1:2" x14ac:dyDescent="0.25">
      <c r="A51" s="18" t="s">
        <v>36</v>
      </c>
      <c r="B51" s="17">
        <f>B50/F25</f>
        <v>21.677745946096291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E2C7-AED1-44EE-95AD-02C9AF34AC6D}">
  <dimension ref="A1:K37"/>
  <sheetViews>
    <sheetView workbookViewId="0">
      <selection activeCell="I18" sqref="I18"/>
    </sheetView>
  </sheetViews>
  <sheetFormatPr defaultRowHeight="12" x14ac:dyDescent="0.25"/>
  <cols>
    <col min="1" max="1" width="23.21875" style="2" customWidth="1"/>
    <col min="2" max="16384" width="8.88671875" style="2"/>
  </cols>
  <sheetData>
    <row r="1" spans="1:11" x14ac:dyDescent="0.25">
      <c r="A1" s="1"/>
    </row>
    <row r="2" spans="1:11" x14ac:dyDescent="0.25">
      <c r="A2" s="3"/>
      <c r="F2" s="4"/>
    </row>
    <row r="3" spans="1:11" x14ac:dyDescent="0.25">
      <c r="A3" s="3"/>
      <c r="B3" s="5" t="s">
        <v>42</v>
      </c>
      <c r="C3" s="5" t="s">
        <v>41</v>
      </c>
      <c r="D3" s="5" t="s">
        <v>40</v>
      </c>
      <c r="E3" s="5" t="s">
        <v>39</v>
      </c>
      <c r="F3" s="5" t="s">
        <v>38</v>
      </c>
    </row>
    <row r="4" spans="1:11" x14ac:dyDescent="0.25">
      <c r="A4" s="1"/>
      <c r="B4" s="1"/>
      <c r="C4" s="1"/>
      <c r="D4" s="1"/>
      <c r="E4" s="1"/>
      <c r="F4" s="1"/>
      <c r="H4" s="1"/>
      <c r="I4" s="1"/>
      <c r="J4" s="1"/>
      <c r="K4" s="1"/>
    </row>
    <row r="5" spans="1:11" x14ac:dyDescent="0.25">
      <c r="A5" s="6"/>
      <c r="B5" s="7" t="s">
        <v>1</v>
      </c>
      <c r="C5" s="7" t="s">
        <v>1</v>
      </c>
      <c r="D5" s="7" t="s">
        <v>1</v>
      </c>
      <c r="E5" s="7" t="s">
        <v>1</v>
      </c>
      <c r="F5" s="7" t="s">
        <v>1</v>
      </c>
    </row>
    <row r="6" spans="1:11" x14ac:dyDescent="0.25">
      <c r="A6" s="1"/>
      <c r="B6" s="1"/>
      <c r="C6" s="1"/>
      <c r="D6" s="1"/>
      <c r="E6" s="1"/>
      <c r="F6" s="1"/>
      <c r="H6" s="1"/>
      <c r="I6" s="1"/>
      <c r="J6" s="1"/>
      <c r="K6" s="1"/>
    </row>
    <row r="7" spans="1:11" ht="14.4" customHeight="1" x14ac:dyDescent="0.25">
      <c r="A7" s="8" t="s">
        <v>43</v>
      </c>
      <c r="B7" s="5"/>
      <c r="C7" s="5"/>
      <c r="D7" s="5"/>
      <c r="E7" s="5"/>
      <c r="F7" s="9"/>
    </row>
    <row r="8" spans="1:11" x14ac:dyDescent="0.25">
      <c r="A8" s="6" t="s">
        <v>44</v>
      </c>
      <c r="B8" s="11">
        <v>2129</v>
      </c>
      <c r="C8" s="11">
        <v>2130</v>
      </c>
      <c r="D8" s="11">
        <v>2103</v>
      </c>
      <c r="E8" s="11">
        <v>2074</v>
      </c>
      <c r="F8" s="11">
        <v>2075</v>
      </c>
    </row>
    <row r="9" spans="1:11" x14ac:dyDescent="0.25">
      <c r="A9" s="6" t="s">
        <v>45</v>
      </c>
      <c r="B9" s="11">
        <v>2129</v>
      </c>
      <c r="C9" s="11">
        <v>2130</v>
      </c>
      <c r="D9" s="11">
        <v>2103</v>
      </c>
      <c r="E9" s="11">
        <v>2074</v>
      </c>
      <c r="F9" s="11">
        <v>2075</v>
      </c>
    </row>
    <row r="10" spans="1:11" x14ac:dyDescent="0.25">
      <c r="A10" s="6" t="s">
        <v>46</v>
      </c>
      <c r="B10" s="7">
        <v>297</v>
      </c>
      <c r="C10" s="7">
        <v>372</v>
      </c>
      <c r="D10" s="7">
        <v>606</v>
      </c>
      <c r="E10" s="7">
        <v>878</v>
      </c>
      <c r="F10" s="7">
        <v>0</v>
      </c>
    </row>
    <row r="11" spans="1:11" x14ac:dyDescent="0.25">
      <c r="A11" s="6" t="s">
        <v>47</v>
      </c>
      <c r="B11" s="11">
        <v>59808</v>
      </c>
      <c r="C11" s="11">
        <v>69029</v>
      </c>
      <c r="D11" s="11">
        <v>66597</v>
      </c>
      <c r="E11" s="11">
        <v>64793</v>
      </c>
      <c r="F11" s="11">
        <v>79101</v>
      </c>
    </row>
    <row r="12" spans="1:11" x14ac:dyDescent="0.25">
      <c r="A12" s="3" t="s">
        <v>48</v>
      </c>
      <c r="B12" s="10">
        <v>62234</v>
      </c>
      <c r="C12" s="10">
        <v>71531</v>
      </c>
      <c r="D12" s="10">
        <v>69306</v>
      </c>
      <c r="E12" s="10">
        <v>67745</v>
      </c>
      <c r="F12" s="10">
        <v>81176</v>
      </c>
    </row>
    <row r="13" spans="1:11" x14ac:dyDescent="0.25">
      <c r="A13" s="3" t="s">
        <v>49</v>
      </c>
      <c r="B13" s="10">
        <v>62234</v>
      </c>
      <c r="C13" s="10">
        <v>71531</v>
      </c>
      <c r="D13" s="10">
        <v>69306</v>
      </c>
      <c r="E13" s="10">
        <v>67745</v>
      </c>
      <c r="F13" s="10">
        <v>81176</v>
      </c>
    </row>
    <row r="14" spans="1:11" x14ac:dyDescent="0.25">
      <c r="A14" s="3"/>
      <c r="B14" s="5" t="s">
        <v>42</v>
      </c>
      <c r="C14" s="5" t="s">
        <v>41</v>
      </c>
      <c r="D14" s="5" t="s">
        <v>40</v>
      </c>
      <c r="E14" s="5" t="s">
        <v>39</v>
      </c>
      <c r="F14" s="5" t="s">
        <v>38</v>
      </c>
    </row>
    <row r="15" spans="1:11" x14ac:dyDescent="0.25">
      <c r="A15" s="1"/>
      <c r="B15" s="1"/>
      <c r="C15" s="1"/>
      <c r="D15" s="1"/>
      <c r="E15" s="1"/>
      <c r="F15" s="1"/>
      <c r="H15" s="1"/>
      <c r="I15" s="1"/>
      <c r="J15" s="1"/>
      <c r="K15" s="1"/>
    </row>
    <row r="16" spans="1:11" x14ac:dyDescent="0.25">
      <c r="A16" s="6"/>
      <c r="B16" s="7" t="s">
        <v>1</v>
      </c>
      <c r="C16" s="7" t="s">
        <v>1</v>
      </c>
      <c r="D16" s="7" t="s">
        <v>1</v>
      </c>
      <c r="E16" s="7" t="s">
        <v>1</v>
      </c>
      <c r="F16" s="7" t="s">
        <v>1</v>
      </c>
    </row>
    <row r="17" spans="1:11" x14ac:dyDescent="0.25">
      <c r="A17" s="1"/>
      <c r="B17" s="1"/>
      <c r="C17" s="1"/>
      <c r="D17" s="1"/>
      <c r="E17" s="1"/>
      <c r="F17" s="1"/>
      <c r="H17" s="1"/>
      <c r="I17" s="1"/>
      <c r="J17" s="1"/>
      <c r="K17" s="1"/>
    </row>
    <row r="18" spans="1:11" ht="14.4" customHeight="1" x14ac:dyDescent="0.25">
      <c r="A18" s="8" t="s">
        <v>50</v>
      </c>
      <c r="B18" s="5"/>
      <c r="C18" s="5"/>
      <c r="D18" s="5"/>
      <c r="E18" s="5"/>
      <c r="F18" s="9"/>
    </row>
    <row r="19" spans="1:11" x14ac:dyDescent="0.25">
      <c r="A19" s="6" t="s">
        <v>51</v>
      </c>
      <c r="B19" s="11">
        <v>25988</v>
      </c>
      <c r="C19" s="11">
        <v>28660</v>
      </c>
      <c r="D19" s="11">
        <v>29572</v>
      </c>
      <c r="E19" s="11">
        <v>30484</v>
      </c>
      <c r="F19" s="11">
        <v>30754</v>
      </c>
    </row>
    <row r="20" spans="1:11" x14ac:dyDescent="0.25">
      <c r="A20" s="6" t="s">
        <v>52</v>
      </c>
      <c r="B20" s="11">
        <v>12014</v>
      </c>
      <c r="C20" s="11">
        <v>14061</v>
      </c>
      <c r="D20" s="11">
        <v>14634</v>
      </c>
      <c r="E20" s="11">
        <v>15053</v>
      </c>
      <c r="F20" s="11">
        <v>16427</v>
      </c>
    </row>
    <row r="21" spans="1:11" x14ac:dyDescent="0.25">
      <c r="A21" s="3" t="s">
        <v>53</v>
      </c>
      <c r="B21" s="10">
        <v>13974</v>
      </c>
      <c r="C21" s="10">
        <v>14599</v>
      </c>
      <c r="D21" s="10">
        <v>14938</v>
      </c>
      <c r="E21" s="10">
        <v>15431</v>
      </c>
      <c r="F21" s="10">
        <v>14327</v>
      </c>
    </row>
    <row r="22" spans="1:11" x14ac:dyDescent="0.25">
      <c r="A22" s="6" t="s">
        <v>54</v>
      </c>
      <c r="B22" s="7">
        <v>945</v>
      </c>
      <c r="C22" s="7">
        <v>906</v>
      </c>
      <c r="D22" s="7">
        <v>411</v>
      </c>
      <c r="E22" s="7">
        <v>275</v>
      </c>
      <c r="F22" s="7">
        <v>277</v>
      </c>
    </row>
    <row r="23" spans="1:11" x14ac:dyDescent="0.25">
      <c r="A23" s="3" t="s">
        <v>55</v>
      </c>
      <c r="B23" s="10">
        <v>17922</v>
      </c>
      <c r="C23" s="10">
        <v>24155</v>
      </c>
      <c r="D23" s="10">
        <v>28336</v>
      </c>
      <c r="E23" s="10">
        <v>28162</v>
      </c>
      <c r="F23" s="10">
        <v>34659</v>
      </c>
    </row>
    <row r="24" spans="1:11" x14ac:dyDescent="0.25">
      <c r="A24" s="6" t="s">
        <v>56</v>
      </c>
      <c r="B24" s="11">
        <v>15459</v>
      </c>
      <c r="C24" s="11">
        <v>16394</v>
      </c>
      <c r="D24" s="11">
        <v>18966</v>
      </c>
      <c r="E24" s="11">
        <v>20773</v>
      </c>
      <c r="F24" s="11">
        <v>25152</v>
      </c>
    </row>
    <row r="25" spans="1:11" x14ac:dyDescent="0.25">
      <c r="A25" s="6" t="s">
        <v>57</v>
      </c>
      <c r="B25" s="11">
        <v>13562</v>
      </c>
      <c r="C25" s="11">
        <v>17612</v>
      </c>
      <c r="D25" s="11">
        <v>12270</v>
      </c>
      <c r="E25" s="11">
        <v>6534</v>
      </c>
      <c r="F25" s="11">
        <v>8191</v>
      </c>
    </row>
    <row r="26" spans="1:11" x14ac:dyDescent="0.25">
      <c r="A26" s="6" t="s">
        <v>58</v>
      </c>
      <c r="B26" s="11">
        <v>29021</v>
      </c>
      <c r="C26" s="11">
        <v>34006</v>
      </c>
      <c r="D26" s="11">
        <v>31236</v>
      </c>
      <c r="E26" s="11">
        <v>27307</v>
      </c>
      <c r="F26" s="11">
        <v>33343</v>
      </c>
    </row>
    <row r="27" spans="1:11" x14ac:dyDescent="0.25">
      <c r="A27" s="6" t="s">
        <v>59</v>
      </c>
      <c r="B27" s="11">
        <v>19179</v>
      </c>
      <c r="C27" s="11">
        <v>20273</v>
      </c>
      <c r="D27" s="11">
        <v>24466</v>
      </c>
      <c r="E27" s="11">
        <v>30162</v>
      </c>
      <c r="F27" s="11">
        <v>32344</v>
      </c>
    </row>
    <row r="28" spans="1:11" x14ac:dyDescent="0.25">
      <c r="A28" s="6" t="s">
        <v>60</v>
      </c>
      <c r="B28" s="11">
        <v>48200</v>
      </c>
      <c r="C28" s="11">
        <v>54279</v>
      </c>
      <c r="D28" s="11">
        <v>55702</v>
      </c>
      <c r="E28" s="11">
        <v>57469</v>
      </c>
      <c r="F28" s="11">
        <v>65687</v>
      </c>
    </row>
    <row r="29" spans="1:11" x14ac:dyDescent="0.25">
      <c r="A29" s="6" t="s">
        <v>61</v>
      </c>
      <c r="B29" s="11">
        <v>18301</v>
      </c>
      <c r="C29" s="11">
        <v>21747</v>
      </c>
      <c r="D29" s="11">
        <v>29161</v>
      </c>
      <c r="E29" s="11">
        <v>32429</v>
      </c>
      <c r="F29" s="11">
        <v>32310</v>
      </c>
    </row>
    <row r="30" spans="1:11" x14ac:dyDescent="0.25">
      <c r="A30" s="6" t="s">
        <v>62</v>
      </c>
      <c r="B30" s="7">
        <v>506</v>
      </c>
      <c r="C30" s="7">
        <v>661</v>
      </c>
      <c r="D30" s="7">
        <v>920</v>
      </c>
      <c r="E30" s="11">
        <v>1163</v>
      </c>
      <c r="F30" s="11">
        <v>1464</v>
      </c>
    </row>
    <row r="31" spans="1:11" x14ac:dyDescent="0.25">
      <c r="A31" s="6" t="s">
        <v>63</v>
      </c>
      <c r="B31" s="11">
        <v>18807</v>
      </c>
      <c r="C31" s="11">
        <v>22408</v>
      </c>
      <c r="D31" s="11">
        <v>30081</v>
      </c>
      <c r="E31" s="11">
        <v>33592</v>
      </c>
      <c r="F31" s="11">
        <v>33774</v>
      </c>
    </row>
    <row r="32" spans="1:11" x14ac:dyDescent="0.25">
      <c r="A32" s="3" t="s">
        <v>64</v>
      </c>
      <c r="B32" s="10">
        <v>29393</v>
      </c>
      <c r="C32" s="10">
        <v>31871</v>
      </c>
      <c r="D32" s="10">
        <v>25621</v>
      </c>
      <c r="E32" s="10">
        <v>23877</v>
      </c>
      <c r="F32" s="10">
        <v>31913</v>
      </c>
    </row>
    <row r="33" spans="1:11" x14ac:dyDescent="0.25">
      <c r="A33" s="3" t="s">
        <v>65</v>
      </c>
      <c r="B33" s="10">
        <v>62234</v>
      </c>
      <c r="C33" s="10">
        <v>71531</v>
      </c>
      <c r="D33" s="10">
        <v>69306</v>
      </c>
      <c r="E33" s="10">
        <v>67745</v>
      </c>
      <c r="F33" s="10">
        <v>81176</v>
      </c>
    </row>
    <row r="34" spans="1:11" ht="12.6" thickBot="1" x14ac:dyDescent="0.3">
      <c r="A34" s="12"/>
      <c r="B34" s="12"/>
      <c r="C34" s="12"/>
      <c r="D34" s="12"/>
      <c r="E34" s="12"/>
      <c r="F34" s="12"/>
      <c r="H34" s="12"/>
      <c r="I34" s="12"/>
      <c r="J34" s="12"/>
      <c r="K34" s="12"/>
    </row>
    <row r="35" spans="1:11" x14ac:dyDescent="0.25">
      <c r="A35" s="6" t="s">
        <v>66</v>
      </c>
      <c r="B35" s="11">
        <v>4730</v>
      </c>
      <c r="C35" s="11">
        <v>4372</v>
      </c>
      <c r="D35" s="11">
        <v>5348</v>
      </c>
      <c r="E35" s="11">
        <v>5148</v>
      </c>
      <c r="F35" s="11">
        <v>3342</v>
      </c>
    </row>
    <row r="36" spans="1:11" x14ac:dyDescent="0.25">
      <c r="A36" s="6" t="s">
        <v>67</v>
      </c>
      <c r="B36" s="7">
        <v>142.18</v>
      </c>
      <c r="C36" s="7">
        <v>167.01</v>
      </c>
      <c r="D36" s="7">
        <v>163.31</v>
      </c>
      <c r="E36" s="7">
        <v>161.18</v>
      </c>
      <c r="F36" s="7">
        <v>195.56</v>
      </c>
    </row>
    <row r="37" spans="1:11" x14ac:dyDescent="0.25">
      <c r="A3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331E-FDF3-45EE-9840-1A1B409C51B3}">
  <dimension ref="A1:P49"/>
  <sheetViews>
    <sheetView tabSelected="1" workbookViewId="0">
      <selection activeCell="L9" sqref="L9"/>
    </sheetView>
  </sheetViews>
  <sheetFormatPr defaultRowHeight="14.4" x14ac:dyDescent="0.3"/>
  <cols>
    <col min="1" max="1" width="3" customWidth="1"/>
    <col min="2" max="2" width="21.44140625" bestFit="1" customWidth="1"/>
    <col min="3" max="3" width="9.77734375" customWidth="1"/>
    <col min="4" max="5" width="11.44140625" bestFit="1" customWidth="1"/>
    <col min="6" max="8" width="12.6640625" bestFit="1" customWidth="1"/>
    <col min="9" max="9" width="9.21875" customWidth="1"/>
    <col min="10" max="10" width="20.77734375" bestFit="1" customWidth="1"/>
    <col min="11" max="11" width="19" bestFit="1" customWidth="1"/>
    <col min="13" max="13" width="17.44140625" bestFit="1" customWidth="1"/>
    <col min="14" max="14" width="12" bestFit="1" customWidth="1"/>
    <col min="15" max="16" width="11.5546875" bestFit="1" customWidth="1"/>
  </cols>
  <sheetData>
    <row r="1" spans="1:16" x14ac:dyDescent="0.3">
      <c r="B1" s="29"/>
    </row>
    <row r="2" spans="1:16" x14ac:dyDescent="0.3">
      <c r="A2" t="s">
        <v>86</v>
      </c>
      <c r="B2" s="28" t="s">
        <v>69</v>
      </c>
    </row>
    <row r="3" spans="1:16" x14ac:dyDescent="0.3">
      <c r="B3" s="37" t="s">
        <v>70</v>
      </c>
      <c r="C3" s="41">
        <v>20</v>
      </c>
      <c r="D3" s="41">
        <f>C3+1</f>
        <v>21</v>
      </c>
      <c r="E3" s="41">
        <f t="shared" ref="E3:G3" si="0">D3+1</f>
        <v>22</v>
      </c>
      <c r="F3" s="41">
        <f t="shared" si="0"/>
        <v>23</v>
      </c>
      <c r="G3" s="41">
        <f t="shared" si="0"/>
        <v>24</v>
      </c>
      <c r="J3" s="35" t="s">
        <v>77</v>
      </c>
      <c r="K3" s="36"/>
      <c r="M3" s="35" t="s">
        <v>89</v>
      </c>
      <c r="N3" s="35" t="s">
        <v>92</v>
      </c>
      <c r="O3" s="35" t="s">
        <v>83</v>
      </c>
    </row>
    <row r="4" spans="1:16" x14ac:dyDescent="0.3">
      <c r="B4" s="38" t="s">
        <v>71</v>
      </c>
      <c r="C4" s="44">
        <f>IS!B10</f>
        <v>79047</v>
      </c>
      <c r="D4" s="44">
        <f>IS!C10</f>
        <v>85912</v>
      </c>
      <c r="E4" s="44">
        <f>IS!D10</f>
        <v>103940</v>
      </c>
      <c r="F4" s="44">
        <f>IS!E10</f>
        <v>124014</v>
      </c>
      <c r="G4" s="44">
        <f>IS!F10</f>
        <v>128933</v>
      </c>
      <c r="J4" t="s">
        <v>78</v>
      </c>
      <c r="K4" s="31">
        <f>IS!F25</f>
        <v>35953</v>
      </c>
      <c r="M4" t="s">
        <v>90</v>
      </c>
      <c r="N4" s="30">
        <v>0.6</v>
      </c>
      <c r="O4">
        <f>K11*N4</f>
        <v>467628</v>
      </c>
    </row>
    <row r="5" spans="1:16" x14ac:dyDescent="0.3">
      <c r="B5" s="38" t="s">
        <v>72</v>
      </c>
      <c r="C5" s="39">
        <f>IS!B14</f>
        <v>13791</v>
      </c>
      <c r="D5" s="39">
        <f>IS!C14</f>
        <v>13533</v>
      </c>
      <c r="E5" s="39">
        <f>IS!D14</f>
        <v>21958</v>
      </c>
      <c r="F5" s="39">
        <f>IS!E14</f>
        <v>27275</v>
      </c>
      <c r="G5" s="39">
        <f>IS!F14</f>
        <v>28449</v>
      </c>
      <c r="J5" s="28" t="s">
        <v>36</v>
      </c>
      <c r="K5" s="34">
        <f>779380/K4</f>
        <v>21.677745946096291</v>
      </c>
      <c r="M5" t="s">
        <v>91</v>
      </c>
      <c r="N5" s="30">
        <v>0.4</v>
      </c>
      <c r="O5">
        <f>K11*N5</f>
        <v>311752</v>
      </c>
    </row>
    <row r="6" spans="1:16" x14ac:dyDescent="0.3">
      <c r="B6" s="38" t="s">
        <v>73</v>
      </c>
      <c r="C6" s="40">
        <f>IS!B17</f>
        <v>2144</v>
      </c>
      <c r="D6" s="40">
        <f>IS!C17</f>
        <v>2321</v>
      </c>
      <c r="E6" s="40">
        <f>IS!D17</f>
        <v>2429</v>
      </c>
      <c r="F6" s="40">
        <f>IS!E17</f>
        <v>2753</v>
      </c>
      <c r="G6" s="40">
        <f>IS!F17</f>
        <v>2944</v>
      </c>
      <c r="J6" t="s">
        <v>80</v>
      </c>
      <c r="K6">
        <v>0</v>
      </c>
    </row>
    <row r="7" spans="1:16" x14ac:dyDescent="0.3">
      <c r="J7" s="28" t="s">
        <v>35</v>
      </c>
      <c r="K7" s="33">
        <f>K10+K6-BS!F25</f>
        <v>7793809268947</v>
      </c>
      <c r="M7" s="28" t="s">
        <v>93</v>
      </c>
      <c r="P7" s="28" t="s">
        <v>84</v>
      </c>
    </row>
    <row r="8" spans="1:16" x14ac:dyDescent="0.3">
      <c r="J8" t="s">
        <v>34</v>
      </c>
      <c r="K8">
        <v>1877</v>
      </c>
      <c r="M8" t="s">
        <v>94</v>
      </c>
      <c r="N8" s="30">
        <v>0.7</v>
      </c>
      <c r="O8" s="28">
        <f>O4*N8</f>
        <v>327339.59999999998</v>
      </c>
      <c r="P8" s="30">
        <v>9.5000000000000001E-2</v>
      </c>
    </row>
    <row r="9" spans="1:16" x14ac:dyDescent="0.3">
      <c r="J9" t="s">
        <v>79</v>
      </c>
      <c r="K9" s="32">
        <f>IS!B47</f>
        <v>4152269194</v>
      </c>
      <c r="M9" t="s">
        <v>95</v>
      </c>
      <c r="N9" s="30">
        <v>0.3</v>
      </c>
      <c r="O9" s="28">
        <f>O4*N9</f>
        <v>140288.4</v>
      </c>
      <c r="P9" s="30">
        <v>0.13</v>
      </c>
    </row>
    <row r="10" spans="1:16" x14ac:dyDescent="0.3">
      <c r="J10" s="28" t="s">
        <v>37</v>
      </c>
      <c r="K10">
        <f>K9*K8</f>
        <v>7793809277138</v>
      </c>
      <c r="M10" t="s">
        <v>119</v>
      </c>
      <c r="N10" t="s">
        <v>85</v>
      </c>
    </row>
    <row r="11" spans="1:16" x14ac:dyDescent="0.3">
      <c r="K11">
        <v>779380</v>
      </c>
    </row>
    <row r="12" spans="1:16" x14ac:dyDescent="0.3">
      <c r="J12" s="28" t="s">
        <v>88</v>
      </c>
      <c r="M12" s="28" t="s">
        <v>96</v>
      </c>
      <c r="N12" s="28">
        <f>(O8*P8)+(O9*P9)</f>
        <v>49334.754000000001</v>
      </c>
    </row>
    <row r="14" spans="1:16" x14ac:dyDescent="0.3">
      <c r="A14" t="s">
        <v>86</v>
      </c>
      <c r="B14" s="28" t="s">
        <v>74</v>
      </c>
      <c r="J14" s="41" t="s">
        <v>81</v>
      </c>
      <c r="K14" s="42"/>
    </row>
    <row r="15" spans="1:16" x14ac:dyDescent="0.3">
      <c r="B15" s="38" t="s">
        <v>75</v>
      </c>
      <c r="C15" s="45">
        <v>0.05</v>
      </c>
      <c r="J15" s="38" t="s">
        <v>82</v>
      </c>
      <c r="K15" s="39">
        <f>(K5)</f>
        <v>21.677745946096291</v>
      </c>
    </row>
    <row r="16" spans="1:16" x14ac:dyDescent="0.3">
      <c r="B16" s="38" t="s">
        <v>76</v>
      </c>
      <c r="C16" s="45">
        <v>0.28000000000000003</v>
      </c>
      <c r="J16" s="38"/>
      <c r="K16" s="38"/>
    </row>
    <row r="17" spans="1:11" x14ac:dyDescent="0.3">
      <c r="J17" s="38" t="s">
        <v>112</v>
      </c>
      <c r="K17" s="38">
        <f>H26</f>
        <v>54898.259624999999</v>
      </c>
    </row>
    <row r="18" spans="1:11" x14ac:dyDescent="0.3">
      <c r="J18" s="38" t="s">
        <v>113</v>
      </c>
      <c r="K18" s="38">
        <f>K17*K15</f>
        <v>1190070.5250335855</v>
      </c>
    </row>
    <row r="19" spans="1:11" x14ac:dyDescent="0.3">
      <c r="A19" t="s">
        <v>86</v>
      </c>
      <c r="B19" s="28" t="s">
        <v>98</v>
      </c>
      <c r="J19" s="38" t="s">
        <v>114</v>
      </c>
      <c r="K19" s="40">
        <f>K18-H47</f>
        <v>864996.22846483556</v>
      </c>
    </row>
    <row r="20" spans="1:11" x14ac:dyDescent="0.3">
      <c r="B20" s="38" t="s">
        <v>99</v>
      </c>
      <c r="C20" s="45">
        <v>0.25</v>
      </c>
    </row>
    <row r="21" spans="1:11" x14ac:dyDescent="0.3">
      <c r="B21" s="38" t="s">
        <v>75</v>
      </c>
      <c r="C21" s="45">
        <v>0.1</v>
      </c>
    </row>
    <row r="23" spans="1:11" x14ac:dyDescent="0.3">
      <c r="B23" s="29" t="s">
        <v>100</v>
      </c>
      <c r="H23" s="28"/>
      <c r="I23" s="28"/>
      <c r="J23" s="28"/>
    </row>
    <row r="24" spans="1:11" x14ac:dyDescent="0.3">
      <c r="A24" t="s">
        <v>86</v>
      </c>
      <c r="B24" s="37" t="s">
        <v>87</v>
      </c>
      <c r="C24" s="41">
        <v>0</v>
      </c>
      <c r="D24" s="41">
        <v>1</v>
      </c>
      <c r="E24" s="41">
        <v>2</v>
      </c>
      <c r="F24" s="41">
        <v>3</v>
      </c>
      <c r="G24" s="41">
        <v>4</v>
      </c>
      <c r="H24" s="41">
        <v>5</v>
      </c>
      <c r="J24" s="28" t="s">
        <v>115</v>
      </c>
    </row>
    <row r="25" spans="1:11" x14ac:dyDescent="0.3">
      <c r="B25" s="38" t="s">
        <v>71</v>
      </c>
      <c r="C25" s="40">
        <f>IS!F12</f>
        <v>136350</v>
      </c>
      <c r="D25" s="38">
        <f>(C25*$C21)+C25</f>
        <v>149985</v>
      </c>
      <c r="E25" s="38">
        <f t="shared" ref="E25:H25" si="1">(D25*$C21)+D25</f>
        <v>164983.5</v>
      </c>
      <c r="F25" s="38">
        <f t="shared" si="1"/>
        <v>181481.85</v>
      </c>
      <c r="G25" s="38">
        <f t="shared" si="1"/>
        <v>199630.035</v>
      </c>
      <c r="H25" s="38">
        <f t="shared" si="1"/>
        <v>219593.0385</v>
      </c>
      <c r="J25" s="38" t="s">
        <v>117</v>
      </c>
      <c r="K25" s="40">
        <f>K19</f>
        <v>864996.22846483556</v>
      </c>
    </row>
    <row r="26" spans="1:11" x14ac:dyDescent="0.3">
      <c r="B26" s="38" t="s">
        <v>97</v>
      </c>
      <c r="C26" s="40">
        <f>IS!F25</f>
        <v>35953</v>
      </c>
      <c r="D26" s="38">
        <f>D25*$C20</f>
        <v>37496.25</v>
      </c>
      <c r="E26" s="38">
        <f t="shared" ref="E26:H26" si="2">E25*$C20</f>
        <v>41245.875</v>
      </c>
      <c r="F26" s="38">
        <f t="shared" si="2"/>
        <v>45370.462500000001</v>
      </c>
      <c r="G26" s="38">
        <f t="shared" si="2"/>
        <v>49907.508750000001</v>
      </c>
      <c r="H26" s="38">
        <f t="shared" si="2"/>
        <v>54898.259624999999</v>
      </c>
      <c r="J26" s="38" t="s">
        <v>118</v>
      </c>
      <c r="K26" s="38">
        <f>O5</f>
        <v>311752</v>
      </c>
    </row>
    <row r="27" spans="1:11" x14ac:dyDescent="0.3">
      <c r="J27" s="37" t="s">
        <v>116</v>
      </c>
      <c r="K27" s="43">
        <f>(K25/K26)^0.2-1</f>
        <v>0.22642499525612036</v>
      </c>
    </row>
    <row r="28" spans="1:11" x14ac:dyDescent="0.3">
      <c r="B28" t="s">
        <v>107</v>
      </c>
      <c r="D28" s="31">
        <f>D25-C25</f>
        <v>13635</v>
      </c>
      <c r="E28" s="31">
        <f t="shared" ref="E28:H28" si="3">E25-D25</f>
        <v>14998.5</v>
      </c>
      <c r="F28" s="31">
        <f t="shared" si="3"/>
        <v>16498.350000000006</v>
      </c>
      <c r="G28" s="31">
        <f t="shared" si="3"/>
        <v>18148.184999999998</v>
      </c>
      <c r="H28" s="31">
        <f t="shared" si="3"/>
        <v>19963.003499999992</v>
      </c>
    </row>
    <row r="30" spans="1:11" x14ac:dyDescent="0.3">
      <c r="A30" t="s">
        <v>86</v>
      </c>
      <c r="B30" s="28" t="s">
        <v>101</v>
      </c>
    </row>
    <row r="31" spans="1:11" x14ac:dyDescent="0.3">
      <c r="B31" s="38" t="s">
        <v>76</v>
      </c>
      <c r="C31" s="45">
        <v>0.25</v>
      </c>
    </row>
    <row r="32" spans="1:11" x14ac:dyDescent="0.3">
      <c r="B32" s="38" t="s">
        <v>102</v>
      </c>
      <c r="C32" s="45">
        <v>0.03</v>
      </c>
    </row>
    <row r="33" spans="1:8" x14ac:dyDescent="0.3">
      <c r="B33" s="38" t="s">
        <v>103</v>
      </c>
      <c r="C33" s="45">
        <v>0.02</v>
      </c>
    </row>
    <row r="35" spans="1:8" x14ac:dyDescent="0.3">
      <c r="A35" t="s">
        <v>86</v>
      </c>
      <c r="C35" s="35">
        <f>C24</f>
        <v>0</v>
      </c>
      <c r="D35" s="35">
        <f t="shared" ref="D35:H35" si="4">D24</f>
        <v>1</v>
      </c>
      <c r="E35" s="35">
        <f t="shared" si="4"/>
        <v>2</v>
      </c>
      <c r="F35" s="35">
        <f t="shared" si="4"/>
        <v>3</v>
      </c>
      <c r="G35" s="35">
        <f t="shared" si="4"/>
        <v>4</v>
      </c>
      <c r="H35" s="35">
        <f t="shared" si="4"/>
        <v>5</v>
      </c>
    </row>
    <row r="36" spans="1:8" x14ac:dyDescent="0.3">
      <c r="B36" s="28" t="s">
        <v>97</v>
      </c>
      <c r="C36" s="31">
        <f>C26</f>
        <v>35953</v>
      </c>
      <c r="D36" s="31">
        <f t="shared" ref="D36:H36" si="5">D26</f>
        <v>37496.25</v>
      </c>
      <c r="E36" s="31">
        <f t="shared" si="5"/>
        <v>41245.875</v>
      </c>
      <c r="F36" s="31">
        <f t="shared" si="5"/>
        <v>45370.462500000001</v>
      </c>
      <c r="G36" s="31">
        <f t="shared" si="5"/>
        <v>49907.508750000001</v>
      </c>
      <c r="H36" s="31">
        <f t="shared" si="5"/>
        <v>54898.259624999999</v>
      </c>
    </row>
    <row r="37" spans="1:8" x14ac:dyDescent="0.3">
      <c r="B37" s="28" t="s">
        <v>104</v>
      </c>
      <c r="C37">
        <f>-(C36*$C31)</f>
        <v>-8988.25</v>
      </c>
      <c r="D37">
        <f t="shared" ref="D37:H37" si="6">-(D36*$C31)</f>
        <v>-9374.0625</v>
      </c>
      <c r="E37">
        <f t="shared" si="6"/>
        <v>-10311.46875</v>
      </c>
      <c r="F37">
        <f t="shared" si="6"/>
        <v>-11342.615625</v>
      </c>
      <c r="G37">
        <f t="shared" si="6"/>
        <v>-12476.8771875</v>
      </c>
      <c r="H37">
        <f t="shared" si="6"/>
        <v>-13724.56490625</v>
      </c>
    </row>
    <row r="38" spans="1:8" x14ac:dyDescent="0.3">
      <c r="B38" s="28" t="s">
        <v>102</v>
      </c>
      <c r="C38">
        <f>-(C25*$C32)</f>
        <v>-4090.5</v>
      </c>
      <c r="D38">
        <f t="shared" ref="D38:H38" si="7">-(D25*$C32)</f>
        <v>-4499.55</v>
      </c>
      <c r="E38">
        <f t="shared" si="7"/>
        <v>-4949.5050000000001</v>
      </c>
      <c r="F38">
        <f t="shared" si="7"/>
        <v>-5444.4555</v>
      </c>
      <c r="G38">
        <f t="shared" si="7"/>
        <v>-5988.9010499999995</v>
      </c>
      <c r="H38">
        <f t="shared" si="7"/>
        <v>-6587.7911549999999</v>
      </c>
    </row>
    <row r="39" spans="1:8" x14ac:dyDescent="0.3">
      <c r="B39" s="28" t="s">
        <v>105</v>
      </c>
      <c r="C39">
        <v>-250</v>
      </c>
      <c r="D39">
        <f>-(D28*$C33)</f>
        <v>-272.7</v>
      </c>
      <c r="E39">
        <f t="shared" ref="E39:H39" si="8">-(E28*$C33)</f>
        <v>-299.97000000000003</v>
      </c>
      <c r="F39">
        <f t="shared" si="8"/>
        <v>-329.9670000000001</v>
      </c>
      <c r="G39">
        <f t="shared" si="8"/>
        <v>-362.96369999999996</v>
      </c>
      <c r="H39">
        <f t="shared" si="8"/>
        <v>-399.26006999999981</v>
      </c>
    </row>
    <row r="40" spans="1:8" x14ac:dyDescent="0.3">
      <c r="B40" s="28" t="s">
        <v>106</v>
      </c>
      <c r="C40" s="31">
        <f>SUM(C36:C39)</f>
        <v>22624.25</v>
      </c>
      <c r="D40" s="31">
        <f>SUM(D36:D39)</f>
        <v>23349.9375</v>
      </c>
      <c r="E40" s="31">
        <f t="shared" ref="E40:H40" si="9">SUM(E36:E39)</f>
        <v>25684.931249999998</v>
      </c>
      <c r="F40" s="31">
        <f t="shared" si="9"/>
        <v>28253.424375000002</v>
      </c>
      <c r="G40" s="31">
        <f t="shared" si="9"/>
        <v>31078.766812499998</v>
      </c>
      <c r="H40" s="31">
        <f t="shared" si="9"/>
        <v>34186.643493750002</v>
      </c>
    </row>
    <row r="42" spans="1:8" x14ac:dyDescent="0.3">
      <c r="A42" t="s">
        <v>86</v>
      </c>
      <c r="B42" s="28" t="s">
        <v>108</v>
      </c>
    </row>
    <row r="43" spans="1:8" x14ac:dyDescent="0.3">
      <c r="C43" s="35">
        <f>C35</f>
        <v>0</v>
      </c>
      <c r="D43" s="35">
        <f t="shared" ref="D43:H43" si="10">D35</f>
        <v>1</v>
      </c>
      <c r="E43" s="35">
        <f t="shared" si="10"/>
        <v>2</v>
      </c>
      <c r="F43" s="35">
        <f t="shared" si="10"/>
        <v>3</v>
      </c>
      <c r="G43" s="35">
        <f t="shared" si="10"/>
        <v>4</v>
      </c>
      <c r="H43" s="35">
        <f t="shared" si="10"/>
        <v>5</v>
      </c>
    </row>
    <row r="44" spans="1:8" x14ac:dyDescent="0.3">
      <c r="B44" s="28" t="s">
        <v>106</v>
      </c>
      <c r="C44" s="31">
        <f>C40</f>
        <v>22624.25</v>
      </c>
      <c r="D44" s="31">
        <f t="shared" ref="D44:H44" si="11">D40</f>
        <v>23349.9375</v>
      </c>
      <c r="E44" s="31">
        <f t="shared" si="11"/>
        <v>25684.931249999998</v>
      </c>
      <c r="F44" s="31">
        <f t="shared" si="11"/>
        <v>28253.424375000002</v>
      </c>
      <c r="G44" s="31">
        <f t="shared" si="11"/>
        <v>31078.766812499998</v>
      </c>
      <c r="H44" s="31">
        <f t="shared" si="11"/>
        <v>34186.643493750002</v>
      </c>
    </row>
    <row r="45" spans="1:8" x14ac:dyDescent="0.3">
      <c r="B45" t="s">
        <v>109</v>
      </c>
      <c r="C45">
        <f>$O4</f>
        <v>467628</v>
      </c>
      <c r="D45">
        <f t="shared" ref="D45" si="12">$O4</f>
        <v>467628</v>
      </c>
      <c r="E45" s="31">
        <f>D45-D46</f>
        <v>444278.0625</v>
      </c>
      <c r="F45" s="31">
        <f t="shared" ref="F45:H45" si="13">E45-E46</f>
        <v>418593.13124999998</v>
      </c>
      <c r="G45" s="31">
        <f t="shared" si="13"/>
        <v>390339.70687499997</v>
      </c>
      <c r="H45" s="31">
        <f t="shared" si="13"/>
        <v>359260.94006249995</v>
      </c>
    </row>
    <row r="46" spans="1:8" x14ac:dyDescent="0.3">
      <c r="B46" t="s">
        <v>110</v>
      </c>
      <c r="D46" s="31">
        <f>D44</f>
        <v>23349.9375</v>
      </c>
      <c r="E46" s="31">
        <f t="shared" ref="E46:H46" si="14">E44</f>
        <v>25684.931249999998</v>
      </c>
      <c r="F46" s="31">
        <f t="shared" si="14"/>
        <v>28253.424375000002</v>
      </c>
      <c r="G46" s="31">
        <f t="shared" si="14"/>
        <v>31078.766812499998</v>
      </c>
      <c r="H46" s="31">
        <f t="shared" si="14"/>
        <v>34186.643493750002</v>
      </c>
    </row>
    <row r="47" spans="1:8" x14ac:dyDescent="0.3">
      <c r="B47" t="s">
        <v>111</v>
      </c>
      <c r="D47" s="31">
        <f>D45-D46</f>
        <v>444278.0625</v>
      </c>
      <c r="E47" s="31">
        <f t="shared" ref="E47:H47" si="15">E45-E46</f>
        <v>418593.13124999998</v>
      </c>
      <c r="F47" s="31">
        <f t="shared" si="15"/>
        <v>390339.70687499997</v>
      </c>
      <c r="G47" s="31">
        <f t="shared" si="15"/>
        <v>359260.94006249995</v>
      </c>
      <c r="H47" s="31">
        <f t="shared" si="15"/>
        <v>325074.29656874994</v>
      </c>
    </row>
    <row r="49" spans="8:8" x14ac:dyDescent="0.3">
      <c r="H4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BS</vt:lpstr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doiphode</dc:creator>
  <cp:lastModifiedBy>devang doiphode</cp:lastModifiedBy>
  <dcterms:created xsi:type="dcterms:W3CDTF">2025-01-29T14:24:32Z</dcterms:created>
  <dcterms:modified xsi:type="dcterms:W3CDTF">2025-04-02T13:00:13Z</dcterms:modified>
</cp:coreProperties>
</file>