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\Desktop\Devang\PROJECTS\"/>
    </mc:Choice>
  </mc:AlternateContent>
  <xr:revisionPtr revIDLastSave="0" documentId="13_ncr:1_{A9AA1805-67B0-4508-8894-DB4D37C46D93}" xr6:coauthVersionLast="47" xr6:coauthVersionMax="47" xr10:uidLastSave="{00000000-0000-0000-0000-000000000000}"/>
  <bookViews>
    <workbookView xWindow="-108" yWindow="-108" windowWidth="23256" windowHeight="12456" activeTab="2" xr2:uid="{58ACB7BB-759E-419D-8AED-70C4DDA70FE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9" i="1" l="1"/>
  <c r="K19" i="1"/>
  <c r="F6" i="3"/>
  <c r="I7" i="3"/>
  <c r="G7" i="3" s="1"/>
  <c r="G8" i="3" s="1"/>
  <c r="F8" i="2"/>
  <c r="E8" i="2"/>
  <c r="H7" i="2"/>
  <c r="H9" i="2" s="1"/>
  <c r="H10" i="2" s="1"/>
  <c r="H11" i="2" s="1"/>
  <c r="I5" i="2"/>
  <c r="I7" i="2" s="1"/>
  <c r="I9" i="2" s="1"/>
  <c r="I10" i="2" s="1"/>
  <c r="I11" i="2" s="1"/>
  <c r="G5" i="2"/>
  <c r="G7" i="2" s="1"/>
  <c r="G9" i="2" s="1"/>
  <c r="G10" i="2" s="1"/>
  <c r="G11" i="2" s="1"/>
  <c r="L12" i="1"/>
  <c r="K12" i="1"/>
  <c r="K14" i="1"/>
  <c r="L6" i="1"/>
  <c r="K6" i="1"/>
  <c r="L11" i="1"/>
  <c r="K18" i="1"/>
  <c r="J18" i="1" s="1"/>
  <c r="K9" i="1"/>
  <c r="I7" i="1"/>
  <c r="H7" i="1" s="1"/>
  <c r="L9" i="1"/>
  <c r="K11" i="1"/>
  <c r="J8" i="1"/>
  <c r="J5" i="1" s="1"/>
  <c r="H5" i="1" s="1"/>
  <c r="O4" i="1"/>
  <c r="L7" i="1" s="1"/>
  <c r="L8" i="1" s="1"/>
  <c r="N4" i="1"/>
  <c r="K7" i="1" s="1"/>
  <c r="K8" i="1" s="1"/>
  <c r="L15" i="1"/>
  <c r="K15" i="1"/>
  <c r="F11" i="3" l="1"/>
  <c r="F15" i="3" s="1"/>
  <c r="F19" i="3" s="1"/>
  <c r="I5" i="1"/>
  <c r="F12" i="3"/>
  <c r="F16" i="3" s="1"/>
  <c r="F20" i="3" s="1"/>
  <c r="F10" i="3"/>
  <c r="F14" i="3" s="1"/>
  <c r="F18" i="3" s="1"/>
  <c r="J6" i="1"/>
  <c r="J17" i="1"/>
  <c r="J9" i="1"/>
  <c r="J10" i="1" s="1"/>
  <c r="I8" i="1"/>
  <c r="H8" i="1" s="1"/>
  <c r="K16" i="1"/>
  <c r="J16" i="1" s="1"/>
  <c r="J15" i="1" s="1"/>
  <c r="I10" i="1" l="1"/>
  <c r="I21" i="1" s="1"/>
  <c r="H10" i="1"/>
  <c r="I17" i="1"/>
  <c r="H17" i="1"/>
  <c r="J11" i="1"/>
  <c r="J12" i="1"/>
  <c r="J13" i="1"/>
  <c r="I15" i="1"/>
  <c r="H15" i="1" s="1"/>
  <c r="J14" i="1" l="1"/>
  <c r="J19" i="1"/>
  <c r="I13" i="1"/>
  <c r="I19" i="1" s="1"/>
  <c r="H13" i="1"/>
  <c r="H19" i="1" s="1"/>
</calcChain>
</file>

<file path=xl/sharedStrings.xml><?xml version="1.0" encoding="utf-8"?>
<sst xmlns="http://schemas.openxmlformats.org/spreadsheetml/2006/main" count="121" uniqueCount="61">
  <si>
    <t>Passenger revenue</t>
  </si>
  <si>
    <t>average revenue per passenger</t>
  </si>
  <si>
    <t>No. of Passengers</t>
  </si>
  <si>
    <t>Cargo revenue</t>
  </si>
  <si>
    <t>FY 2019-20</t>
  </si>
  <si>
    <t>FY 2018-19</t>
  </si>
  <si>
    <t>FY 2020-21</t>
  </si>
  <si>
    <t>Flights operated</t>
  </si>
  <si>
    <t>number of aircrafts at end</t>
  </si>
  <si>
    <t>UNIT</t>
  </si>
  <si>
    <t>nos.</t>
  </si>
  <si>
    <t>Average trips by an aircraft in ayear</t>
  </si>
  <si>
    <t>growth in number of passengers</t>
  </si>
  <si>
    <t>growth in number of flights operated</t>
  </si>
  <si>
    <t>FY 2017-18</t>
  </si>
  <si>
    <t>%</t>
  </si>
  <si>
    <t>million</t>
  </si>
  <si>
    <t>million Rs.</t>
  </si>
  <si>
    <t>Rs.</t>
  </si>
  <si>
    <t>growth in average revenue per passenger</t>
  </si>
  <si>
    <t>Operating 9M</t>
  </si>
  <si>
    <t>Non-Operating 3M</t>
  </si>
  <si>
    <t>Operating 12M</t>
  </si>
  <si>
    <t>Actual</t>
  </si>
  <si>
    <t>Estimated</t>
  </si>
  <si>
    <t xml:space="preserve">Assessment of Passenger &amp; Cargo </t>
  </si>
  <si>
    <t>Revenue for Spicejet</t>
  </si>
  <si>
    <t>avg. no. of trips operated per day</t>
  </si>
  <si>
    <t>growth in cargo revenue</t>
  </si>
  <si>
    <t>growth in passenger revenue</t>
  </si>
  <si>
    <t>Growth in flights operated</t>
  </si>
  <si>
    <t>passengers per flight</t>
  </si>
  <si>
    <t xml:space="preserve">Assessment of Number of flights taking </t>
  </si>
  <si>
    <t>pi</t>
  </si>
  <si>
    <t>off from new delhi airport in a day</t>
  </si>
  <si>
    <t>Million</t>
  </si>
  <si>
    <t>Growth in passengers</t>
  </si>
  <si>
    <t>Passengers per day</t>
  </si>
  <si>
    <t>number of flights per day</t>
  </si>
  <si>
    <t>number of flights per hour</t>
  </si>
  <si>
    <t>minutes available for pilot to takeoff</t>
  </si>
  <si>
    <t>before covid-19</t>
  </si>
  <si>
    <t>Estimating saving from management's</t>
  </si>
  <si>
    <t>decision of 5-20% pay cut</t>
  </si>
  <si>
    <t>Total salary bill</t>
  </si>
  <si>
    <t>No. of employees</t>
  </si>
  <si>
    <t>average annual salary of employee</t>
  </si>
  <si>
    <t>Average monthly salary of employee</t>
  </si>
  <si>
    <t>Million Rs.</t>
  </si>
  <si>
    <t>5% reduction - average annual salary of employee</t>
  </si>
  <si>
    <t>12.5% reduction - average annual salary of employee</t>
  </si>
  <si>
    <t>20% reduction - average annual salary of employee</t>
  </si>
  <si>
    <t>5% reduction - Total salary bill</t>
  </si>
  <si>
    <t>12.5% reduction - Total salary bill</t>
  </si>
  <si>
    <t>20% reduction - Total salary bill</t>
  </si>
  <si>
    <t>SAVINGS</t>
  </si>
  <si>
    <t>Ticket cancellations</t>
  </si>
  <si>
    <t>50% of passengers in 2M</t>
  </si>
  <si>
    <t>10MFY2020-21</t>
  </si>
  <si>
    <t>2MFY 2020-21</t>
  </si>
  <si>
    <t>Total Revenue (Passenger + Cargo)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</si>
</sst>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1" xfId="0" applyBorder="1"/>
    <xf numFmtId="4" fontId="0" fillId="0" borderId="1" xfId="0" applyNumberFormat="1" applyBorder="1"/>
    <xf numFmtId="0" fontId="0" fillId="0" borderId="6" xfId="0" applyBorder="1"/>
    <xf numFmtId="0" fontId="0" fillId="0" borderId="8" xfId="0" applyBorder="1"/>
    <xf numFmtId="4" fontId="0" fillId="0" borderId="8" xfId="0" applyNumberFormat="1" applyBorder="1"/>
    <xf numFmtId="0" fontId="0" fillId="0" borderId="9" xfId="0" applyBorder="1"/>
    <xf numFmtId="0" fontId="2" fillId="0" borderId="2" xfId="0" applyFont="1" applyBorder="1"/>
    <xf numFmtId="0" fontId="2" fillId="0" borderId="5" xfId="0" applyFont="1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/>
    <xf numFmtId="0" fontId="2" fillId="3" borderId="5" xfId="0" applyFont="1" applyFill="1" applyBorder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7" xfId="0" applyFont="1" applyFill="1" applyBorder="1"/>
    <xf numFmtId="0" fontId="0" fillId="2" borderId="14" xfId="0" applyFill="1" applyBorder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0" fontId="2" fillId="0" borderId="0" xfId="0" applyFont="1" applyFill="1" applyBorder="1"/>
    <xf numFmtId="1" fontId="0" fillId="0" borderId="0" xfId="0" applyNumberFormat="1" applyAlignment="1">
      <alignment horizontal="center"/>
    </xf>
    <xf numFmtId="0" fontId="0" fillId="0" borderId="15" xfId="0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3" fontId="0" fillId="0" borderId="1" xfId="1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9" fontId="0" fillId="0" borderId="6" xfId="1" applyFont="1" applyBorder="1" applyAlignment="1">
      <alignment horizontal="center"/>
    </xf>
    <xf numFmtId="3" fontId="0" fillId="0" borderId="6" xfId="1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1" fontId="0" fillId="0" borderId="6" xfId="1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0" fontId="2" fillId="0" borderId="5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E6877-886F-4FD1-A983-B3F13F7FD8BE}">
  <dimension ref="F1:O22"/>
  <sheetViews>
    <sheetView topLeftCell="B1" workbookViewId="0">
      <selection activeCell="F22" sqref="F22"/>
    </sheetView>
  </sheetViews>
  <sheetFormatPr defaultRowHeight="14.4" x14ac:dyDescent="0.3"/>
  <cols>
    <col min="6" max="6" width="36.21875" bestFit="1" customWidth="1"/>
    <col min="7" max="7" width="9.33203125" bestFit="1" customWidth="1"/>
    <col min="8" max="8" width="12.21875" bestFit="1" customWidth="1"/>
    <col min="9" max="9" width="16.88671875" bestFit="1" customWidth="1"/>
    <col min="10" max="13" width="13.21875" bestFit="1" customWidth="1"/>
  </cols>
  <sheetData>
    <row r="1" spans="6:15" x14ac:dyDescent="0.3">
      <c r="F1" s="21" t="s">
        <v>25</v>
      </c>
      <c r="G1" s="22" t="s">
        <v>9</v>
      </c>
      <c r="H1" s="22" t="s">
        <v>58</v>
      </c>
      <c r="I1" s="22" t="s">
        <v>59</v>
      </c>
      <c r="J1" s="22" t="s">
        <v>6</v>
      </c>
      <c r="K1" s="22" t="s">
        <v>4</v>
      </c>
      <c r="L1" s="22" t="s">
        <v>5</v>
      </c>
      <c r="M1" s="23" t="s">
        <v>14</v>
      </c>
    </row>
    <row r="2" spans="6:15" x14ac:dyDescent="0.3">
      <c r="F2" s="26" t="s">
        <v>26</v>
      </c>
      <c r="G2" s="24"/>
      <c r="H2" s="24" t="s">
        <v>24</v>
      </c>
      <c r="I2" s="24" t="s">
        <v>24</v>
      </c>
      <c r="J2" s="24" t="s">
        <v>24</v>
      </c>
      <c r="K2" s="25" t="s">
        <v>23</v>
      </c>
      <c r="L2" s="25" t="s">
        <v>23</v>
      </c>
      <c r="M2" s="25" t="s">
        <v>23</v>
      </c>
    </row>
    <row r="3" spans="6:15" ht="15" thickBot="1" x14ac:dyDescent="0.35">
      <c r="F3" s="39"/>
      <c r="G3" s="40"/>
      <c r="H3" s="40" t="s">
        <v>20</v>
      </c>
      <c r="I3" s="40" t="s">
        <v>21</v>
      </c>
      <c r="J3" s="40" t="s">
        <v>22</v>
      </c>
      <c r="K3" s="40" t="s">
        <v>22</v>
      </c>
      <c r="L3" s="40" t="s">
        <v>22</v>
      </c>
      <c r="M3" s="41" t="s">
        <v>22</v>
      </c>
    </row>
    <row r="4" spans="6:15" x14ac:dyDescent="0.3">
      <c r="F4" s="9" t="s">
        <v>8</v>
      </c>
      <c r="G4" s="36" t="s">
        <v>10</v>
      </c>
      <c r="H4" s="36">
        <v>114</v>
      </c>
      <c r="I4" s="36">
        <v>114</v>
      </c>
      <c r="J4" s="36">
        <v>114</v>
      </c>
      <c r="K4" s="36">
        <v>114</v>
      </c>
      <c r="L4" s="36">
        <v>76</v>
      </c>
      <c r="M4" s="37">
        <v>60</v>
      </c>
      <c r="N4">
        <f>(K4+L4)/2</f>
        <v>95</v>
      </c>
      <c r="O4">
        <f>(L4+M4)/2</f>
        <v>68</v>
      </c>
    </row>
    <row r="5" spans="6:15" x14ac:dyDescent="0.3">
      <c r="F5" s="10" t="s">
        <v>7</v>
      </c>
      <c r="G5" s="11" t="s">
        <v>10</v>
      </c>
      <c r="H5" s="13">
        <f>10/12*J5</f>
        <v>199500</v>
      </c>
      <c r="I5" s="13">
        <f>2/12*J5</f>
        <v>39900</v>
      </c>
      <c r="J5" s="13">
        <f>J4*J8*365</f>
        <v>239400</v>
      </c>
      <c r="K5" s="13">
        <v>195976</v>
      </c>
      <c r="L5" s="13">
        <v>156182</v>
      </c>
      <c r="M5" s="14">
        <v>138311</v>
      </c>
    </row>
    <row r="6" spans="6:15" x14ac:dyDescent="0.3">
      <c r="F6" s="10" t="s">
        <v>30</v>
      </c>
      <c r="G6" s="11" t="s">
        <v>15</v>
      </c>
      <c r="H6" s="11"/>
      <c r="I6" s="11"/>
      <c r="J6" s="16">
        <f>J5/K5</f>
        <v>1.2215781524268279</v>
      </c>
      <c r="K6" s="16">
        <f>K5/L5</f>
        <v>1.2547924856897721</v>
      </c>
      <c r="L6" s="16">
        <f>L5/M5</f>
        <v>1.1292088120250738</v>
      </c>
      <c r="M6" s="14"/>
    </row>
    <row r="7" spans="6:15" x14ac:dyDescent="0.3">
      <c r="F7" s="10" t="s">
        <v>11</v>
      </c>
      <c r="G7" s="11" t="s">
        <v>10</v>
      </c>
      <c r="H7" s="11">
        <f>I7</f>
        <v>2100</v>
      </c>
      <c r="I7" s="11">
        <f>J7</f>
        <v>2100</v>
      </c>
      <c r="J7" s="11">
        <v>2100</v>
      </c>
      <c r="K7" s="17">
        <f>K5/N4</f>
        <v>2062.9052631578948</v>
      </c>
      <c r="L7" s="17">
        <f>L5/O4</f>
        <v>2296.794117647059</v>
      </c>
      <c r="M7" s="12"/>
    </row>
    <row r="8" spans="6:15" x14ac:dyDescent="0.3">
      <c r="F8" s="10" t="s">
        <v>27</v>
      </c>
      <c r="G8" s="11" t="s">
        <v>10</v>
      </c>
      <c r="H8" s="15">
        <f>I8</f>
        <v>5.7534246575342465</v>
      </c>
      <c r="I8" s="15">
        <f>J8</f>
        <v>5.7534246575342465</v>
      </c>
      <c r="J8" s="15">
        <f>J7/365</f>
        <v>5.7534246575342465</v>
      </c>
      <c r="K8" s="15">
        <f>K7/365</f>
        <v>5.6517952415284789</v>
      </c>
      <c r="L8" s="15">
        <f>L7/365</f>
        <v>6.292586623690573</v>
      </c>
      <c r="M8" s="12"/>
    </row>
    <row r="9" spans="6:15" x14ac:dyDescent="0.3">
      <c r="F9" s="10" t="s">
        <v>13</v>
      </c>
      <c r="G9" s="11" t="s">
        <v>15</v>
      </c>
      <c r="H9" s="11"/>
      <c r="I9" s="11"/>
      <c r="J9" s="16">
        <f>J5/K5</f>
        <v>1.2215781524268279</v>
      </c>
      <c r="K9" s="16">
        <f>K5/L5</f>
        <v>1.2547924856897721</v>
      </c>
      <c r="L9" s="16">
        <f>L5/M5</f>
        <v>1.1292088120250738</v>
      </c>
      <c r="M9" s="12"/>
    </row>
    <row r="10" spans="6:15" x14ac:dyDescent="0.3">
      <c r="F10" s="27" t="s">
        <v>2</v>
      </c>
      <c r="G10" s="28" t="s">
        <v>16</v>
      </c>
      <c r="H10" s="29">
        <f>10/12*J10</f>
        <v>25.449544842225581</v>
      </c>
      <c r="I10" s="29">
        <f>2/12*J10</f>
        <v>5.0899089684451155</v>
      </c>
      <c r="J10" s="29">
        <f>J9*K10</f>
        <v>30.539453810670697</v>
      </c>
      <c r="K10" s="29">
        <v>25</v>
      </c>
      <c r="L10" s="29">
        <v>20</v>
      </c>
      <c r="M10" s="49">
        <v>18</v>
      </c>
    </row>
    <row r="11" spans="6:15" x14ac:dyDescent="0.3">
      <c r="F11" s="10" t="s">
        <v>12</v>
      </c>
      <c r="G11" s="11" t="s">
        <v>15</v>
      </c>
      <c r="H11" s="11"/>
      <c r="I11" s="11"/>
      <c r="J11" s="16">
        <f>J10/K10</f>
        <v>1.2215781524268279</v>
      </c>
      <c r="K11" s="16">
        <f>K10/L10</f>
        <v>1.25</v>
      </c>
      <c r="L11" s="16">
        <f>L10/M10</f>
        <v>1.1111111111111112</v>
      </c>
      <c r="M11" s="12"/>
    </row>
    <row r="12" spans="6:15" x14ac:dyDescent="0.3">
      <c r="F12" s="75" t="s">
        <v>31</v>
      </c>
      <c r="G12" s="42" t="s">
        <v>10</v>
      </c>
      <c r="H12" s="3"/>
      <c r="I12" s="3"/>
      <c r="J12" s="17">
        <f>J10*1000000/J5</f>
        <v>127.5666408131608</v>
      </c>
      <c r="K12" s="17">
        <f>K10*1000000/K5</f>
        <v>127.5666408131608</v>
      </c>
      <c r="L12" s="17">
        <f>L10*1000000/L5</f>
        <v>128.0557298536323</v>
      </c>
      <c r="M12" s="5"/>
      <c r="N12" t="s">
        <v>33</v>
      </c>
    </row>
    <row r="13" spans="6:15" x14ac:dyDescent="0.3">
      <c r="F13" s="27" t="s">
        <v>0</v>
      </c>
      <c r="G13" s="28" t="s">
        <v>17</v>
      </c>
      <c r="H13" s="31">
        <f>10/12*J13</f>
        <v>124348.55082925473</v>
      </c>
      <c r="I13" s="31">
        <f>2/12*J13</f>
        <v>24869.710165850942</v>
      </c>
      <c r="J13" s="31">
        <f>J10*J15</f>
        <v>149218.26099510567</v>
      </c>
      <c r="K13" s="31">
        <v>114447.88</v>
      </c>
      <c r="L13" s="31">
        <v>85783.7</v>
      </c>
      <c r="M13" s="30"/>
    </row>
    <row r="14" spans="6:15" x14ac:dyDescent="0.3">
      <c r="F14" s="10" t="s">
        <v>29</v>
      </c>
      <c r="G14" s="42" t="s">
        <v>15</v>
      </c>
      <c r="H14" s="43"/>
      <c r="I14" s="43"/>
      <c r="J14" s="45">
        <f>J13/K13</f>
        <v>1.3038097428725255</v>
      </c>
      <c r="K14" s="45">
        <f>K13/L13</f>
        <v>1.3341448317104532</v>
      </c>
      <c r="L14" s="43"/>
      <c r="M14" s="44"/>
    </row>
    <row r="15" spans="6:15" x14ac:dyDescent="0.3">
      <c r="F15" s="10" t="s">
        <v>1</v>
      </c>
      <c r="G15" s="11" t="s">
        <v>18</v>
      </c>
      <c r="H15" s="15">
        <f>I15</f>
        <v>4886.081523270982</v>
      </c>
      <c r="I15" s="15">
        <f>J15</f>
        <v>4886.081523270982</v>
      </c>
      <c r="J15" s="17">
        <f>J16*K15</f>
        <v>4886.081523270982</v>
      </c>
      <c r="K15" s="17">
        <f>K13/K10</f>
        <v>4577.9152000000004</v>
      </c>
      <c r="L15" s="17">
        <f>L13/L10</f>
        <v>4289.1849999999995</v>
      </c>
      <c r="M15" s="12"/>
    </row>
    <row r="16" spans="6:15" x14ac:dyDescent="0.3">
      <c r="F16" s="10" t="s">
        <v>19</v>
      </c>
      <c r="G16" s="11" t="s">
        <v>15</v>
      </c>
      <c r="H16" s="11"/>
      <c r="I16" s="11"/>
      <c r="J16" s="18">
        <f>K16</f>
        <v>1.0673158653683628</v>
      </c>
      <c r="K16" s="16">
        <f>K15/L15</f>
        <v>1.0673158653683628</v>
      </c>
      <c r="L16" s="11"/>
      <c r="M16" s="12"/>
    </row>
    <row r="17" spans="6:13" x14ac:dyDescent="0.3">
      <c r="F17" s="27" t="s">
        <v>3</v>
      </c>
      <c r="G17" s="28" t="s">
        <v>17</v>
      </c>
      <c r="H17" s="31">
        <f>10/12*J17</f>
        <v>8033.5553198099906</v>
      </c>
      <c r="I17" s="31">
        <f>2/12*J17</f>
        <v>1606.711063961998</v>
      </c>
      <c r="J17" s="33">
        <f>K17*K18</f>
        <v>9640.2663837719883</v>
      </c>
      <c r="K17" s="33">
        <v>5448.26</v>
      </c>
      <c r="L17" s="33">
        <v>3079.12</v>
      </c>
      <c r="M17" s="30"/>
    </row>
    <row r="18" spans="6:13" x14ac:dyDescent="0.3">
      <c r="F18" s="75" t="s">
        <v>28</v>
      </c>
      <c r="G18" s="11" t="s">
        <v>15</v>
      </c>
      <c r="H18" s="4"/>
      <c r="I18" s="3"/>
      <c r="J18" s="18">
        <f>K18</f>
        <v>1.7694211333108163</v>
      </c>
      <c r="K18" s="16">
        <f>K17/L17</f>
        <v>1.7694211333108163</v>
      </c>
      <c r="L18" s="3"/>
      <c r="M18" s="5"/>
    </row>
    <row r="19" spans="6:13" ht="15" thickBot="1" x14ac:dyDescent="0.35">
      <c r="F19" s="38" t="s">
        <v>60</v>
      </c>
      <c r="G19" s="32" t="s">
        <v>17</v>
      </c>
      <c r="H19" s="20">
        <f>H13+H17</f>
        <v>132382.10614906473</v>
      </c>
      <c r="I19" s="20">
        <f>I13+I17</f>
        <v>26476.421229812939</v>
      </c>
      <c r="J19" s="20">
        <f>J13+J17</f>
        <v>158858.52737887765</v>
      </c>
      <c r="K19" s="20">
        <f>K13+K17</f>
        <v>119896.14</v>
      </c>
      <c r="L19" s="20">
        <f>L13+L17</f>
        <v>88862.819999999992</v>
      </c>
      <c r="M19" s="8"/>
    </row>
    <row r="21" spans="6:13" x14ac:dyDescent="0.3">
      <c r="F21" t="s">
        <v>56</v>
      </c>
      <c r="G21" s="28" t="s">
        <v>16</v>
      </c>
      <c r="H21" t="s">
        <v>57</v>
      </c>
      <c r="I21" s="2">
        <f>50%*I10</f>
        <v>2.5449544842225578</v>
      </c>
    </row>
    <row r="22" spans="6:13" x14ac:dyDescent="0.3">
      <c r="I22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2E037-CF7C-43AA-A6FB-2C6A1A642F37}">
  <dimension ref="E1:L12"/>
  <sheetViews>
    <sheetView zoomScale="130" zoomScaleNormal="130" workbookViewId="0">
      <selection activeCell="E13" sqref="E13"/>
    </sheetView>
  </sheetViews>
  <sheetFormatPr defaultRowHeight="14.4" x14ac:dyDescent="0.3"/>
  <cols>
    <col min="5" max="5" width="36.21875" bestFit="1" customWidth="1"/>
    <col min="6" max="6" width="9.33203125" bestFit="1" customWidth="1"/>
    <col min="7" max="7" width="13.6640625" hidden="1" customWidth="1"/>
    <col min="8" max="9" width="13.6640625" bestFit="1" customWidth="1"/>
  </cols>
  <sheetData>
    <row r="1" spans="5:12" ht="15" thickBot="1" x14ac:dyDescent="0.35"/>
    <row r="2" spans="5:12" x14ac:dyDescent="0.3">
      <c r="E2" s="54" t="s">
        <v>32</v>
      </c>
      <c r="F2" s="22" t="s">
        <v>9</v>
      </c>
      <c r="G2" s="22" t="s">
        <v>6</v>
      </c>
      <c r="H2" s="22" t="s">
        <v>4</v>
      </c>
      <c r="I2" s="23" t="s">
        <v>5</v>
      </c>
    </row>
    <row r="3" spans="5:12" x14ac:dyDescent="0.3">
      <c r="E3" s="55" t="s">
        <v>34</v>
      </c>
      <c r="F3" s="24"/>
      <c r="G3" s="24" t="s">
        <v>24</v>
      </c>
      <c r="H3" s="25" t="s">
        <v>23</v>
      </c>
      <c r="I3" s="25" t="s">
        <v>23</v>
      </c>
    </row>
    <row r="4" spans="5:12" ht="15" thickBot="1" x14ac:dyDescent="0.35">
      <c r="E4" s="56" t="s">
        <v>41</v>
      </c>
      <c r="F4" s="40"/>
      <c r="G4" s="40" t="s">
        <v>22</v>
      </c>
      <c r="H4" s="40" t="s">
        <v>22</v>
      </c>
      <c r="I4" s="41" t="s">
        <v>22</v>
      </c>
    </row>
    <row r="5" spans="5:12" x14ac:dyDescent="0.3">
      <c r="E5" s="57" t="s">
        <v>2</v>
      </c>
      <c r="F5" s="36" t="s">
        <v>35</v>
      </c>
      <c r="G5" s="36">
        <f>H6*H5</f>
        <v>75.040000000000006</v>
      </c>
      <c r="H5" s="50">
        <v>67</v>
      </c>
      <c r="I5" s="60">
        <f>H5/H6</f>
        <v>59.821428571428562</v>
      </c>
    </row>
    <row r="6" spans="5:12" x14ac:dyDescent="0.3">
      <c r="E6" s="58" t="s">
        <v>36</v>
      </c>
      <c r="F6" s="11" t="s">
        <v>15</v>
      </c>
      <c r="G6" s="13"/>
      <c r="H6" s="16">
        <v>1.1200000000000001</v>
      </c>
      <c r="I6" s="61">
        <v>1.1200000000000001</v>
      </c>
    </row>
    <row r="7" spans="5:12" x14ac:dyDescent="0.3">
      <c r="E7" s="58" t="s">
        <v>37</v>
      </c>
      <c r="F7" s="11" t="s">
        <v>10</v>
      </c>
      <c r="G7" s="53">
        <f>G5*1000000/365</f>
        <v>205589.04109589042</v>
      </c>
      <c r="H7" s="53">
        <f>H5*1000000/365</f>
        <v>183561.64383561644</v>
      </c>
      <c r="I7" s="62">
        <f>I5*1000000/365</f>
        <v>163894.32485322893</v>
      </c>
    </row>
    <row r="8" spans="5:12" x14ac:dyDescent="0.3">
      <c r="E8" s="58" t="str">
        <f>Sheet1!F12</f>
        <v>passengers per flight</v>
      </c>
      <c r="F8" s="67" t="str">
        <f>Sheet1!G12</f>
        <v>nos.</v>
      </c>
      <c r="G8" s="68">
        <v>128</v>
      </c>
      <c r="H8" s="68">
        <v>128</v>
      </c>
      <c r="I8" s="69">
        <v>128</v>
      </c>
      <c r="L8" s="10"/>
    </row>
    <row r="9" spans="5:12" x14ac:dyDescent="0.3">
      <c r="E9" s="59" t="s">
        <v>38</v>
      </c>
      <c r="F9" s="28" t="s">
        <v>10</v>
      </c>
      <c r="G9" s="29">
        <f>G7/G8</f>
        <v>1606.1643835616439</v>
      </c>
      <c r="H9" s="29">
        <f>H7/H8</f>
        <v>1434.0753424657535</v>
      </c>
      <c r="I9" s="49">
        <f>I7/I8</f>
        <v>1280.424412915851</v>
      </c>
    </row>
    <row r="10" spans="5:12" x14ac:dyDescent="0.3">
      <c r="E10" s="58" t="s">
        <v>39</v>
      </c>
      <c r="F10" s="11" t="s">
        <v>10</v>
      </c>
      <c r="G10" s="51">
        <f>G9/24</f>
        <v>66.923515981735164</v>
      </c>
      <c r="H10" s="51">
        <f>H9/24</f>
        <v>59.753139269406397</v>
      </c>
      <c r="I10" s="63">
        <f>I9/24</f>
        <v>53.351017204827123</v>
      </c>
    </row>
    <row r="11" spans="5:12" ht="15" thickBot="1" x14ac:dyDescent="0.35">
      <c r="E11" s="64" t="s">
        <v>40</v>
      </c>
      <c r="F11" s="32" t="s">
        <v>10</v>
      </c>
      <c r="G11" s="65">
        <f>60/G10</f>
        <v>0.8965458422174839</v>
      </c>
      <c r="H11" s="65">
        <f>60/H10</f>
        <v>1.0041313432835821</v>
      </c>
      <c r="I11" s="66">
        <f>60/I10</f>
        <v>1.1246271044776122</v>
      </c>
    </row>
    <row r="12" spans="5:12" x14ac:dyDescent="0.3">
      <c r="E12" s="46"/>
      <c r="F12" s="48"/>
      <c r="G12" s="47"/>
      <c r="H12" s="47"/>
      <c r="I12" s="4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9F9D2-A3A6-4399-A484-9799615DE47F}">
  <dimension ref="D1:I20"/>
  <sheetViews>
    <sheetView tabSelected="1" workbookViewId="0">
      <selection activeCell="D23" sqref="D23"/>
    </sheetView>
  </sheetViews>
  <sheetFormatPr defaultRowHeight="14.4" x14ac:dyDescent="0.3"/>
  <cols>
    <col min="4" max="4" width="46.33203125" bestFit="1" customWidth="1"/>
    <col min="5" max="5" width="17.77734375" bestFit="1" customWidth="1"/>
    <col min="6" max="8" width="13.6640625" bestFit="1" customWidth="1"/>
  </cols>
  <sheetData>
    <row r="1" spans="4:9" ht="15" thickBot="1" x14ac:dyDescent="0.35"/>
    <row r="2" spans="4:9" x14ac:dyDescent="0.3">
      <c r="D2" s="54" t="s">
        <v>42</v>
      </c>
      <c r="E2" s="22" t="s">
        <v>9</v>
      </c>
      <c r="F2" s="22" t="s">
        <v>6</v>
      </c>
      <c r="G2" s="22" t="s">
        <v>4</v>
      </c>
      <c r="H2" s="23" t="s">
        <v>5</v>
      </c>
    </row>
    <row r="3" spans="4:9" x14ac:dyDescent="0.3">
      <c r="D3" s="55" t="s">
        <v>43</v>
      </c>
      <c r="E3" s="24"/>
      <c r="F3" s="24" t="s">
        <v>24</v>
      </c>
      <c r="G3" s="25" t="s">
        <v>23</v>
      </c>
      <c r="H3" s="25" t="s">
        <v>23</v>
      </c>
    </row>
    <row r="4" spans="4:9" ht="15" thickBot="1" x14ac:dyDescent="0.35">
      <c r="D4" s="72"/>
      <c r="E4" s="34"/>
      <c r="F4" s="34" t="s">
        <v>22</v>
      </c>
      <c r="G4" s="34" t="s">
        <v>22</v>
      </c>
      <c r="H4" s="35" t="s">
        <v>22</v>
      </c>
    </row>
    <row r="5" spans="4:9" x14ac:dyDescent="0.3">
      <c r="D5" s="57" t="s">
        <v>44</v>
      </c>
      <c r="E5" s="36" t="s">
        <v>48</v>
      </c>
      <c r="F5" s="36"/>
      <c r="G5" s="50">
        <v>13391.66</v>
      </c>
      <c r="H5" s="60">
        <v>9400.76</v>
      </c>
    </row>
    <row r="6" spans="4:9" x14ac:dyDescent="0.3">
      <c r="D6" s="58" t="s">
        <v>45</v>
      </c>
      <c r="E6" s="11" t="s">
        <v>10</v>
      </c>
      <c r="F6" s="13">
        <f>G6</f>
        <v>16149</v>
      </c>
      <c r="G6" s="52">
        <v>16149</v>
      </c>
      <c r="H6" s="70">
        <v>11399</v>
      </c>
    </row>
    <row r="7" spans="4:9" x14ac:dyDescent="0.3">
      <c r="D7" s="58" t="s">
        <v>46</v>
      </c>
      <c r="E7" s="11" t="s">
        <v>18</v>
      </c>
      <c r="F7" s="53"/>
      <c r="G7" s="53">
        <f>G5*1000000/I7</f>
        <v>972241.90503847832</v>
      </c>
      <c r="H7" s="62"/>
      <c r="I7" s="1">
        <f>AVERAGE(G6:H6)</f>
        <v>13774</v>
      </c>
    </row>
    <row r="8" spans="4:9" x14ac:dyDescent="0.3">
      <c r="D8" s="58" t="s">
        <v>47</v>
      </c>
      <c r="E8" s="67" t="s">
        <v>18</v>
      </c>
      <c r="F8" s="68"/>
      <c r="G8" s="71">
        <f>G7/12</f>
        <v>81020.158753206531</v>
      </c>
      <c r="H8" s="69"/>
    </row>
    <row r="9" spans="4:9" x14ac:dyDescent="0.3">
      <c r="D9" s="59"/>
      <c r="E9" s="28"/>
      <c r="F9" s="29"/>
      <c r="G9" s="29"/>
      <c r="H9" s="49"/>
    </row>
    <row r="10" spans="4:9" x14ac:dyDescent="0.3">
      <c r="D10" s="58" t="s">
        <v>49</v>
      </c>
      <c r="E10" s="11" t="s">
        <v>18</v>
      </c>
      <c r="F10" s="53">
        <f>G7*95%</f>
        <v>923629.80978655431</v>
      </c>
      <c r="G10" s="53"/>
      <c r="H10" s="62"/>
    </row>
    <row r="11" spans="4:9" x14ac:dyDescent="0.3">
      <c r="D11" s="58" t="s">
        <v>50</v>
      </c>
      <c r="E11" s="11" t="s">
        <v>18</v>
      </c>
      <c r="F11" s="53">
        <f>G7*87.5%</f>
        <v>850711.66690866859</v>
      </c>
      <c r="G11" s="53"/>
      <c r="H11" s="62"/>
    </row>
    <row r="12" spans="4:9" x14ac:dyDescent="0.3">
      <c r="D12" s="58" t="s">
        <v>51</v>
      </c>
      <c r="E12" s="67" t="s">
        <v>18</v>
      </c>
      <c r="F12" s="53">
        <f>G7*80%</f>
        <v>777793.52403078275</v>
      </c>
      <c r="G12" s="71"/>
      <c r="H12" s="69"/>
    </row>
    <row r="13" spans="4:9" x14ac:dyDescent="0.3">
      <c r="D13" s="59"/>
      <c r="E13" s="28"/>
      <c r="F13" s="29"/>
      <c r="G13" s="29"/>
      <c r="H13" s="49"/>
    </row>
    <row r="14" spans="4:9" x14ac:dyDescent="0.3">
      <c r="D14" s="58" t="s">
        <v>52</v>
      </c>
      <c r="E14" s="11" t="s">
        <v>48</v>
      </c>
      <c r="F14" s="4">
        <f>$F$6*F10/1000000</f>
        <v>14915.697798243065</v>
      </c>
      <c r="G14" s="3"/>
      <c r="H14" s="5"/>
    </row>
    <row r="15" spans="4:9" x14ac:dyDescent="0.3">
      <c r="D15" s="58" t="s">
        <v>53</v>
      </c>
      <c r="E15" s="11" t="s">
        <v>48</v>
      </c>
      <c r="F15" s="4">
        <f>$F$6*F11/1000000</f>
        <v>13738.142708908088</v>
      </c>
      <c r="G15" s="3"/>
      <c r="H15" s="5"/>
    </row>
    <row r="16" spans="4:9" x14ac:dyDescent="0.3">
      <c r="D16" s="58" t="s">
        <v>54</v>
      </c>
      <c r="E16" s="11" t="s">
        <v>48</v>
      </c>
      <c r="F16" s="4">
        <f>$F$6*F12/1000000</f>
        <v>12560.587619573111</v>
      </c>
      <c r="G16" s="3"/>
      <c r="H16" s="5"/>
    </row>
    <row r="17" spans="4:8" x14ac:dyDescent="0.3">
      <c r="D17" s="59" t="s">
        <v>55</v>
      </c>
      <c r="E17" s="28"/>
      <c r="F17" s="74"/>
      <c r="G17" s="29"/>
      <c r="H17" s="49"/>
    </row>
    <row r="18" spans="4:8" x14ac:dyDescent="0.3">
      <c r="D18" s="58" t="s">
        <v>52</v>
      </c>
      <c r="E18" s="11" t="s">
        <v>48</v>
      </c>
      <c r="F18" s="4">
        <f>$G$5-F14</f>
        <v>-1524.0377982430655</v>
      </c>
      <c r="G18" s="3"/>
      <c r="H18" s="5"/>
    </row>
    <row r="19" spans="4:8" x14ac:dyDescent="0.3">
      <c r="D19" s="58" t="s">
        <v>53</v>
      </c>
      <c r="E19" s="11" t="s">
        <v>48</v>
      </c>
      <c r="F19" s="4">
        <f>$G$5-F15</f>
        <v>-346.48270890808817</v>
      </c>
      <c r="G19" s="3"/>
      <c r="H19" s="5"/>
    </row>
    <row r="20" spans="4:8" ht="15" thickBot="1" x14ac:dyDescent="0.35">
      <c r="D20" s="73" t="s">
        <v>54</v>
      </c>
      <c r="E20" s="19" t="s">
        <v>48</v>
      </c>
      <c r="F20" s="7">
        <f>$G$5-F16</f>
        <v>831.07238042688914</v>
      </c>
      <c r="G20" s="6"/>
      <c r="H2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</dc:creator>
  <cp:lastModifiedBy>krish</cp:lastModifiedBy>
  <dcterms:created xsi:type="dcterms:W3CDTF">2021-05-30T08:45:07Z</dcterms:created>
  <dcterms:modified xsi:type="dcterms:W3CDTF">2022-07-12T04:55:54Z</dcterms:modified>
</cp:coreProperties>
</file>