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YHS\source\repos\WindowsFormsApp4\WindowsFormsApp4\"/>
    </mc:Choice>
  </mc:AlternateContent>
  <bookViews>
    <workbookView xWindow="0" yWindow="0" windowWidth="28800" windowHeight="10965" tabRatio="915"/>
  </bookViews>
  <sheets>
    <sheet name="Sample" sheetId="88" r:id="rId1"/>
    <sheet name="23465669_田" sheetId="31" r:id="rId2"/>
    <sheet name="23465669_田(H1≠H2)" sheetId="26" r:id="rId3"/>
    <sheet name="23465669_田(중)" sheetId="32" r:id="rId4"/>
    <sheet name="23465669_田(중)(H1≠H2)" sheetId="33" r:id="rId5"/>
    <sheet name="23465669_田+상부 fix" sheetId="34" r:id="rId6"/>
    <sheet name="23465669_田+상부 fix(H1≠H2)" sheetId="35" r:id="rId7"/>
    <sheet name="23465669_田(중)+상부 fix" sheetId="36" r:id="rId8"/>
    <sheet name="23465669_田(중)+상부 fix(H1≠H2)" sheetId="37" r:id="rId9"/>
    <sheet name="23465667_口" sheetId="38" r:id="rId10"/>
    <sheet name="23465667_口(중간살)" sheetId="39" r:id="rId11"/>
    <sheet name="23465668_日" sheetId="40" r:id="rId12"/>
    <sheet name="23465668_日(H1≠H2)" sheetId="41" r:id="rId13"/>
    <sheet name="23465668_日(중간살)" sheetId="42" r:id="rId14"/>
    <sheet name="23465668_日(중)(H1≠H2)" sheetId="43" r:id="rId15"/>
    <sheet name="23465668_日+상부 fix" sheetId="44" r:id="rId16"/>
    <sheet name="23465668_日+상부 fix(H1≠H2)" sheetId="45" r:id="rId17"/>
    <sheet name="23465668_日(중간살)+상부 fix" sheetId="46" r:id="rId18"/>
    <sheet name="23465668_日(중)+상부 fix(H1≠H2)" sheetId="47" r:id="rId19"/>
    <sheet name="23509469_각규격" sheetId="48" r:id="rId20"/>
    <sheet name="23464511_각규격" sheetId="49" r:id="rId21"/>
    <sheet name="23464512_田(H1=H2)" sheetId="50" r:id="rId22"/>
    <sheet name="23464512_田(H1≠H2)" sheetId="51" r:id="rId23"/>
    <sheet name="23464512_田(중간살)(H1=H2)" sheetId="52" r:id="rId24"/>
    <sheet name="23464512_田(중간살)(H1≠H2)" sheetId="53" r:id="rId25"/>
    <sheet name="23464512_田+상부 fix(H1=H2)(H1≠H2)" sheetId="54" r:id="rId26"/>
    <sheet name="23464512_田(중간살)+상부 fix(H1=H2)(H" sheetId="55" r:id="rId27"/>
    <sheet name="23464513_日(H1=H2)" sheetId="56" r:id="rId28"/>
    <sheet name="23464513_日(H1≠H2)" sheetId="57" r:id="rId29"/>
    <sheet name="23464513_日(중간살)(H1=H2)" sheetId="58" r:id="rId30"/>
    <sheet name="23464513_日(중간살)(H1≠H2)" sheetId="59" r:id="rId31"/>
    <sheet name="23464514_口" sheetId="60" r:id="rId32"/>
    <sheet name="23464514_口(중간살)" sheetId="61" r:id="rId33"/>
    <sheet name="23464515_口" sheetId="62" r:id="rId34"/>
    <sheet name="23464515_口(중간살)" sheetId="63" r:id="rId35"/>
    <sheet name="23464515_日" sheetId="64" r:id="rId36"/>
    <sheet name="23464515_日(중간살)" sheetId="65" r:id="rId37"/>
    <sheet name="23552005_口" sheetId="66" r:id="rId38"/>
    <sheet name="23552005_口(중간살)" sheetId="67" r:id="rId39"/>
    <sheet name="23552005_日(중간살)" sheetId="68" r:id="rId40"/>
    <sheet name="23552005_日+상부 fix" sheetId="69" r:id="rId41"/>
    <sheet name="23552005_日(중간살)+상부 fix" sheetId="70" r:id="rId42"/>
    <sheet name="23464517_口(1)" sheetId="71" r:id="rId43"/>
    <sheet name="23464517_口(2)" sheetId="72" r:id="rId44"/>
    <sheet name="23464517_口(3)" sheetId="73" r:id="rId45"/>
    <sheet name="23464517_口(4)" sheetId="74" r:id="rId46"/>
    <sheet name="23558155_口" sheetId="75" r:id="rId47"/>
    <sheet name="23558155_口(중간살)" sheetId="76" r:id="rId48"/>
    <sheet name="23558155_日" sheetId="77" r:id="rId49"/>
    <sheet name="23558155_日(중간살)" sheetId="78" r:id="rId50"/>
    <sheet name="23558155_日+상부 fix" sheetId="79" r:id="rId51"/>
    <sheet name="23558155_日(중간살)+상부 fix" sheetId="80" r:id="rId52"/>
    <sheet name="23558159_-" sheetId="82" r:id="rId53"/>
    <sheet name="23464516_-" sheetId="87" r:id="rId54"/>
    <sheet name="23464518_口" sheetId="83" r:id="rId55"/>
    <sheet name="23464518_口口" sheetId="84" r:id="rId56"/>
    <sheet name="23464518_口口口" sheetId="86" r:id="rId57"/>
    <sheet name="23464518_口口口口" sheetId="85" r:id="rId58"/>
  </sheets>
  <definedNames>
    <definedName name="__IntlFixup">TRUE</definedName>
    <definedName name="_Order1">255</definedName>
    <definedName name="_Order2">255</definedName>
    <definedName name="anscount">1</definedName>
    <definedName name="_xlnm.Print_Area" localSheetId="20">'23464511_각규격'!$A$1:$Z$8</definedName>
    <definedName name="_xlnm.Print_Area" localSheetId="21">'23464512_田(H1=H2)'!$A$1:$Z$11</definedName>
    <definedName name="_xlnm.Print_Area" localSheetId="22">'23464512_田(H1≠H2)'!$A$1:$Z$11</definedName>
    <definedName name="_xlnm.Print_Area" localSheetId="23">'23464512_田(중간살)(H1=H2)'!$A$1:$Z$12</definedName>
    <definedName name="_xlnm.Print_Area" localSheetId="24">'23464512_田(중간살)(H1≠H2)'!$A$1:$Z$12</definedName>
    <definedName name="_xlnm.Print_Area" localSheetId="26">'23464512_田(중간살)+상부 fix(H1=H2)(H'!$A$1:$Z$14</definedName>
    <definedName name="_xlnm.Print_Area" localSheetId="25">'23464512_田+상부 fix(H1=H2)(H1≠H2)'!$A$1:$Z$162</definedName>
    <definedName name="_xlnm.Print_Area" localSheetId="27">'23464513_日(H1=H2)'!$A$1:$Z$11</definedName>
    <definedName name="_xlnm.Print_Area" localSheetId="28">'23464513_日(H1≠H2)'!$A$1:$Z$11</definedName>
    <definedName name="_xlnm.Print_Area" localSheetId="29">'23464513_日(중간살)(H1=H2)'!$A$1:$Z$12</definedName>
    <definedName name="_xlnm.Print_Area" localSheetId="30">'23464513_日(중간살)(H1≠H2)'!$A$1:$Z$12</definedName>
    <definedName name="_xlnm.Print_Area" localSheetId="31">'23464514_口'!$A$1:$Z$10</definedName>
    <definedName name="_xlnm.Print_Area" localSheetId="32">'23464514_口(중간살)'!$A$1:$Z$231</definedName>
    <definedName name="_xlnm.Print_Area" localSheetId="33">'23464515_口'!$A$1:$Z$237</definedName>
    <definedName name="_xlnm.Print_Area" localSheetId="34">'23464515_口(중간살)'!$A$1:$Z$247</definedName>
    <definedName name="_xlnm.Print_Area" localSheetId="35">'23464515_日'!$A$1:$Z$10</definedName>
    <definedName name="_xlnm.Print_Area" localSheetId="36">'23464515_日(중간살)'!$A$1:$Z$11</definedName>
    <definedName name="_xlnm.Print_Area" localSheetId="42">'23464517_口(1)'!$A$1:$Z$3</definedName>
    <definedName name="_xlnm.Print_Area" localSheetId="43">'23464517_口(2)'!$A$1:$Z$3</definedName>
    <definedName name="_xlnm.Print_Area" localSheetId="44">'23464517_口(3)'!$A$1:$Z$3</definedName>
    <definedName name="_xlnm.Print_Area" localSheetId="45">'23464517_口(4)'!$A$1:$Z$3</definedName>
    <definedName name="_xlnm.Print_Area" localSheetId="9">'23465667_口'!$A$1:$Z$7</definedName>
    <definedName name="_xlnm.Print_Area" localSheetId="10">'23465667_口(중간살)'!$A$1:$Z$8</definedName>
    <definedName name="_xlnm.Print_Area" localSheetId="11">'23465668_日'!$A$1:$Z$8</definedName>
    <definedName name="_xlnm.Print_Area" localSheetId="12">'23465668_日(H1≠H2)'!$A$1:$Z$8</definedName>
    <definedName name="_xlnm.Print_Area" localSheetId="14">'23465668_日(중)(H1≠H2)'!$A$1:$Z$9</definedName>
    <definedName name="_xlnm.Print_Area" localSheetId="18">'23465668_日(중)+상부 fix(H1≠H2)'!$A$1:$Z$10</definedName>
    <definedName name="_xlnm.Print_Area" localSheetId="13">'23465668_日(중간살)'!$A$1:$Z$9</definedName>
    <definedName name="_xlnm.Print_Area" localSheetId="17">'23465668_日(중간살)+상부 fix'!$A$1:$Z$10</definedName>
    <definedName name="_xlnm.Print_Area" localSheetId="15">'23465668_日+상부 fix'!$A$1:$Z$9</definedName>
    <definedName name="_xlnm.Print_Area" localSheetId="16">'23465668_日+상부 fix(H1≠H2)'!$A$1:$Z$9</definedName>
    <definedName name="_xlnm.Print_Area" localSheetId="1">'23465669_田'!$A$1:$Z$8</definedName>
    <definedName name="_xlnm.Print_Area" localSheetId="2">'23465669_田(H1≠H2)'!$A$1:$Z$8</definedName>
    <definedName name="_xlnm.Print_Area" localSheetId="3">'23465669_田(중)'!$A$1:$Z$9</definedName>
    <definedName name="_xlnm.Print_Area" localSheetId="4">'23465669_田(중)(H1≠H2)'!$A$1:$Z$9</definedName>
    <definedName name="_xlnm.Print_Area" localSheetId="7">'23465669_田(중)+상부 fix'!$A$1:$Z$11</definedName>
    <definedName name="_xlnm.Print_Area" localSheetId="8">'23465669_田(중)+상부 fix(H1≠H2)'!$A$1:$Z$11</definedName>
    <definedName name="_xlnm.Print_Area" localSheetId="5">'23465669_田+상부 fix'!$A$1:$Z$10</definedName>
    <definedName name="_xlnm.Print_Area" localSheetId="6">'23465669_田+상부 fix(H1≠H2)'!$A$1:$Z$10</definedName>
    <definedName name="_xlnm.Print_Area" localSheetId="19">'23509469_각규격'!$A$1:$Z$109</definedName>
    <definedName name="_xlnm.Print_Area" localSheetId="37">'23552005_口'!$A$1:$Z$7</definedName>
    <definedName name="_xlnm.Print_Area" localSheetId="38">'23552005_口(중간살)'!$A$1:$Z$8</definedName>
    <definedName name="_xlnm.Print_Area" localSheetId="39">'23552005_日(중간살)'!$A$1:$Z$9</definedName>
    <definedName name="_xlnm.Print_Area" localSheetId="41">'23552005_日(중간살)+상부 fix'!$A$1:$Z$11</definedName>
    <definedName name="_xlnm.Print_Area" localSheetId="40">'23552005_日+상부 fix'!$A$1:$Z$10</definedName>
    <definedName name="_xlnm.Print_Area" localSheetId="46">'23558155_口'!$A$1:$Z$7</definedName>
    <definedName name="_xlnm.Print_Area" localSheetId="47">'23558155_口(중간살)'!$A$1:$Z$8</definedName>
    <definedName name="_xlnm.Print_Area" localSheetId="0">Sample!$A$1:$Z$20</definedName>
    <definedName name="_xlnm.Print_Titles" localSheetId="20">'23464511_각규격'!$2:$2</definedName>
    <definedName name="_xlnm.Print_Titles" localSheetId="21">'23464512_田(H1=H2)'!$2:$2</definedName>
    <definedName name="_xlnm.Print_Titles" localSheetId="22">'23464512_田(H1≠H2)'!$2:$2</definedName>
    <definedName name="_xlnm.Print_Titles" localSheetId="23">'23464512_田(중간살)(H1=H2)'!$2:$2</definedName>
    <definedName name="_xlnm.Print_Titles" localSheetId="24">'23464512_田(중간살)(H1≠H2)'!$2:$2</definedName>
    <definedName name="_xlnm.Print_Titles" localSheetId="26">'23464512_田(중간살)+상부 fix(H1=H2)(H'!$2:$2</definedName>
    <definedName name="_xlnm.Print_Titles" localSheetId="25">'23464512_田+상부 fix(H1=H2)(H1≠H2)'!$2:$2</definedName>
    <definedName name="_xlnm.Print_Titles" localSheetId="27">'23464513_日(H1=H2)'!$2:$2</definedName>
    <definedName name="_xlnm.Print_Titles" localSheetId="28">'23464513_日(H1≠H2)'!$2:$2</definedName>
    <definedName name="_xlnm.Print_Titles" localSheetId="29">'23464513_日(중간살)(H1=H2)'!$2:$2</definedName>
    <definedName name="_xlnm.Print_Titles" localSheetId="30">'23464513_日(중간살)(H1≠H2)'!$2:$2</definedName>
    <definedName name="_xlnm.Print_Titles" localSheetId="31">'23464514_口'!$2:$2</definedName>
    <definedName name="_xlnm.Print_Titles" localSheetId="32">'23464514_口(중간살)'!$2:$2</definedName>
    <definedName name="_xlnm.Print_Titles" localSheetId="33">'23464515_口'!$2:$2</definedName>
    <definedName name="_xlnm.Print_Titles" localSheetId="34">'23464515_口(중간살)'!$2:$2</definedName>
    <definedName name="_xlnm.Print_Titles" localSheetId="35">'23464515_日'!$2:$2</definedName>
    <definedName name="_xlnm.Print_Titles" localSheetId="36">'23464515_日(중간살)'!$2:$2</definedName>
    <definedName name="_xlnm.Print_Titles" localSheetId="42">'23464517_口(1)'!$2:$2</definedName>
    <definedName name="_xlnm.Print_Titles" localSheetId="43">'23464517_口(2)'!$2:$2</definedName>
    <definedName name="_xlnm.Print_Titles" localSheetId="44">'23464517_口(3)'!$2:$2</definedName>
    <definedName name="_xlnm.Print_Titles" localSheetId="45">'23464517_口(4)'!$2:$2</definedName>
    <definedName name="_xlnm.Print_Titles" localSheetId="9">'23465667_口'!$2:$2</definedName>
    <definedName name="_xlnm.Print_Titles" localSheetId="10">'23465667_口(중간살)'!$2:$2</definedName>
    <definedName name="_xlnm.Print_Titles" localSheetId="11">'23465668_日'!$2:$2</definedName>
    <definedName name="_xlnm.Print_Titles" localSheetId="12">'23465668_日(H1≠H2)'!$2:$2</definedName>
    <definedName name="_xlnm.Print_Titles" localSheetId="14">'23465668_日(중)(H1≠H2)'!$2:$2</definedName>
    <definedName name="_xlnm.Print_Titles" localSheetId="18">'23465668_日(중)+상부 fix(H1≠H2)'!$2:$2</definedName>
    <definedName name="_xlnm.Print_Titles" localSheetId="13">'23465668_日(중간살)'!$2:$2</definedName>
    <definedName name="_xlnm.Print_Titles" localSheetId="17">'23465668_日(중간살)+상부 fix'!$2:$2</definedName>
    <definedName name="_xlnm.Print_Titles" localSheetId="15">'23465668_日+상부 fix'!$2:$2</definedName>
    <definedName name="_xlnm.Print_Titles" localSheetId="16">'23465668_日+상부 fix(H1≠H2)'!$2:$2</definedName>
    <definedName name="_xlnm.Print_Titles" localSheetId="1">'23465669_田'!$2:$2</definedName>
    <definedName name="_xlnm.Print_Titles" localSheetId="2">'23465669_田(H1≠H2)'!$2:$2</definedName>
    <definedName name="_xlnm.Print_Titles" localSheetId="3">'23465669_田(중)'!$2:$2</definedName>
    <definedName name="_xlnm.Print_Titles" localSheetId="4">'23465669_田(중)(H1≠H2)'!$2:$2</definedName>
    <definedName name="_xlnm.Print_Titles" localSheetId="7">'23465669_田(중)+상부 fix'!$2:$2</definedName>
    <definedName name="_xlnm.Print_Titles" localSheetId="8">'23465669_田(중)+상부 fix(H1≠H2)'!$2:$2</definedName>
    <definedName name="_xlnm.Print_Titles" localSheetId="5">'23465669_田+상부 fix'!$2:$2</definedName>
    <definedName name="_xlnm.Print_Titles" localSheetId="6">'23465669_田+상부 fix(H1≠H2)'!$2:$2</definedName>
    <definedName name="_xlnm.Print_Titles" localSheetId="19">'23509469_각규격'!$2:$2</definedName>
    <definedName name="_xlnm.Print_Titles" localSheetId="37">'23552005_口'!$2:$2</definedName>
    <definedName name="_xlnm.Print_Titles" localSheetId="38">'23552005_口(중간살)'!$2:$2</definedName>
    <definedName name="_xlnm.Print_Titles" localSheetId="39">'23552005_日(중간살)'!$2:$2</definedName>
    <definedName name="_xlnm.Print_Titles" localSheetId="41">'23552005_日(중간살)+상부 fix'!$2:$2</definedName>
    <definedName name="_xlnm.Print_Titles" localSheetId="40">'23552005_日+상부 fix'!$2:$2</definedName>
    <definedName name="_xlnm.Print_Titles" localSheetId="46">'23558155_口'!$2:$2</definedName>
    <definedName name="_xlnm.Print_Titles" localSheetId="47">'23558155_口(중간살)'!$2:$2</definedName>
    <definedName name="_xlnm.Print_Titles" localSheetId="0">Sample!$2:$2</definedName>
    <definedName name="qw">{#N/A,#N/A,FALSE,"단가표지"}</definedName>
    <definedName name="wm.조골재1">{#N/A,#N/A,FALSE,"조골재"}</definedName>
    <definedName name="wrn.2번.">{#N/A,#N/A,FALSE,"2~8번"}</definedName>
    <definedName name="wrn.골재소요량.">{#N/A,#N/A,FALSE,"골재소요량";#N/A,#N/A,FALSE,"골재소요량"}</definedName>
    <definedName name="wrn.구조2.">{#N/A,#N/A,FALSE,"구조2"}</definedName>
    <definedName name="wrn.단가표지.">{#N/A,#N/A,FALSE,"단가표지"}</definedName>
    <definedName name="wrn.배수1.">{#N/A,#N/A,FALSE,"배수1"}</definedName>
    <definedName name="wrn.배수2.">{#N/A,#N/A,FALSE,"배수2"}</definedName>
    <definedName name="wrn.부대1.">{#N/A,#N/A,FALSE,"부대1"}</definedName>
    <definedName name="wrn.부대2.">{#N/A,#N/A,FALSE,"부대2"}</definedName>
    <definedName name="wrn.속도.">{#N/A,#N/A,FALSE,"속도"}</definedName>
    <definedName name="wrn.운반시간.">{#N/A,#N/A,FALSE,"운반시간"}</definedName>
    <definedName name="wrn.이정표.">{#N/A,#N/A,FALSE,"이정표"}</definedName>
    <definedName name="wrn.조골재.">{#N/A,#N/A,FALSE,"조골재"}</definedName>
    <definedName name="wrn.토공1.">{#N/A,#N/A,FALSE,"구조1"}</definedName>
    <definedName name="wrn.토공2.">{#N/A,#N/A,FALSE,"토공2"}</definedName>
    <definedName name="wrn.포장1.">{#N/A,#N/A,FALSE,"포장1";#N/A,#N/A,FALSE,"포장1"}</definedName>
    <definedName name="wrn.포장2.">{#N/A,#N/A,FALSE,"포장2"}</definedName>
    <definedName name="wrn.표지목차.">{#N/A,#N/A,FALSE,"표지목차"}</definedName>
    <definedName name="wrn.혼합골재.">{#N/A,#N/A,FALSE,"혼합골재"}</definedName>
    <definedName name="부대원본">{#N/A,#N/A,FALSE,"토공2"}</definedName>
    <definedName name="총공">{#N/A,#N/A,FALSE,"운반시간"}</definedName>
    <definedName name="토목설계">{#N/A,#N/A,FALSE,"골재소요량";#N/A,#N/A,FALSE,"골재소요량"}</definedName>
  </definedNames>
  <calcPr calcId="162913"/>
</workbook>
</file>

<file path=xl/calcChain.xml><?xml version="1.0" encoding="utf-8"?>
<calcChain xmlns="http://schemas.openxmlformats.org/spreadsheetml/2006/main">
  <c r="A5" i="88" l="1"/>
  <c r="B5" i="88"/>
  <c r="C5" i="88"/>
  <c r="D5" i="88"/>
  <c r="A6" i="88"/>
  <c r="B6" i="88"/>
  <c r="C6" i="88"/>
  <c r="D6" i="88"/>
  <c r="A7" i="88"/>
  <c r="B7" i="88"/>
  <c r="C7" i="88"/>
  <c r="D7" i="88"/>
  <c r="A8" i="88"/>
  <c r="B8" i="88"/>
  <c r="C8" i="88"/>
  <c r="D8" i="88"/>
  <c r="A9" i="88"/>
  <c r="B9" i="88"/>
  <c r="C9" i="88"/>
  <c r="D9" i="88"/>
  <c r="A10" i="88"/>
  <c r="B10" i="88"/>
  <c r="C10" i="88"/>
  <c r="D10" i="88"/>
  <c r="A11" i="88"/>
  <c r="B11" i="88"/>
  <c r="C11" i="88"/>
  <c r="D11" i="88"/>
  <c r="A12" i="88"/>
  <c r="B12" i="88"/>
  <c r="C12" i="88"/>
  <c r="D12" i="88"/>
  <c r="A13" i="88"/>
  <c r="B13" i="88"/>
  <c r="C13" i="88"/>
  <c r="D13" i="88"/>
  <c r="A14" i="88"/>
  <c r="B14" i="88"/>
  <c r="C14" i="88"/>
  <c r="D14" i="88"/>
  <c r="A15" i="88"/>
  <c r="B15" i="88"/>
  <c r="C15" i="88"/>
  <c r="D15" i="88"/>
  <c r="A16" i="88"/>
  <c r="B16" i="88"/>
  <c r="C16" i="88"/>
  <c r="D16" i="88"/>
  <c r="A17" i="88"/>
  <c r="B17" i="88"/>
  <c r="C17" i="88"/>
  <c r="D17" i="88"/>
  <c r="A18" i="88"/>
  <c r="B18" i="88"/>
  <c r="C18" i="88"/>
  <c r="D18" i="88"/>
  <c r="A19" i="88"/>
  <c r="B19" i="88"/>
  <c r="C19" i="88"/>
  <c r="D19" i="88"/>
  <c r="A20" i="88"/>
  <c r="B20" i="88"/>
  <c r="C20" i="88"/>
  <c r="D20" i="88"/>
  <c r="D4" i="88"/>
  <c r="C4" i="88"/>
  <c r="B4" i="88"/>
  <c r="A4" i="88"/>
  <c r="V3" i="31" l="1"/>
  <c r="V3" i="26"/>
  <c r="V3" i="32"/>
  <c r="V3" i="33"/>
  <c r="V3" i="34"/>
  <c r="V3" i="35"/>
  <c r="V3" i="36"/>
  <c r="V3" i="37"/>
  <c r="V3" i="38"/>
  <c r="V3" i="39"/>
  <c r="V3" i="40"/>
  <c r="V3" i="41"/>
  <c r="V3" i="42"/>
  <c r="V3" i="43"/>
  <c r="V3" i="44"/>
  <c r="V3" i="45"/>
  <c r="V3" i="46"/>
  <c r="V3" i="47"/>
  <c r="V3" i="48"/>
  <c r="V3" i="49"/>
  <c r="V3" i="50"/>
  <c r="V3" i="51"/>
  <c r="V3" i="52"/>
  <c r="V3" i="53"/>
  <c r="V3" i="54"/>
  <c r="V3" i="55"/>
  <c r="V3" i="56"/>
  <c r="V3" i="57"/>
  <c r="V3" i="58"/>
  <c r="V3" i="59"/>
  <c r="V3" i="60"/>
  <c r="V3" i="61"/>
  <c r="V3" i="62"/>
  <c r="V3" i="63"/>
  <c r="V3" i="64"/>
  <c r="V3" i="65"/>
  <c r="V3" i="66"/>
  <c r="V3" i="67"/>
  <c r="V3" i="68"/>
  <c r="V3" i="69"/>
  <c r="V3" i="70"/>
  <c r="V3" i="71"/>
  <c r="V3" i="72"/>
  <c r="V3" i="73"/>
  <c r="V3" i="74"/>
  <c r="V3" i="75"/>
  <c r="V3" i="76"/>
  <c r="V3" i="77"/>
  <c r="V3" i="78"/>
  <c r="V3" i="79"/>
  <c r="V3" i="80"/>
  <c r="V3" i="82"/>
  <c r="V3" i="87"/>
  <c r="V3" i="83"/>
  <c r="V3" i="84"/>
  <c r="V3" i="86"/>
  <c r="V3" i="85"/>
  <c r="A10" i="80" l="1"/>
  <c r="A9" i="80"/>
  <c r="A9" i="79"/>
  <c r="A9" i="78"/>
  <c r="A11" i="70"/>
  <c r="A10" i="70"/>
  <c r="A9" i="70"/>
  <c r="A10" i="69"/>
  <c r="A9" i="69"/>
  <c r="A9" i="68"/>
  <c r="A11" i="65"/>
  <c r="A10" i="65"/>
  <c r="A9" i="65"/>
  <c r="A10" i="64"/>
  <c r="A9" i="64"/>
  <c r="A10" i="63"/>
  <c r="A9" i="63"/>
  <c r="A9" i="62"/>
  <c r="A11" i="61"/>
  <c r="A10" i="61"/>
  <c r="A9" i="61"/>
  <c r="A10" i="60"/>
  <c r="A9" i="60"/>
  <c r="A12" i="59"/>
  <c r="A11" i="59"/>
  <c r="A10" i="59"/>
  <c r="A9" i="59"/>
  <c r="A12" i="58"/>
  <c r="A11" i="58"/>
  <c r="A10" i="58"/>
  <c r="A9" i="58"/>
  <c r="A11" i="57"/>
  <c r="A10" i="57"/>
  <c r="A9" i="57"/>
  <c r="A11" i="56"/>
  <c r="A10" i="56"/>
  <c r="A9" i="56"/>
  <c r="A14" i="55"/>
  <c r="A13" i="55"/>
  <c r="A12" i="55"/>
  <c r="A11" i="55"/>
  <c r="A10" i="55"/>
  <c r="A9" i="55"/>
  <c r="A13" i="54"/>
  <c r="A12" i="54"/>
  <c r="A11" i="54"/>
  <c r="A10" i="54"/>
  <c r="A9" i="54"/>
  <c r="A12" i="53"/>
  <c r="A11" i="53"/>
  <c r="A10" i="53"/>
  <c r="A9" i="53"/>
  <c r="A12" i="52"/>
  <c r="A11" i="52"/>
  <c r="A10" i="52"/>
  <c r="A9" i="52"/>
  <c r="A11" i="51"/>
  <c r="A10" i="51"/>
  <c r="A9" i="51"/>
  <c r="A11" i="50"/>
  <c r="A10" i="50"/>
  <c r="A9" i="50"/>
  <c r="A9" i="48"/>
  <c r="A10" i="47"/>
  <c r="A9" i="47"/>
  <c r="A10" i="46"/>
  <c r="A9" i="46"/>
  <c r="A9" i="45"/>
  <c r="A9" i="44"/>
  <c r="A9" i="43"/>
  <c r="A9" i="42"/>
  <c r="A11" i="37"/>
  <c r="A10" i="37"/>
  <c r="A9" i="37"/>
  <c r="A11" i="36"/>
  <c r="A10" i="36"/>
  <c r="A9" i="36"/>
  <c r="A9" i="34"/>
  <c r="A10" i="34"/>
  <c r="A9" i="33"/>
  <c r="A9" i="32"/>
  <c r="A5" i="31"/>
  <c r="A6" i="31"/>
  <c r="A7" i="31"/>
  <c r="A8" i="31"/>
  <c r="A5" i="26"/>
  <c r="A6" i="26"/>
  <c r="A7" i="26"/>
  <c r="A8" i="26"/>
  <c r="A5" i="32"/>
  <c r="A6" i="32"/>
  <c r="A7" i="32"/>
  <c r="A8" i="32"/>
  <c r="A5" i="33"/>
  <c r="A6" i="33"/>
  <c r="A7" i="33"/>
  <c r="A8" i="33"/>
  <c r="A5" i="34"/>
  <c r="A6" i="34"/>
  <c r="A7" i="34"/>
  <c r="A8" i="34"/>
  <c r="A5" i="35"/>
  <c r="A6" i="35"/>
  <c r="A7" i="35"/>
  <c r="A5" i="36"/>
  <c r="A6" i="36"/>
  <c r="A7" i="36"/>
  <c r="A8" i="36"/>
  <c r="A5" i="37"/>
  <c r="A6" i="37"/>
  <c r="A7" i="37"/>
  <c r="A8" i="37"/>
  <c r="A5" i="38"/>
  <c r="A6" i="38"/>
  <c r="A7" i="38"/>
  <c r="A5" i="39"/>
  <c r="A6" i="39"/>
  <c r="A7" i="39"/>
  <c r="A8" i="39"/>
  <c r="A5" i="40"/>
  <c r="A6" i="40"/>
  <c r="A7" i="40"/>
  <c r="A8" i="40"/>
  <c r="A5" i="41"/>
  <c r="A6" i="41"/>
  <c r="A7" i="41"/>
  <c r="A8" i="41"/>
  <c r="A5" i="42"/>
  <c r="A6" i="42"/>
  <c r="A7" i="42"/>
  <c r="A8" i="42"/>
  <c r="A5" i="43"/>
  <c r="A6" i="43"/>
  <c r="A7" i="43"/>
  <c r="A8" i="43"/>
  <c r="A5" i="44"/>
  <c r="A6" i="44"/>
  <c r="A7" i="44"/>
  <c r="A8" i="44"/>
  <c r="A5" i="45"/>
  <c r="A6" i="45"/>
  <c r="A7" i="45"/>
  <c r="A8" i="45"/>
  <c r="A5" i="46"/>
  <c r="A6" i="46"/>
  <c r="A7" i="46"/>
  <c r="A8" i="46"/>
  <c r="A5" i="47"/>
  <c r="A6" i="47"/>
  <c r="A7" i="47"/>
  <c r="A8" i="47"/>
  <c r="A5" i="48"/>
  <c r="A6" i="48"/>
  <c r="A7" i="48"/>
  <c r="A8" i="48"/>
  <c r="A5" i="49"/>
  <c r="A6" i="49"/>
  <c r="A7" i="49"/>
  <c r="A8" i="49"/>
  <c r="A5" i="50"/>
  <c r="A6" i="50"/>
  <c r="A7" i="50"/>
  <c r="A8" i="50"/>
  <c r="A5" i="51"/>
  <c r="A6" i="51"/>
  <c r="A7" i="51"/>
  <c r="A8" i="51"/>
  <c r="A5" i="52"/>
  <c r="A6" i="52"/>
  <c r="A7" i="52"/>
  <c r="A8" i="52"/>
  <c r="A5" i="53"/>
  <c r="A6" i="53"/>
  <c r="A7" i="53"/>
  <c r="A8" i="53"/>
  <c r="A5" i="54"/>
  <c r="A6" i="54"/>
  <c r="A7" i="54"/>
  <c r="A8" i="54"/>
  <c r="A5" i="55"/>
  <c r="A6" i="55"/>
  <c r="A7" i="55"/>
  <c r="A8" i="55"/>
  <c r="A5" i="56"/>
  <c r="A6" i="56"/>
  <c r="A7" i="56"/>
  <c r="A8" i="56"/>
  <c r="A5" i="57"/>
  <c r="A6" i="57"/>
  <c r="A7" i="57"/>
  <c r="A8" i="57"/>
  <c r="A5" i="58"/>
  <c r="A6" i="58"/>
  <c r="A7" i="58"/>
  <c r="A8" i="58"/>
  <c r="A5" i="59"/>
  <c r="A6" i="59"/>
  <c r="A7" i="59"/>
  <c r="A8" i="59"/>
  <c r="A5" i="60"/>
  <c r="A6" i="60"/>
  <c r="A7" i="60"/>
  <c r="A8" i="60"/>
  <c r="A5" i="61"/>
  <c r="A6" i="61"/>
  <c r="A7" i="61"/>
  <c r="A8" i="61"/>
  <c r="A5" i="62"/>
  <c r="A6" i="62"/>
  <c r="A7" i="62"/>
  <c r="A8" i="62"/>
  <c r="A5" i="63"/>
  <c r="A6" i="63"/>
  <c r="A7" i="63"/>
  <c r="A8" i="63"/>
  <c r="A5" i="64"/>
  <c r="A6" i="64"/>
  <c r="A7" i="64"/>
  <c r="A8" i="64"/>
  <c r="A5" i="65"/>
  <c r="A6" i="65"/>
  <c r="A7" i="65"/>
  <c r="A8" i="65"/>
  <c r="A5" i="66"/>
  <c r="A6" i="66"/>
  <c r="A7" i="66"/>
  <c r="A5" i="67"/>
  <c r="A6" i="67"/>
  <c r="A7" i="67"/>
  <c r="A8" i="67"/>
  <c r="A5" i="68"/>
  <c r="A6" i="68"/>
  <c r="A7" i="68"/>
  <c r="A8" i="68"/>
  <c r="A5" i="69"/>
  <c r="A6" i="69"/>
  <c r="A7" i="69"/>
  <c r="A8" i="69"/>
  <c r="A5" i="70"/>
  <c r="A6" i="70"/>
  <c r="A7" i="70"/>
  <c r="A8" i="70"/>
  <c r="A5" i="75"/>
  <c r="A6" i="75"/>
  <c r="A7" i="75"/>
  <c r="A5" i="76"/>
  <c r="A6" i="76"/>
  <c r="A7" i="76"/>
  <c r="A8" i="76"/>
  <c r="A5" i="78"/>
  <c r="A6" i="78"/>
  <c r="A7" i="78"/>
  <c r="A8" i="78"/>
  <c r="A5" i="79"/>
  <c r="A6" i="79"/>
  <c r="A7" i="79"/>
  <c r="A8" i="79"/>
  <c r="A5" i="80"/>
  <c r="A6" i="80"/>
  <c r="A7" i="80"/>
  <c r="A8" i="80"/>
  <c r="A5" i="83"/>
  <c r="A5" i="84"/>
  <c r="A5" i="86"/>
  <c r="A5" i="85"/>
  <c r="A5" i="77"/>
  <c r="A6" i="77"/>
  <c r="A7" i="77"/>
  <c r="A8" i="77"/>
  <c r="A4" i="31"/>
  <c r="A4" i="26"/>
  <c r="A4" i="32"/>
  <c r="A4" i="33"/>
  <c r="A4" i="34"/>
  <c r="A4" i="35"/>
  <c r="A4" i="36"/>
  <c r="A4" i="37"/>
  <c r="A4" i="38"/>
  <c r="A4" i="39"/>
  <c r="A4" i="40"/>
  <c r="A4" i="41"/>
  <c r="A4" i="42"/>
  <c r="A4" i="43"/>
  <c r="A4" i="44"/>
  <c r="A4" i="45"/>
  <c r="A4" i="46"/>
  <c r="A4" i="47"/>
  <c r="A4" i="48"/>
  <c r="A4" i="49"/>
  <c r="A4" i="50"/>
  <c r="A4" i="51"/>
  <c r="A4" i="52"/>
  <c r="A4" i="53"/>
  <c r="A4" i="54"/>
  <c r="A4" i="55"/>
  <c r="A4" i="56"/>
  <c r="A4" i="57"/>
  <c r="A4" i="58"/>
  <c r="A4" i="59"/>
  <c r="A4" i="60"/>
  <c r="A4" i="61"/>
  <c r="A4" i="62"/>
  <c r="A4" i="63"/>
  <c r="A4" i="64"/>
  <c r="A4" i="65"/>
  <c r="A4" i="66"/>
  <c r="A4" i="67"/>
  <c r="A4" i="68"/>
  <c r="A4" i="69"/>
  <c r="A4" i="70"/>
  <c r="A4" i="75"/>
  <c r="A4" i="76"/>
  <c r="A4" i="78"/>
  <c r="A4" i="79"/>
  <c r="A4" i="80"/>
  <c r="A4" i="83"/>
  <c r="A4" i="84"/>
  <c r="A4" i="86"/>
  <c r="A4" i="85"/>
  <c r="A4" i="77"/>
  <c r="W3" i="87" l="1"/>
  <c r="R3" i="87"/>
  <c r="S3" i="87" s="1"/>
  <c r="T3" i="87" s="1"/>
  <c r="N3" i="87"/>
  <c r="O3" i="87" s="1"/>
  <c r="P3" i="87" s="1"/>
  <c r="L3" i="87"/>
  <c r="S3" i="83"/>
  <c r="S3" i="75"/>
  <c r="S3" i="71"/>
  <c r="S3" i="66"/>
  <c r="S3" i="62"/>
  <c r="S3" i="60"/>
  <c r="S3" i="56"/>
  <c r="S3" i="50"/>
  <c r="T3" i="49"/>
  <c r="S6" i="49"/>
  <c r="S3" i="49"/>
  <c r="T3" i="48"/>
  <c r="S3" i="48"/>
  <c r="S7" i="48" l="1"/>
  <c r="S3" i="40"/>
  <c r="T3" i="40" s="1"/>
  <c r="T3" i="26"/>
  <c r="T3" i="32"/>
  <c r="T3" i="33"/>
  <c r="T3" i="34"/>
  <c r="T3" i="35"/>
  <c r="T3" i="37"/>
  <c r="T3" i="50"/>
  <c r="T3" i="56"/>
  <c r="T3" i="60"/>
  <c r="T3" i="62"/>
  <c r="T3" i="66"/>
  <c r="T3" i="71"/>
  <c r="T3" i="75"/>
  <c r="T3" i="83"/>
  <c r="L5" i="85" l="1"/>
  <c r="R5" i="85" s="1"/>
  <c r="L4" i="85"/>
  <c r="R4" i="85" s="1"/>
  <c r="L3" i="85"/>
  <c r="R3" i="85" s="1"/>
  <c r="L5" i="86"/>
  <c r="N5" i="86" s="1"/>
  <c r="L4" i="86"/>
  <c r="R4" i="86" s="1"/>
  <c r="L3" i="86"/>
  <c r="N3" i="86" s="1"/>
  <c r="L5" i="84"/>
  <c r="N5" i="84" s="1"/>
  <c r="L4" i="84"/>
  <c r="N4" i="84" s="1"/>
  <c r="L3" i="84"/>
  <c r="N3" i="84" s="1"/>
  <c r="L5" i="83"/>
  <c r="R5" i="83" s="1"/>
  <c r="L4" i="83"/>
  <c r="R4" i="83" s="1"/>
  <c r="L3" i="83"/>
  <c r="N3" i="83" s="1"/>
  <c r="L3" i="82"/>
  <c r="N3" i="82" s="1"/>
  <c r="O3" i="82" s="1"/>
  <c r="P3" i="82" s="1"/>
  <c r="L8" i="80"/>
  <c r="R8" i="80" s="1"/>
  <c r="L7" i="80"/>
  <c r="N7" i="80" s="1"/>
  <c r="L6" i="80"/>
  <c r="R6" i="80" s="1"/>
  <c r="M5" i="80"/>
  <c r="M4" i="80"/>
  <c r="G3" i="80"/>
  <c r="L5" i="80" s="1"/>
  <c r="R5" i="80" s="1"/>
  <c r="L7" i="79"/>
  <c r="R7" i="79" s="1"/>
  <c r="L6" i="79"/>
  <c r="R6" i="79" s="1"/>
  <c r="M5" i="79"/>
  <c r="L5" i="79"/>
  <c r="R5" i="79" s="1"/>
  <c r="M4" i="79"/>
  <c r="L4" i="79"/>
  <c r="R4" i="79" s="1"/>
  <c r="H3" i="79"/>
  <c r="L3" i="79" s="1"/>
  <c r="L9" i="78"/>
  <c r="R9" i="78" s="1"/>
  <c r="L8" i="78"/>
  <c r="R8" i="78" s="1"/>
  <c r="L7" i="78"/>
  <c r="R7" i="78" s="1"/>
  <c r="L6" i="78"/>
  <c r="R6" i="78" s="1"/>
  <c r="L5" i="78"/>
  <c r="R5" i="78" s="1"/>
  <c r="L4" i="78"/>
  <c r="N4" i="78" s="1"/>
  <c r="L3" i="78"/>
  <c r="R3" i="78" s="1"/>
  <c r="G3" i="78"/>
  <c r="H3" i="78" s="1"/>
  <c r="N8" i="77"/>
  <c r="L8" i="77"/>
  <c r="R8" i="77" s="1"/>
  <c r="L7" i="77"/>
  <c r="N7" i="77" s="1"/>
  <c r="L6" i="77"/>
  <c r="N6" i="77" s="1"/>
  <c r="L5" i="77"/>
  <c r="R5" i="77" s="1"/>
  <c r="L4" i="77"/>
  <c r="R4" i="77" s="1"/>
  <c r="L3" i="77"/>
  <c r="N3" i="77" s="1"/>
  <c r="H3" i="77"/>
  <c r="L8" i="76"/>
  <c r="R8" i="76" s="1"/>
  <c r="L7" i="76"/>
  <c r="N7" i="76" s="1"/>
  <c r="L6" i="76"/>
  <c r="R6" i="76" s="1"/>
  <c r="L5" i="76"/>
  <c r="N5" i="76" s="1"/>
  <c r="L4" i="76"/>
  <c r="R4" i="76" s="1"/>
  <c r="L3" i="76"/>
  <c r="R3" i="76" s="1"/>
  <c r="N7" i="75"/>
  <c r="L7" i="75"/>
  <c r="R7" i="75" s="1"/>
  <c r="L6" i="75"/>
  <c r="R6" i="75" s="1"/>
  <c r="L5" i="75"/>
  <c r="N5" i="75" s="1"/>
  <c r="L4" i="75"/>
  <c r="N4" i="75" s="1"/>
  <c r="L3" i="75"/>
  <c r="R3" i="75" s="1"/>
  <c r="L3" i="74"/>
  <c r="N3" i="74" s="1"/>
  <c r="O3" i="74" s="1"/>
  <c r="P3" i="74" s="1"/>
  <c r="L3" i="73"/>
  <c r="N3" i="73" s="1"/>
  <c r="O3" i="73" s="1"/>
  <c r="P3" i="73" s="1"/>
  <c r="L3" i="72"/>
  <c r="R3" i="72" s="1"/>
  <c r="S3" i="72" s="1"/>
  <c r="T3" i="72" s="1"/>
  <c r="L3" i="71"/>
  <c r="N3" i="71" s="1"/>
  <c r="O3" i="71" s="1"/>
  <c r="P3" i="71" s="1"/>
  <c r="L9" i="70"/>
  <c r="N9" i="70" s="1"/>
  <c r="L8" i="70"/>
  <c r="R8" i="70" s="1"/>
  <c r="L7" i="70"/>
  <c r="R7" i="70" s="1"/>
  <c r="L4" i="70"/>
  <c r="R4" i="70" s="1"/>
  <c r="G3" i="70"/>
  <c r="L6" i="70" s="1"/>
  <c r="L8" i="69"/>
  <c r="R8" i="69" s="1"/>
  <c r="L7" i="69"/>
  <c r="N7" i="69" s="1"/>
  <c r="L6" i="69"/>
  <c r="R6" i="69" s="1"/>
  <c r="L5" i="69"/>
  <c r="R5" i="69" s="1"/>
  <c r="L4" i="69"/>
  <c r="R4" i="69" s="1"/>
  <c r="H3" i="69"/>
  <c r="L10" i="69" s="1"/>
  <c r="L9" i="68"/>
  <c r="R9" i="68" s="1"/>
  <c r="L8" i="68"/>
  <c r="R8" i="68" s="1"/>
  <c r="L7" i="68"/>
  <c r="R7" i="68" s="1"/>
  <c r="L6" i="68"/>
  <c r="N6" i="68" s="1"/>
  <c r="L5" i="68"/>
  <c r="N5" i="68" s="1"/>
  <c r="L4" i="68"/>
  <c r="R4" i="68" s="1"/>
  <c r="L3" i="68"/>
  <c r="N3" i="68" s="1"/>
  <c r="G3" i="68"/>
  <c r="H3" i="68" s="1"/>
  <c r="L8" i="67"/>
  <c r="R8" i="67" s="1"/>
  <c r="L7" i="67"/>
  <c r="R7" i="67" s="1"/>
  <c r="L6" i="67"/>
  <c r="N6" i="67" s="1"/>
  <c r="L5" i="67"/>
  <c r="R5" i="67" s="1"/>
  <c r="L4" i="67"/>
  <c r="R4" i="67" s="1"/>
  <c r="L3" i="67"/>
  <c r="N3" i="67" s="1"/>
  <c r="L7" i="66"/>
  <c r="N7" i="66" s="1"/>
  <c r="L6" i="66"/>
  <c r="R6" i="66" s="1"/>
  <c r="L5" i="66"/>
  <c r="R5" i="66" s="1"/>
  <c r="N4" i="66"/>
  <c r="L4" i="66"/>
  <c r="R4" i="66" s="1"/>
  <c r="L3" i="66"/>
  <c r="N3" i="66" s="1"/>
  <c r="H3" i="65"/>
  <c r="L3" i="65"/>
  <c r="N3" i="65" s="1"/>
  <c r="L4" i="65"/>
  <c r="N4" i="65" s="1"/>
  <c r="L5" i="65"/>
  <c r="R5" i="65" s="1"/>
  <c r="L6" i="65"/>
  <c r="N6" i="65" s="1"/>
  <c r="L7" i="65"/>
  <c r="N7" i="65" s="1"/>
  <c r="L8" i="65"/>
  <c r="N8" i="65" s="1"/>
  <c r="L9" i="65"/>
  <c r="N9" i="65" s="1"/>
  <c r="L10" i="65"/>
  <c r="N10" i="65" s="1"/>
  <c r="L11" i="65"/>
  <c r="N11" i="65" s="1"/>
  <c r="L10" i="64"/>
  <c r="R10" i="64" s="1"/>
  <c r="L9" i="64"/>
  <c r="R9" i="64" s="1"/>
  <c r="L8" i="64"/>
  <c r="N8" i="64" s="1"/>
  <c r="L7" i="64"/>
  <c r="N7" i="64" s="1"/>
  <c r="L6" i="64"/>
  <c r="R6" i="64" s="1"/>
  <c r="R5" i="64"/>
  <c r="L5" i="64"/>
  <c r="N5" i="64" s="1"/>
  <c r="L4" i="64"/>
  <c r="R4" i="64" s="1"/>
  <c r="L3" i="64"/>
  <c r="R3" i="64" s="1"/>
  <c r="H3" i="64"/>
  <c r="L10" i="63"/>
  <c r="N10" i="63" s="1"/>
  <c r="L9" i="63"/>
  <c r="R9" i="63" s="1"/>
  <c r="L8" i="63"/>
  <c r="R8" i="63" s="1"/>
  <c r="L7" i="63"/>
  <c r="R7" i="63" s="1"/>
  <c r="L6" i="63"/>
  <c r="R6" i="63" s="1"/>
  <c r="L5" i="63"/>
  <c r="N5" i="63" s="1"/>
  <c r="L4" i="63"/>
  <c r="N4" i="63" s="1"/>
  <c r="L3" i="63"/>
  <c r="L9" i="62"/>
  <c r="L8" i="62"/>
  <c r="N8" i="62" s="1"/>
  <c r="L7" i="62"/>
  <c r="L6" i="62"/>
  <c r="R6" i="62" s="1"/>
  <c r="L5" i="62"/>
  <c r="R5" i="62" s="1"/>
  <c r="L4" i="62"/>
  <c r="R4" i="62" s="1"/>
  <c r="L3" i="62"/>
  <c r="N3" i="62" s="1"/>
  <c r="L11" i="61"/>
  <c r="R11" i="61" s="1"/>
  <c r="N10" i="61"/>
  <c r="L10" i="61"/>
  <c r="R10" i="61" s="1"/>
  <c r="L9" i="61"/>
  <c r="R9" i="61" s="1"/>
  <c r="L8" i="61"/>
  <c r="R8" i="61" s="1"/>
  <c r="L7" i="61"/>
  <c r="R7" i="61" s="1"/>
  <c r="L6" i="61"/>
  <c r="N6" i="61" s="1"/>
  <c r="L5" i="61"/>
  <c r="R5" i="61" s="1"/>
  <c r="L4" i="61"/>
  <c r="R4" i="61" s="1"/>
  <c r="L3" i="61"/>
  <c r="R3" i="61" s="1"/>
  <c r="L10" i="60"/>
  <c r="N10" i="60" s="1"/>
  <c r="L9" i="60"/>
  <c r="R9" i="60" s="1"/>
  <c r="L8" i="60"/>
  <c r="N8" i="60" s="1"/>
  <c r="L7" i="60"/>
  <c r="R7" i="60" s="1"/>
  <c r="L6" i="60"/>
  <c r="R6" i="60" s="1"/>
  <c r="L5" i="60"/>
  <c r="R5" i="60" s="1"/>
  <c r="L4" i="60"/>
  <c r="R4" i="60" s="1"/>
  <c r="L3" i="60"/>
  <c r="N3" i="60" s="1"/>
  <c r="N5" i="79" l="1"/>
  <c r="R8" i="64"/>
  <c r="S3" i="64" s="1"/>
  <c r="T3" i="64" s="1"/>
  <c r="N7" i="63"/>
  <c r="S3" i="85"/>
  <c r="T3" i="85" s="1"/>
  <c r="S3" i="76"/>
  <c r="T3" i="76" s="1"/>
  <c r="R3" i="74"/>
  <c r="S3" i="74" s="1"/>
  <c r="T3" i="74" s="1"/>
  <c r="W3" i="74" s="1"/>
  <c r="R4" i="78"/>
  <c r="S3" i="78" s="1"/>
  <c r="T3" i="78" s="1"/>
  <c r="N8" i="63"/>
  <c r="R10" i="63"/>
  <c r="R4" i="63"/>
  <c r="N5" i="61"/>
  <c r="N11" i="61"/>
  <c r="R5" i="63"/>
  <c r="N9" i="61"/>
  <c r="R7" i="65"/>
  <c r="R7" i="80"/>
  <c r="R5" i="84"/>
  <c r="R3" i="62"/>
  <c r="X3" i="62" s="1"/>
  <c r="R6" i="65"/>
  <c r="R9" i="65"/>
  <c r="N5" i="65"/>
  <c r="O3" i="65" s="1"/>
  <c r="P3" i="65" s="1"/>
  <c r="R5" i="86"/>
  <c r="R3" i="86"/>
  <c r="N4" i="86"/>
  <c r="O3" i="86" s="1"/>
  <c r="P3" i="86" s="1"/>
  <c r="R3" i="84"/>
  <c r="R4" i="84"/>
  <c r="R3" i="83"/>
  <c r="R3" i="82"/>
  <c r="S3" i="82" s="1"/>
  <c r="T3" i="82" s="1"/>
  <c r="W3" i="82" s="1"/>
  <c r="W3" i="85"/>
  <c r="N4" i="85"/>
  <c r="N3" i="85"/>
  <c r="N5" i="85"/>
  <c r="O3" i="84"/>
  <c r="P3" i="84" s="1"/>
  <c r="N5" i="83"/>
  <c r="N4" i="83"/>
  <c r="O3" i="83" s="1"/>
  <c r="P3" i="83" s="1"/>
  <c r="L4" i="80"/>
  <c r="R4" i="80" s="1"/>
  <c r="N7" i="79"/>
  <c r="L8" i="79"/>
  <c r="R8" i="79" s="1"/>
  <c r="N4" i="79"/>
  <c r="L9" i="79"/>
  <c r="R9" i="79" s="1"/>
  <c r="N3" i="78"/>
  <c r="N5" i="78"/>
  <c r="N7" i="78"/>
  <c r="R7" i="77"/>
  <c r="R6" i="77"/>
  <c r="N8" i="76"/>
  <c r="R5" i="76"/>
  <c r="R7" i="76"/>
  <c r="Y3" i="76" s="1"/>
  <c r="N5" i="80"/>
  <c r="N6" i="80"/>
  <c r="N8" i="80"/>
  <c r="H3" i="80"/>
  <c r="N3" i="79"/>
  <c r="R3" i="79"/>
  <c r="S3" i="79" s="1"/>
  <c r="T3" i="79" s="1"/>
  <c r="N6" i="79"/>
  <c r="N9" i="79"/>
  <c r="Y3" i="78"/>
  <c r="N8" i="78"/>
  <c r="N6" i="78"/>
  <c r="N9" i="78"/>
  <c r="R3" i="77"/>
  <c r="S3" i="77" s="1"/>
  <c r="T3" i="77" s="1"/>
  <c r="N4" i="77"/>
  <c r="N5" i="77"/>
  <c r="X3" i="76"/>
  <c r="N3" i="76"/>
  <c r="N6" i="76"/>
  <c r="N4" i="76"/>
  <c r="R5" i="75"/>
  <c r="R4" i="75"/>
  <c r="R3" i="73"/>
  <c r="S3" i="73" s="1"/>
  <c r="T3" i="73" s="1"/>
  <c r="R3" i="71"/>
  <c r="W3" i="71" s="1"/>
  <c r="X3" i="75"/>
  <c r="N3" i="75"/>
  <c r="N6" i="75"/>
  <c r="W3" i="72"/>
  <c r="N3" i="72"/>
  <c r="O3" i="72" s="1"/>
  <c r="P3" i="72" s="1"/>
  <c r="N4" i="70"/>
  <c r="R9" i="70"/>
  <c r="H3" i="70"/>
  <c r="L11" i="70" s="1"/>
  <c r="N11" i="70" s="1"/>
  <c r="R6" i="70"/>
  <c r="N6" i="70"/>
  <c r="N7" i="70"/>
  <c r="L5" i="70"/>
  <c r="L3" i="70"/>
  <c r="N8" i="70"/>
  <c r="N6" i="69"/>
  <c r="R7" i="69"/>
  <c r="L9" i="69"/>
  <c r="R9" i="69" s="1"/>
  <c r="N10" i="69"/>
  <c r="R10" i="69"/>
  <c r="N5" i="69"/>
  <c r="L3" i="69"/>
  <c r="N8" i="69"/>
  <c r="N4" i="69"/>
  <c r="N9" i="68"/>
  <c r="R5" i="68"/>
  <c r="R6" i="68"/>
  <c r="Y3" i="68" s="1"/>
  <c r="R3" i="68"/>
  <c r="S3" i="68" s="1"/>
  <c r="T3" i="68" s="1"/>
  <c r="N4" i="68"/>
  <c r="N8" i="68"/>
  <c r="N7" i="67"/>
  <c r="N5" i="67"/>
  <c r="R6" i="67"/>
  <c r="Y3" i="67" s="1"/>
  <c r="N7" i="68"/>
  <c r="R3" i="66"/>
  <c r="X3" i="66" s="1"/>
  <c r="R3" i="67"/>
  <c r="S3" i="67" s="1"/>
  <c r="T3" i="67" s="1"/>
  <c r="N4" i="67"/>
  <c r="N8" i="67"/>
  <c r="N6" i="66"/>
  <c r="R7" i="66"/>
  <c r="Y3" i="66" s="1"/>
  <c r="R10" i="65"/>
  <c r="N5" i="66"/>
  <c r="R4" i="65"/>
  <c r="R3" i="65"/>
  <c r="R11" i="65"/>
  <c r="R8" i="65"/>
  <c r="N3" i="64"/>
  <c r="R7" i="64"/>
  <c r="N10" i="64"/>
  <c r="X3" i="64"/>
  <c r="N6" i="64"/>
  <c r="N9" i="64"/>
  <c r="N4" i="64"/>
  <c r="Y3" i="63"/>
  <c r="R3" i="63"/>
  <c r="N3" i="63"/>
  <c r="N6" i="63"/>
  <c r="N9" i="63"/>
  <c r="R8" i="62"/>
  <c r="N4" i="62"/>
  <c r="N5" i="62"/>
  <c r="R9" i="62"/>
  <c r="N9" i="62"/>
  <c r="N6" i="62"/>
  <c r="R7" i="62"/>
  <c r="N7" i="62"/>
  <c r="N3" i="61"/>
  <c r="R6" i="61"/>
  <c r="Y3" i="61" s="1"/>
  <c r="X3" i="61"/>
  <c r="N7" i="61"/>
  <c r="N8" i="61"/>
  <c r="N4" i="61"/>
  <c r="R3" i="60"/>
  <c r="X3" i="60" s="1"/>
  <c r="N9" i="60"/>
  <c r="N5" i="60"/>
  <c r="N6" i="60"/>
  <c r="R8" i="60"/>
  <c r="R10" i="60"/>
  <c r="N4" i="60"/>
  <c r="N7" i="60"/>
  <c r="S3" i="65" l="1"/>
  <c r="T3" i="65" s="1"/>
  <c r="S3" i="61"/>
  <c r="T3" i="61" s="1"/>
  <c r="W3" i="61" s="1"/>
  <c r="X3" i="78"/>
  <c r="Y3" i="64"/>
  <c r="S3" i="84"/>
  <c r="T3" i="84" s="1"/>
  <c r="S3" i="63"/>
  <c r="T3" i="63" s="1"/>
  <c r="S3" i="86"/>
  <c r="T3" i="86" s="1"/>
  <c r="O3" i="64"/>
  <c r="P3" i="64" s="1"/>
  <c r="L10" i="70"/>
  <c r="R10" i="70" s="1"/>
  <c r="Y3" i="70" s="1"/>
  <c r="O3" i="60"/>
  <c r="P3" i="60" s="1"/>
  <c r="Z3" i="77"/>
  <c r="Y3" i="69"/>
  <c r="R11" i="70"/>
  <c r="O3" i="62"/>
  <c r="P3" i="62" s="1"/>
  <c r="Y3" i="62"/>
  <c r="W3" i="86"/>
  <c r="W3" i="84"/>
  <c r="O3" i="85"/>
  <c r="P3" i="85" s="1"/>
  <c r="W3" i="83"/>
  <c r="N4" i="80"/>
  <c r="Y3" i="79"/>
  <c r="N8" i="79"/>
  <c r="O3" i="79" s="1"/>
  <c r="P3" i="79" s="1"/>
  <c r="O3" i="78"/>
  <c r="P3" i="78" s="1"/>
  <c r="O3" i="77"/>
  <c r="P3" i="77" s="1"/>
  <c r="O3" i="76"/>
  <c r="P3" i="76" s="1"/>
  <c r="O3" i="75"/>
  <c r="P3" i="75" s="1"/>
  <c r="L10" i="80"/>
  <c r="L3" i="80"/>
  <c r="L9" i="80"/>
  <c r="X3" i="79"/>
  <c r="W3" i="78"/>
  <c r="X3" i="77"/>
  <c r="W3" i="76"/>
  <c r="Y3" i="75"/>
  <c r="W3" i="73"/>
  <c r="W3" i="75"/>
  <c r="R5" i="70"/>
  <c r="N5" i="70"/>
  <c r="N3" i="70"/>
  <c r="R3" i="70"/>
  <c r="N9" i="69"/>
  <c r="O3" i="68"/>
  <c r="P3" i="68" s="1"/>
  <c r="R3" i="69"/>
  <c r="S3" i="69" s="1"/>
  <c r="T3" i="69" s="1"/>
  <c r="N3" i="69"/>
  <c r="X3" i="68"/>
  <c r="O3" i="67"/>
  <c r="P3" i="67" s="1"/>
  <c r="O3" i="66"/>
  <c r="P3" i="66" s="1"/>
  <c r="X3" i="67"/>
  <c r="Y3" i="65"/>
  <c r="W3" i="66"/>
  <c r="X3" i="65"/>
  <c r="W3" i="64"/>
  <c r="X3" i="63"/>
  <c r="O3" i="63"/>
  <c r="P3" i="63" s="1"/>
  <c r="O3" i="61"/>
  <c r="P3" i="61" s="1"/>
  <c r="Y3" i="60"/>
  <c r="S3" i="70" l="1"/>
  <c r="T3" i="70" s="1"/>
  <c r="N10" i="70"/>
  <c r="O3" i="70" s="1"/>
  <c r="P3" i="70" s="1"/>
  <c r="N3" i="80"/>
  <c r="R3" i="80"/>
  <c r="R10" i="80"/>
  <c r="N10" i="80"/>
  <c r="R9" i="80"/>
  <c r="N9" i="80"/>
  <c r="W3" i="79"/>
  <c r="W3" i="77"/>
  <c r="O3" i="69"/>
  <c r="P3" i="69" s="1"/>
  <c r="X3" i="70"/>
  <c r="W3" i="68"/>
  <c r="X3" i="69"/>
  <c r="W3" i="67"/>
  <c r="W3" i="65"/>
  <c r="W3" i="63"/>
  <c r="W3" i="62"/>
  <c r="W3" i="60"/>
  <c r="S3" i="80" l="1"/>
  <c r="T3" i="80" s="1"/>
  <c r="O3" i="80"/>
  <c r="P3" i="80" s="1"/>
  <c r="X3" i="80"/>
  <c r="Y3" i="80"/>
  <c r="W3" i="70"/>
  <c r="W3" i="69"/>
  <c r="W3" i="80" l="1"/>
  <c r="H3" i="59" l="1"/>
  <c r="L3" i="59"/>
  <c r="N3" i="59" s="1"/>
  <c r="L4" i="59"/>
  <c r="N4" i="59" s="1"/>
  <c r="L5" i="59"/>
  <c r="N5" i="59" s="1"/>
  <c r="L6" i="59"/>
  <c r="R6" i="59" s="1"/>
  <c r="L7" i="59"/>
  <c r="N7" i="59" s="1"/>
  <c r="L8" i="59"/>
  <c r="R8" i="59" s="1"/>
  <c r="N8" i="59"/>
  <c r="L9" i="59"/>
  <c r="R9" i="59" s="1"/>
  <c r="L10" i="59"/>
  <c r="N10" i="59" s="1"/>
  <c r="L11" i="59"/>
  <c r="N11" i="59" s="1"/>
  <c r="L12" i="59"/>
  <c r="N12" i="59" s="1"/>
  <c r="L12" i="58"/>
  <c r="R12" i="58" s="1"/>
  <c r="L11" i="58"/>
  <c r="R11" i="58" s="1"/>
  <c r="L10" i="58"/>
  <c r="R10" i="58" s="1"/>
  <c r="L9" i="58"/>
  <c r="R9" i="58" s="1"/>
  <c r="L8" i="58"/>
  <c r="N8" i="58" s="1"/>
  <c r="L7" i="58"/>
  <c r="R7" i="58" s="1"/>
  <c r="L6" i="58"/>
  <c r="N6" i="58" s="1"/>
  <c r="L5" i="58"/>
  <c r="R5" i="58" s="1"/>
  <c r="L4" i="58"/>
  <c r="R4" i="58" s="1"/>
  <c r="L3" i="58"/>
  <c r="R3" i="58" s="1"/>
  <c r="H3" i="58"/>
  <c r="L11" i="57"/>
  <c r="R11" i="57" s="1"/>
  <c r="L10" i="57"/>
  <c r="R10" i="57" s="1"/>
  <c r="L9" i="57"/>
  <c r="R9" i="57" s="1"/>
  <c r="L8" i="57"/>
  <c r="R8" i="57" s="1"/>
  <c r="L7" i="57"/>
  <c r="R7" i="57" s="1"/>
  <c r="L6" i="57"/>
  <c r="R6" i="57" s="1"/>
  <c r="L5" i="57"/>
  <c r="N5" i="57" s="1"/>
  <c r="L4" i="57"/>
  <c r="R4" i="57" s="1"/>
  <c r="L3" i="57"/>
  <c r="R3" i="57" s="1"/>
  <c r="H3" i="57"/>
  <c r="L11" i="56"/>
  <c r="R11" i="56" s="1"/>
  <c r="R10" i="56"/>
  <c r="L10" i="56"/>
  <c r="N10" i="56" s="1"/>
  <c r="L9" i="56"/>
  <c r="N9" i="56" s="1"/>
  <c r="L8" i="56"/>
  <c r="R8" i="56" s="1"/>
  <c r="L7" i="56"/>
  <c r="L6" i="56"/>
  <c r="N6" i="56" s="1"/>
  <c r="L5" i="56"/>
  <c r="N5" i="56" s="1"/>
  <c r="L4" i="56"/>
  <c r="R4" i="56" s="1"/>
  <c r="L3" i="56"/>
  <c r="N3" i="56" s="1"/>
  <c r="H3" i="56"/>
  <c r="L14" i="55"/>
  <c r="N14" i="55" s="1"/>
  <c r="L8" i="55"/>
  <c r="N8" i="55" s="1"/>
  <c r="M7" i="55"/>
  <c r="L7" i="55"/>
  <c r="R7" i="55" s="1"/>
  <c r="L6" i="55"/>
  <c r="R6" i="55" s="1"/>
  <c r="L5" i="55"/>
  <c r="R5" i="55" s="1"/>
  <c r="N4" i="55"/>
  <c r="L4" i="55"/>
  <c r="R4" i="55" s="1"/>
  <c r="L3" i="55"/>
  <c r="R3" i="55" s="1"/>
  <c r="H3" i="55"/>
  <c r="L9" i="55" s="1"/>
  <c r="R9" i="55" s="1"/>
  <c r="L13" i="54"/>
  <c r="R13" i="54" s="1"/>
  <c r="L8" i="54"/>
  <c r="R8" i="54" s="1"/>
  <c r="M7" i="54"/>
  <c r="L7" i="54"/>
  <c r="R7" i="54" s="1"/>
  <c r="L6" i="54"/>
  <c r="R6" i="54" s="1"/>
  <c r="L5" i="54"/>
  <c r="N5" i="54" s="1"/>
  <c r="L4" i="54"/>
  <c r="R4" i="54" s="1"/>
  <c r="L3" i="54"/>
  <c r="R3" i="54" s="1"/>
  <c r="H3" i="54"/>
  <c r="L12" i="54" s="1"/>
  <c r="N12" i="54" s="1"/>
  <c r="L12" i="53"/>
  <c r="N12" i="53" s="1"/>
  <c r="L11" i="53"/>
  <c r="R11" i="53" s="1"/>
  <c r="L10" i="53"/>
  <c r="R10" i="53" s="1"/>
  <c r="L9" i="53"/>
  <c r="N9" i="53" s="1"/>
  <c r="L8" i="53"/>
  <c r="R8" i="53" s="1"/>
  <c r="L7" i="53"/>
  <c r="N7" i="53" s="1"/>
  <c r="L6" i="53"/>
  <c r="R6" i="53" s="1"/>
  <c r="L5" i="53"/>
  <c r="R5" i="53" s="1"/>
  <c r="L4" i="53"/>
  <c r="N4" i="53" s="1"/>
  <c r="L3" i="53"/>
  <c r="N3" i="53" s="1"/>
  <c r="H3" i="53"/>
  <c r="L12" i="52"/>
  <c r="N12" i="52" s="1"/>
  <c r="L11" i="52"/>
  <c r="R11" i="52" s="1"/>
  <c r="L10" i="52"/>
  <c r="R10" i="52" s="1"/>
  <c r="L9" i="52"/>
  <c r="R9" i="52" s="1"/>
  <c r="L8" i="52"/>
  <c r="R8" i="52" s="1"/>
  <c r="L7" i="52"/>
  <c r="N7" i="52" s="1"/>
  <c r="L6" i="52"/>
  <c r="R6" i="52" s="1"/>
  <c r="L5" i="52"/>
  <c r="R5" i="52" s="1"/>
  <c r="L4" i="52"/>
  <c r="N4" i="52" s="1"/>
  <c r="L3" i="52"/>
  <c r="R3" i="52" s="1"/>
  <c r="H3" i="52"/>
  <c r="L11" i="51"/>
  <c r="R11" i="51" s="1"/>
  <c r="L10" i="51"/>
  <c r="R10" i="51" s="1"/>
  <c r="L9" i="51"/>
  <c r="R9" i="51" s="1"/>
  <c r="L8" i="51"/>
  <c r="L7" i="51"/>
  <c r="R7" i="51" s="1"/>
  <c r="L6" i="51"/>
  <c r="N6" i="51" s="1"/>
  <c r="L5" i="51"/>
  <c r="R5" i="51" s="1"/>
  <c r="L4" i="51"/>
  <c r="R4" i="51" s="1"/>
  <c r="L3" i="51"/>
  <c r="N3" i="51" s="1"/>
  <c r="H3" i="51"/>
  <c r="L11" i="50"/>
  <c r="R11" i="50" s="1"/>
  <c r="L10" i="50"/>
  <c r="N10" i="50" s="1"/>
  <c r="L9" i="50"/>
  <c r="R9" i="50" s="1"/>
  <c r="L8" i="50"/>
  <c r="R8" i="50" s="1"/>
  <c r="L7" i="50"/>
  <c r="N7" i="50" s="1"/>
  <c r="L6" i="50"/>
  <c r="R6" i="50" s="1"/>
  <c r="L5" i="50"/>
  <c r="N5" i="50" s="1"/>
  <c r="L4" i="50"/>
  <c r="R4" i="50" s="1"/>
  <c r="N3" i="50"/>
  <c r="L3" i="50"/>
  <c r="R3" i="50" s="1"/>
  <c r="H3" i="50"/>
  <c r="R8" i="49"/>
  <c r="N8" i="49"/>
  <c r="L6" i="49"/>
  <c r="N6" i="49" s="1"/>
  <c r="R5" i="49"/>
  <c r="N5" i="49"/>
  <c r="L4" i="49"/>
  <c r="N4" i="49" s="1"/>
  <c r="R3" i="49"/>
  <c r="N3" i="49"/>
  <c r="L7" i="48"/>
  <c r="R7" i="48" s="1"/>
  <c r="R6" i="48"/>
  <c r="N6" i="48"/>
  <c r="L5" i="48"/>
  <c r="N5" i="48" s="1"/>
  <c r="L4" i="48"/>
  <c r="R4" i="48" s="1"/>
  <c r="R3" i="48"/>
  <c r="N3" i="48"/>
  <c r="L8" i="47"/>
  <c r="N8" i="47" s="1"/>
  <c r="L7" i="47"/>
  <c r="R7" i="47" s="1"/>
  <c r="L6" i="47"/>
  <c r="R6" i="47" s="1"/>
  <c r="M5" i="47"/>
  <c r="L5" i="47"/>
  <c r="R5" i="47" s="1"/>
  <c r="M4" i="47"/>
  <c r="L4" i="47"/>
  <c r="R4" i="47" s="1"/>
  <c r="H3" i="47"/>
  <c r="L3" i="47" s="1"/>
  <c r="L8" i="46"/>
  <c r="N8" i="46" s="1"/>
  <c r="L7" i="46"/>
  <c r="R7" i="46" s="1"/>
  <c r="L6" i="46"/>
  <c r="R6" i="46" s="1"/>
  <c r="M5" i="46"/>
  <c r="M4" i="46"/>
  <c r="G3" i="46"/>
  <c r="L4" i="46" s="1"/>
  <c r="R4" i="46" s="1"/>
  <c r="L7" i="45"/>
  <c r="N7" i="45" s="1"/>
  <c r="L6" i="45"/>
  <c r="N6" i="45" s="1"/>
  <c r="M5" i="45"/>
  <c r="L5" i="45"/>
  <c r="R5" i="45" s="1"/>
  <c r="M4" i="45"/>
  <c r="L4" i="45"/>
  <c r="R4" i="45" s="1"/>
  <c r="H3" i="45"/>
  <c r="L9" i="45" s="1"/>
  <c r="R9" i="45" s="1"/>
  <c r="L7" i="44"/>
  <c r="R7" i="44" s="1"/>
  <c r="L6" i="44"/>
  <c r="N6" i="44" s="1"/>
  <c r="M5" i="44"/>
  <c r="M4" i="44"/>
  <c r="G3" i="44"/>
  <c r="L5" i="44" s="1"/>
  <c r="L9" i="43"/>
  <c r="N9" i="43" s="1"/>
  <c r="L8" i="43"/>
  <c r="N8" i="43" s="1"/>
  <c r="L7" i="43"/>
  <c r="R7" i="43" s="1"/>
  <c r="L6" i="43"/>
  <c r="N6" i="43" s="1"/>
  <c r="L5" i="43"/>
  <c r="R5" i="43" s="1"/>
  <c r="L4" i="43"/>
  <c r="R4" i="43" s="1"/>
  <c r="L3" i="43"/>
  <c r="R3" i="43" s="1"/>
  <c r="H3" i="43"/>
  <c r="L9" i="42"/>
  <c r="N9" i="42" s="1"/>
  <c r="L8" i="42"/>
  <c r="R8" i="42" s="1"/>
  <c r="L7" i="42"/>
  <c r="R7" i="42" s="1"/>
  <c r="L6" i="42"/>
  <c r="L5" i="42"/>
  <c r="N5" i="42" s="1"/>
  <c r="L4" i="42"/>
  <c r="R4" i="42" s="1"/>
  <c r="L3" i="42"/>
  <c r="R3" i="42" s="1"/>
  <c r="G3" i="42"/>
  <c r="H3" i="42" s="1"/>
  <c r="L8" i="41"/>
  <c r="N8" i="41" s="1"/>
  <c r="L7" i="41"/>
  <c r="R7" i="41" s="1"/>
  <c r="L6" i="41"/>
  <c r="L5" i="41"/>
  <c r="R5" i="41" s="1"/>
  <c r="L4" i="41"/>
  <c r="R4" i="41" s="1"/>
  <c r="L3" i="41"/>
  <c r="R3" i="41" s="1"/>
  <c r="H3" i="41"/>
  <c r="L8" i="40"/>
  <c r="R8" i="40" s="1"/>
  <c r="L7" i="40"/>
  <c r="R7" i="40" s="1"/>
  <c r="L6" i="40"/>
  <c r="R6" i="40" s="1"/>
  <c r="L5" i="40"/>
  <c r="R5" i="40" s="1"/>
  <c r="L4" i="40"/>
  <c r="N4" i="40" s="1"/>
  <c r="L3" i="40"/>
  <c r="R3" i="40" s="1"/>
  <c r="G3" i="40"/>
  <c r="H3" i="40" s="1"/>
  <c r="L8" i="39"/>
  <c r="N8" i="39" s="1"/>
  <c r="L7" i="39"/>
  <c r="N7" i="39" s="1"/>
  <c r="L6" i="39"/>
  <c r="R6" i="39" s="1"/>
  <c r="L5" i="39"/>
  <c r="N5" i="39" s="1"/>
  <c r="L4" i="39"/>
  <c r="N4" i="39" s="1"/>
  <c r="L3" i="39"/>
  <c r="R3" i="39" s="1"/>
  <c r="R5" i="39" l="1"/>
  <c r="S3" i="39" s="1"/>
  <c r="T3" i="39" s="1"/>
  <c r="N4" i="58"/>
  <c r="S3" i="41"/>
  <c r="T3" i="41" s="1"/>
  <c r="R6" i="58"/>
  <c r="S3" i="57"/>
  <c r="T3" i="57" s="1"/>
  <c r="N7" i="55"/>
  <c r="N5" i="58"/>
  <c r="N4" i="45"/>
  <c r="N7" i="46"/>
  <c r="R4" i="39"/>
  <c r="R5" i="57"/>
  <c r="R5" i="42"/>
  <c r="S3" i="42" s="1"/>
  <c r="T3" i="42" s="1"/>
  <c r="R6" i="44"/>
  <c r="N6" i="54"/>
  <c r="R8" i="58"/>
  <c r="S3" i="58" s="1"/>
  <c r="T3" i="58" s="1"/>
  <c r="N9" i="59"/>
  <c r="N3" i="54"/>
  <c r="R10" i="59"/>
  <c r="N6" i="59"/>
  <c r="O3" i="59" s="1"/>
  <c r="P3" i="59" s="1"/>
  <c r="R11" i="59"/>
  <c r="R7" i="59"/>
  <c r="R12" i="59"/>
  <c r="R4" i="59"/>
  <c r="R3" i="59"/>
  <c r="S3" i="59" s="1"/>
  <c r="T3" i="59" s="1"/>
  <c r="R5" i="59"/>
  <c r="N11" i="58"/>
  <c r="N10" i="58"/>
  <c r="X3" i="58"/>
  <c r="N3" i="58"/>
  <c r="N9" i="58"/>
  <c r="N12" i="58"/>
  <c r="N9" i="57"/>
  <c r="N6" i="57"/>
  <c r="Z3" i="57"/>
  <c r="N8" i="57"/>
  <c r="N7" i="58"/>
  <c r="R5" i="56"/>
  <c r="X3" i="57"/>
  <c r="N3" i="57"/>
  <c r="N11" i="57"/>
  <c r="N4" i="57"/>
  <c r="N7" i="57"/>
  <c r="N10" i="57"/>
  <c r="R9" i="56"/>
  <c r="R6" i="56"/>
  <c r="R3" i="56"/>
  <c r="X3" i="56" s="1"/>
  <c r="N4" i="56"/>
  <c r="N8" i="56"/>
  <c r="N3" i="55"/>
  <c r="N9" i="55"/>
  <c r="L10" i="55"/>
  <c r="R10" i="55" s="1"/>
  <c r="R7" i="56"/>
  <c r="Y3" i="56" s="1"/>
  <c r="N7" i="56"/>
  <c r="N11" i="56"/>
  <c r="L11" i="55"/>
  <c r="R11" i="55" s="1"/>
  <c r="N6" i="55"/>
  <c r="L13" i="55"/>
  <c r="R13" i="55" s="1"/>
  <c r="R8" i="55"/>
  <c r="L12" i="55"/>
  <c r="N13" i="55"/>
  <c r="N5" i="55"/>
  <c r="R14" i="55"/>
  <c r="R12" i="54"/>
  <c r="N13" i="54"/>
  <c r="N8" i="54"/>
  <c r="L9" i="54"/>
  <c r="R9" i="54" s="1"/>
  <c r="L10" i="54"/>
  <c r="N10" i="54" s="1"/>
  <c r="R5" i="54"/>
  <c r="X3" i="54" s="1"/>
  <c r="L11" i="54"/>
  <c r="N4" i="54"/>
  <c r="N7" i="54"/>
  <c r="N8" i="53"/>
  <c r="R7" i="53"/>
  <c r="R12" i="53"/>
  <c r="R4" i="53"/>
  <c r="N11" i="53"/>
  <c r="N5" i="53"/>
  <c r="N10" i="53"/>
  <c r="R3" i="53"/>
  <c r="R9" i="53"/>
  <c r="N6" i="53"/>
  <c r="R7" i="52"/>
  <c r="S3" i="52" s="1"/>
  <c r="T3" i="52" s="1"/>
  <c r="N6" i="52"/>
  <c r="N3" i="52"/>
  <c r="N9" i="52"/>
  <c r="R12" i="52"/>
  <c r="R4" i="52"/>
  <c r="X3" i="52" s="1"/>
  <c r="N10" i="52"/>
  <c r="N5" i="52"/>
  <c r="N8" i="52"/>
  <c r="N11" i="52"/>
  <c r="N5" i="51"/>
  <c r="N9" i="51"/>
  <c r="N7" i="51"/>
  <c r="N4" i="51"/>
  <c r="N4" i="50"/>
  <c r="R10" i="50"/>
  <c r="R5" i="50"/>
  <c r="R8" i="51"/>
  <c r="Z3" i="51" s="1"/>
  <c r="N8" i="51"/>
  <c r="R3" i="51"/>
  <c r="N10" i="51"/>
  <c r="R6" i="51"/>
  <c r="N11" i="51"/>
  <c r="N11" i="50"/>
  <c r="N8" i="50"/>
  <c r="X3" i="50"/>
  <c r="R7" i="50"/>
  <c r="N6" i="50"/>
  <c r="N9" i="50"/>
  <c r="O3" i="49"/>
  <c r="R4" i="49"/>
  <c r="R6" i="49"/>
  <c r="L7" i="49"/>
  <c r="L9" i="48"/>
  <c r="R9" i="48" s="1"/>
  <c r="N4" i="48"/>
  <c r="O3" i="48" s="1"/>
  <c r="R5" i="48"/>
  <c r="N7" i="47"/>
  <c r="N7" i="48"/>
  <c r="N4" i="47"/>
  <c r="R8" i="47"/>
  <c r="L8" i="48"/>
  <c r="L10" i="47"/>
  <c r="R10" i="47" s="1"/>
  <c r="L5" i="46"/>
  <c r="R5" i="46" s="1"/>
  <c r="N3" i="47"/>
  <c r="R3" i="47"/>
  <c r="N6" i="47"/>
  <c r="L9" i="47"/>
  <c r="N5" i="47"/>
  <c r="H3" i="46"/>
  <c r="N6" i="46"/>
  <c r="R8" i="46"/>
  <c r="L3" i="45"/>
  <c r="R3" i="45" s="1"/>
  <c r="N9" i="45"/>
  <c r="R7" i="45"/>
  <c r="N4" i="46"/>
  <c r="R6" i="45"/>
  <c r="N5" i="45"/>
  <c r="R5" i="44"/>
  <c r="N5" i="44"/>
  <c r="L8" i="45"/>
  <c r="L4" i="44"/>
  <c r="R4" i="44" s="1"/>
  <c r="H3" i="44"/>
  <c r="N7" i="44"/>
  <c r="R6" i="43"/>
  <c r="S3" i="43" s="1"/>
  <c r="T3" i="43" s="1"/>
  <c r="N3" i="43"/>
  <c r="R9" i="43"/>
  <c r="R8" i="43"/>
  <c r="N4" i="43"/>
  <c r="X3" i="43"/>
  <c r="N7" i="43"/>
  <c r="N5" i="43"/>
  <c r="N4" i="42"/>
  <c r="N8" i="42"/>
  <c r="R9" i="42"/>
  <c r="N4" i="41"/>
  <c r="N7" i="41"/>
  <c r="N3" i="41"/>
  <c r="X3" i="42"/>
  <c r="R6" i="42"/>
  <c r="N6" i="42"/>
  <c r="N7" i="42"/>
  <c r="N3" i="42"/>
  <c r="X3" i="41"/>
  <c r="R8" i="41"/>
  <c r="N5" i="41"/>
  <c r="N6" i="41"/>
  <c r="R6" i="41"/>
  <c r="N7" i="40"/>
  <c r="R4" i="40"/>
  <c r="X3" i="40" s="1"/>
  <c r="N8" i="40"/>
  <c r="N5" i="40"/>
  <c r="R8" i="39"/>
  <c r="Y3" i="40"/>
  <c r="N6" i="40"/>
  <c r="N3" i="40"/>
  <c r="R7" i="39"/>
  <c r="X3" i="39"/>
  <c r="N3" i="39"/>
  <c r="N6" i="39"/>
  <c r="L7" i="38"/>
  <c r="N7" i="38" s="1"/>
  <c r="L6" i="38"/>
  <c r="R6" i="38" s="1"/>
  <c r="L5" i="38"/>
  <c r="R5" i="38" s="1"/>
  <c r="L4" i="38"/>
  <c r="R4" i="38" s="1"/>
  <c r="L3" i="38"/>
  <c r="N3" i="38" s="1"/>
  <c r="L9" i="37"/>
  <c r="N9" i="37" s="1"/>
  <c r="L8" i="37"/>
  <c r="R8" i="37" s="1"/>
  <c r="L7" i="37"/>
  <c r="N7" i="37" s="1"/>
  <c r="M6" i="37"/>
  <c r="N6" i="37" s="1"/>
  <c r="L6" i="37"/>
  <c r="R6" i="37" s="1"/>
  <c r="M5" i="37"/>
  <c r="L5" i="37"/>
  <c r="H3" i="37"/>
  <c r="L10" i="37" s="1"/>
  <c r="R10" i="37" s="1"/>
  <c r="L9" i="36"/>
  <c r="L8" i="36"/>
  <c r="N8" i="36" s="1"/>
  <c r="L7" i="36"/>
  <c r="R7" i="36" s="1"/>
  <c r="M6" i="36"/>
  <c r="M5" i="36"/>
  <c r="G3" i="36"/>
  <c r="L8" i="35"/>
  <c r="R8" i="35" s="1"/>
  <c r="L7" i="35"/>
  <c r="R7" i="35" s="1"/>
  <c r="M6" i="35"/>
  <c r="L6" i="35"/>
  <c r="R6" i="35" s="1"/>
  <c r="M5" i="35"/>
  <c r="L5" i="35"/>
  <c r="R5" i="35" s="1"/>
  <c r="H3" i="35"/>
  <c r="L8" i="34"/>
  <c r="R8" i="34" s="1"/>
  <c r="L7" i="34"/>
  <c r="N7" i="34" s="1"/>
  <c r="M6" i="34"/>
  <c r="M5" i="34"/>
  <c r="G3" i="34"/>
  <c r="L5" i="34" s="1"/>
  <c r="L9" i="33"/>
  <c r="N9" i="33" s="1"/>
  <c r="L8" i="33"/>
  <c r="R8" i="33" s="1"/>
  <c r="L7" i="33"/>
  <c r="L6" i="33"/>
  <c r="N6" i="33" s="1"/>
  <c r="L5" i="33"/>
  <c r="R5" i="33" s="1"/>
  <c r="L4" i="33"/>
  <c r="L3" i="33"/>
  <c r="H3" i="33"/>
  <c r="L9" i="32"/>
  <c r="R9" i="32" s="1"/>
  <c r="L8" i="32"/>
  <c r="R8" i="32" s="1"/>
  <c r="L7" i="32"/>
  <c r="N7" i="32" s="1"/>
  <c r="L6" i="32"/>
  <c r="N6" i="32" s="1"/>
  <c r="L5" i="32"/>
  <c r="R5" i="32" s="1"/>
  <c r="L4" i="32"/>
  <c r="R4" i="32" s="1"/>
  <c r="L3" i="32"/>
  <c r="R3" i="32" s="1"/>
  <c r="G3" i="32"/>
  <c r="H3" i="32" s="1"/>
  <c r="L8" i="31"/>
  <c r="R8" i="31" s="1"/>
  <c r="L7" i="31"/>
  <c r="N7" i="31" s="1"/>
  <c r="L6" i="31"/>
  <c r="N6" i="31" s="1"/>
  <c r="L5" i="31"/>
  <c r="N5" i="31" s="1"/>
  <c r="L4" i="31"/>
  <c r="L3" i="31"/>
  <c r="R3" i="31" s="1"/>
  <c r="G3" i="31"/>
  <c r="H3" i="31" s="1"/>
  <c r="S3" i="55" l="1"/>
  <c r="T3" i="55" s="1"/>
  <c r="N5" i="46"/>
  <c r="N10" i="55"/>
  <c r="Y3" i="58"/>
  <c r="N3" i="31"/>
  <c r="S3" i="53"/>
  <c r="T3" i="53" s="1"/>
  <c r="R10" i="54"/>
  <c r="N11" i="55"/>
  <c r="S3" i="45"/>
  <c r="T3" i="45" s="1"/>
  <c r="S3" i="51"/>
  <c r="O3" i="39"/>
  <c r="P3" i="39" s="1"/>
  <c r="N5" i="33"/>
  <c r="L11" i="37"/>
  <c r="R11" i="37" s="1"/>
  <c r="N3" i="45"/>
  <c r="W3" i="39"/>
  <c r="Y3" i="52"/>
  <c r="Y3" i="50"/>
  <c r="R7" i="31"/>
  <c r="N9" i="48"/>
  <c r="Z3" i="59"/>
  <c r="X3" i="59"/>
  <c r="O3" i="58"/>
  <c r="P3" i="58" s="1"/>
  <c r="W3" i="58"/>
  <c r="O3" i="57"/>
  <c r="P3" i="57" s="1"/>
  <c r="W3" i="57"/>
  <c r="O3" i="56"/>
  <c r="P3" i="56" s="1"/>
  <c r="W3" i="56"/>
  <c r="R12" i="55"/>
  <c r="Y3" i="55" s="1"/>
  <c r="N12" i="55"/>
  <c r="X3" i="55"/>
  <c r="N9" i="54"/>
  <c r="Z3" i="53"/>
  <c r="R11" i="54"/>
  <c r="S3" i="54" s="1"/>
  <c r="T3" i="54" s="1"/>
  <c r="N11" i="54"/>
  <c r="O3" i="53"/>
  <c r="P3" i="53" s="1"/>
  <c r="X3" i="53"/>
  <c r="W3" i="52"/>
  <c r="O3" i="52"/>
  <c r="P3" i="52" s="1"/>
  <c r="O3" i="51"/>
  <c r="P3" i="51" s="1"/>
  <c r="X3" i="51"/>
  <c r="O3" i="50"/>
  <c r="P3" i="50" s="1"/>
  <c r="R7" i="49"/>
  <c r="Y6" i="49" s="1"/>
  <c r="N7" i="49"/>
  <c r="O6" i="49" s="1"/>
  <c r="P3" i="49" s="1"/>
  <c r="N8" i="48"/>
  <c r="O7" i="48" s="1"/>
  <c r="P3" i="48" s="1"/>
  <c r="R8" i="48"/>
  <c r="N10" i="47"/>
  <c r="R9" i="47"/>
  <c r="Y3" i="47" s="1"/>
  <c r="N9" i="47"/>
  <c r="X3" i="47"/>
  <c r="L10" i="46"/>
  <c r="L3" i="46"/>
  <c r="L9" i="46"/>
  <c r="R8" i="45"/>
  <c r="Y3" i="45" s="1"/>
  <c r="N8" i="45"/>
  <c r="O3" i="45" s="1"/>
  <c r="P3" i="45" s="1"/>
  <c r="X3" i="45"/>
  <c r="L3" i="44"/>
  <c r="L9" i="44"/>
  <c r="L8" i="44"/>
  <c r="N4" i="44"/>
  <c r="O3" i="43"/>
  <c r="P3" i="43" s="1"/>
  <c r="Z3" i="43"/>
  <c r="W3" i="43"/>
  <c r="Y3" i="42"/>
  <c r="O3" i="41"/>
  <c r="P3" i="41" s="1"/>
  <c r="O3" i="42"/>
  <c r="P3" i="42" s="1"/>
  <c r="W3" i="42"/>
  <c r="Z3" i="41"/>
  <c r="W3" i="41"/>
  <c r="W3" i="40"/>
  <c r="O3" i="40"/>
  <c r="P3" i="40" s="1"/>
  <c r="Y3" i="39"/>
  <c r="N4" i="38"/>
  <c r="N5" i="38"/>
  <c r="N6" i="38"/>
  <c r="R3" i="38"/>
  <c r="S3" i="38" s="1"/>
  <c r="T3" i="38" s="1"/>
  <c r="L3" i="37"/>
  <c r="R7" i="37"/>
  <c r="L4" i="37"/>
  <c r="R9" i="37"/>
  <c r="N10" i="37"/>
  <c r="R8" i="36"/>
  <c r="N7" i="36"/>
  <c r="N5" i="35"/>
  <c r="N7" i="35"/>
  <c r="N8" i="35"/>
  <c r="N6" i="35"/>
  <c r="R7" i="34"/>
  <c r="H3" i="34"/>
  <c r="L10" i="34" s="1"/>
  <c r="R10" i="34" s="1"/>
  <c r="N8" i="33"/>
  <c r="R7" i="32"/>
  <c r="S3" i="32" s="1"/>
  <c r="N4" i="32"/>
  <c r="N9" i="32"/>
  <c r="R6" i="32"/>
  <c r="R5" i="31"/>
  <c r="R7" i="38"/>
  <c r="Y3" i="38" s="1"/>
  <c r="N5" i="34"/>
  <c r="R5" i="34"/>
  <c r="L10" i="35"/>
  <c r="L4" i="35"/>
  <c r="L3" i="35"/>
  <c r="L9" i="35"/>
  <c r="L3" i="34"/>
  <c r="N8" i="34"/>
  <c r="L6" i="34"/>
  <c r="R6" i="34" s="1"/>
  <c r="L4" i="34"/>
  <c r="L9" i="34"/>
  <c r="N10" i="34"/>
  <c r="L5" i="36"/>
  <c r="R5" i="36" s="1"/>
  <c r="H3" i="36"/>
  <c r="L6" i="36"/>
  <c r="R6" i="36" s="1"/>
  <c r="R9" i="36"/>
  <c r="N9" i="36"/>
  <c r="N4" i="37"/>
  <c r="R4" i="37"/>
  <c r="R5" i="37"/>
  <c r="N5" i="37"/>
  <c r="N8" i="37"/>
  <c r="N11" i="37"/>
  <c r="X3" i="32"/>
  <c r="N3" i="32"/>
  <c r="R4" i="33"/>
  <c r="N4" i="33"/>
  <c r="N5" i="32"/>
  <c r="N8" i="32"/>
  <c r="R3" i="33"/>
  <c r="N3" i="33"/>
  <c r="R9" i="33"/>
  <c r="R6" i="33"/>
  <c r="R7" i="33"/>
  <c r="N7" i="33"/>
  <c r="R6" i="31"/>
  <c r="R4" i="31"/>
  <c r="X3" i="31" s="1"/>
  <c r="N4" i="31"/>
  <c r="N8" i="31"/>
  <c r="Y3" i="31" l="1"/>
  <c r="X3" i="38"/>
  <c r="O3" i="38"/>
  <c r="P3" i="38" s="1"/>
  <c r="O3" i="55"/>
  <c r="P3" i="55" s="1"/>
  <c r="S3" i="47"/>
  <c r="T3" i="47" s="1"/>
  <c r="O3" i="47"/>
  <c r="P3" i="47" s="1"/>
  <c r="Y3" i="32"/>
  <c r="O3" i="31"/>
  <c r="P3" i="31" s="1"/>
  <c r="S3" i="31"/>
  <c r="O3" i="54"/>
  <c r="P3" i="54" s="1"/>
  <c r="W3" i="59"/>
  <c r="W3" i="55"/>
  <c r="W3" i="54"/>
  <c r="Y3" i="54"/>
  <c r="W3" i="53"/>
  <c r="W3" i="50"/>
  <c r="Y7" i="48"/>
  <c r="R9" i="46"/>
  <c r="N9" i="46"/>
  <c r="R3" i="46"/>
  <c r="S3" i="46" s="1"/>
  <c r="T3" i="46" s="1"/>
  <c r="N3" i="46"/>
  <c r="R10" i="46"/>
  <c r="N10" i="46"/>
  <c r="W3" i="45"/>
  <c r="R3" i="44"/>
  <c r="N3" i="44"/>
  <c r="R9" i="44"/>
  <c r="N9" i="44"/>
  <c r="R8" i="44"/>
  <c r="N8" i="44"/>
  <c r="W3" i="38"/>
  <c r="R3" i="37"/>
  <c r="S3" i="37" s="1"/>
  <c r="N3" i="37"/>
  <c r="Y3" i="37"/>
  <c r="N6" i="36"/>
  <c r="Z3" i="33"/>
  <c r="R9" i="34"/>
  <c r="Y3" i="34" s="1"/>
  <c r="N9" i="34"/>
  <c r="R3" i="34"/>
  <c r="N3" i="34"/>
  <c r="N3" i="35"/>
  <c r="R3" i="35"/>
  <c r="R4" i="34"/>
  <c r="N4" i="34"/>
  <c r="R4" i="35"/>
  <c r="N4" i="35"/>
  <c r="O3" i="37"/>
  <c r="P3" i="37" s="1"/>
  <c r="R10" i="35"/>
  <c r="N10" i="35"/>
  <c r="N5" i="36"/>
  <c r="L3" i="36"/>
  <c r="L4" i="36"/>
  <c r="L11" i="36"/>
  <c r="L10" i="36"/>
  <c r="N9" i="35"/>
  <c r="R9" i="35"/>
  <c r="N6" i="34"/>
  <c r="O3" i="33"/>
  <c r="P3" i="33" s="1"/>
  <c r="O3" i="32"/>
  <c r="P3" i="32" s="1"/>
  <c r="S3" i="33"/>
  <c r="X3" i="33"/>
  <c r="W3" i="32"/>
  <c r="S3" i="44" l="1"/>
  <c r="T3" i="44" s="1"/>
  <c r="T3" i="31"/>
  <c r="W3" i="31" s="1"/>
  <c r="X3" i="37"/>
  <c r="O3" i="46"/>
  <c r="P3" i="46" s="1"/>
  <c r="W3" i="49"/>
  <c r="W3" i="48"/>
  <c r="W3" i="47"/>
  <c r="X3" i="46"/>
  <c r="Y3" i="46"/>
  <c r="O3" i="44"/>
  <c r="P3" i="44" s="1"/>
  <c r="X3" i="44"/>
  <c r="Y3" i="44"/>
  <c r="R11" i="36"/>
  <c r="N11" i="36"/>
  <c r="O3" i="34"/>
  <c r="P3" i="34" s="1"/>
  <c r="N4" i="36"/>
  <c r="R4" i="36"/>
  <c r="S3" i="34"/>
  <c r="X3" i="34"/>
  <c r="Y3" i="35"/>
  <c r="W3" i="37"/>
  <c r="R3" i="36"/>
  <c r="N3" i="36"/>
  <c r="S3" i="35"/>
  <c r="X3" i="35"/>
  <c r="N10" i="36"/>
  <c r="R10" i="36"/>
  <c r="O3" i="35"/>
  <c r="P3" i="35" s="1"/>
  <c r="W3" i="33"/>
  <c r="H3" i="26"/>
  <c r="W3" i="46" l="1"/>
  <c r="W3" i="44"/>
  <c r="Y3" i="36"/>
  <c r="O3" i="36"/>
  <c r="P3" i="36" s="1"/>
  <c r="X3" i="36"/>
  <c r="S3" i="36"/>
  <c r="T3" i="36" s="1"/>
  <c r="W3" i="35"/>
  <c r="W3" i="34"/>
  <c r="W3" i="36" l="1"/>
  <c r="L8" i="26" l="1"/>
  <c r="L7" i="26"/>
  <c r="N7" i="26" s="1"/>
  <c r="L6" i="26"/>
  <c r="L5" i="26"/>
  <c r="N5" i="26" s="1"/>
  <c r="L4" i="26"/>
  <c r="L3" i="26"/>
  <c r="N3" i="26" s="1"/>
  <c r="R6" i="26" l="1"/>
  <c r="N6" i="26"/>
  <c r="R4" i="26"/>
  <c r="N4" i="26"/>
  <c r="R8" i="26"/>
  <c r="N8" i="26"/>
  <c r="R7" i="26"/>
  <c r="R3" i="26"/>
  <c r="R5" i="26"/>
  <c r="O3" i="26" l="1"/>
  <c r="P3" i="26" s="1"/>
  <c r="X3" i="26"/>
  <c r="Z3" i="26"/>
  <c r="S3" i="26"/>
  <c r="W3" i="26" l="1"/>
  <c r="T3" i="51" l="1"/>
  <c r="W3" i="51"/>
</calcChain>
</file>

<file path=xl/sharedStrings.xml><?xml version="1.0" encoding="utf-8"?>
<sst xmlns="http://schemas.openxmlformats.org/spreadsheetml/2006/main" count="3028" uniqueCount="269">
  <si>
    <t>스팬드럴</t>
    <phoneticPr fontId="2" type="noConversion"/>
  </si>
  <si>
    <t>식별번호</t>
    <phoneticPr fontId="2" type="noConversion"/>
  </si>
  <si>
    <t>방충망</t>
    <phoneticPr fontId="2" type="noConversion"/>
  </si>
  <si>
    <t>갤러리창</t>
    <phoneticPr fontId="2" type="noConversion"/>
  </si>
  <si>
    <t>단열복합커튼월/PJ창</t>
    <phoneticPr fontId="2" type="noConversion"/>
  </si>
  <si>
    <t>단열복합미서기중중연이중창</t>
    <phoneticPr fontId="2" type="noConversion"/>
  </si>
  <si>
    <t>단열복합미서기중연이중창</t>
    <phoneticPr fontId="2" type="noConversion"/>
  </si>
  <si>
    <t>단열복합미서기이중창</t>
    <phoneticPr fontId="2" type="noConversion"/>
  </si>
  <si>
    <t>단열복합미서기창</t>
    <phoneticPr fontId="2" type="noConversion"/>
  </si>
  <si>
    <t>AL단열미서기이중창</t>
    <phoneticPr fontId="2" type="noConversion"/>
  </si>
  <si>
    <t>AL단열미서기중연이중창</t>
    <phoneticPr fontId="2" type="noConversion"/>
  </si>
  <si>
    <t>AL단열커튼월/PJ창</t>
    <phoneticPr fontId="2" type="noConversion"/>
  </si>
  <si>
    <t>미닫이문</t>
    <phoneticPr fontId="2" type="noConversion"/>
  </si>
  <si>
    <t>손보호용미닫이문</t>
    <phoneticPr fontId="2" type="noConversion"/>
  </si>
  <si>
    <t>품목명</t>
    <phoneticPr fontId="2" type="noConversion"/>
  </si>
  <si>
    <t>창호바</t>
    <phoneticPr fontId="2" type="noConversion"/>
  </si>
  <si>
    <t>창호명칭</t>
    <phoneticPr fontId="2" type="noConversion"/>
  </si>
  <si>
    <t>발주단위중량</t>
    <phoneticPr fontId="2" type="noConversion"/>
  </si>
  <si>
    <t>견적단위중량</t>
    <phoneticPr fontId="2" type="noConversion"/>
  </si>
  <si>
    <t>수량</t>
    <phoneticPr fontId="2" type="noConversion"/>
  </si>
  <si>
    <t>발주중량</t>
    <phoneticPr fontId="2" type="noConversion"/>
  </si>
  <si>
    <t>견적중량</t>
    <phoneticPr fontId="2" type="noConversion"/>
  </si>
  <si>
    <t>타입</t>
    <phoneticPr fontId="2" type="noConversion"/>
  </si>
  <si>
    <t>田</t>
    <phoneticPr fontId="2" type="noConversion"/>
  </si>
  <si>
    <t>PU235SL-201</t>
    <phoneticPr fontId="2" type="noConversion"/>
  </si>
  <si>
    <t>후레임</t>
    <phoneticPr fontId="2" type="noConversion"/>
  </si>
  <si>
    <t>PU235SL-901</t>
    <phoneticPr fontId="2" type="noConversion"/>
  </si>
  <si>
    <t>중간후레임</t>
    <phoneticPr fontId="2" type="noConversion"/>
  </si>
  <si>
    <t>PU120SL-402</t>
    <phoneticPr fontId="2" type="noConversion"/>
  </si>
  <si>
    <t>PU120SL-602</t>
    <phoneticPr fontId="2" type="noConversion"/>
  </si>
  <si>
    <t>PU120SL-702</t>
    <phoneticPr fontId="2" type="noConversion"/>
  </si>
  <si>
    <t>PU120SL-802</t>
    <phoneticPr fontId="2" type="noConversion"/>
  </si>
  <si>
    <t>상살</t>
    <phoneticPr fontId="2" type="noConversion"/>
  </si>
  <si>
    <t>로라살</t>
    <phoneticPr fontId="2" type="noConversion"/>
  </si>
  <si>
    <t>손잡이살</t>
    <phoneticPr fontId="2" type="noConversion"/>
  </si>
  <si>
    <t>고리살</t>
    <phoneticPr fontId="2" type="noConversion"/>
  </si>
  <si>
    <t>W(mm)</t>
    <phoneticPr fontId="2" type="noConversion"/>
  </si>
  <si>
    <t>H(mm)</t>
    <phoneticPr fontId="2" type="noConversion"/>
  </si>
  <si>
    <t>H1(mm)</t>
    <phoneticPr fontId="2" type="noConversion"/>
  </si>
  <si>
    <t>H2(mm)</t>
    <phoneticPr fontId="2" type="noConversion"/>
  </si>
  <si>
    <t>문틀</t>
    <phoneticPr fontId="2" type="noConversion"/>
  </si>
  <si>
    <t>田(중)</t>
    <phoneticPr fontId="2" type="noConversion"/>
  </si>
  <si>
    <t>100SL-501</t>
    <phoneticPr fontId="2" type="noConversion"/>
  </si>
  <si>
    <t>중간살</t>
    <phoneticPr fontId="2" type="noConversion"/>
  </si>
  <si>
    <t>田(H1≠H2)</t>
    <phoneticPr fontId="2" type="noConversion"/>
  </si>
  <si>
    <t>田(중)(H1≠H2)</t>
    <phoneticPr fontId="2" type="noConversion"/>
  </si>
  <si>
    <t>口</t>
    <phoneticPr fontId="2" type="noConversion"/>
  </si>
  <si>
    <t>日(H1≠H2)</t>
    <phoneticPr fontId="2" type="noConversion"/>
  </si>
  <si>
    <t>커튼월</t>
    <phoneticPr fontId="2" type="noConversion"/>
  </si>
  <si>
    <t>속캡</t>
    <phoneticPr fontId="2" type="noConversion"/>
  </si>
  <si>
    <t>겉캡</t>
    <phoneticPr fontId="2" type="noConversion"/>
  </si>
  <si>
    <t>연결가네고</t>
    <phoneticPr fontId="2" type="noConversion"/>
  </si>
  <si>
    <t>CW-234</t>
    <phoneticPr fontId="2" type="noConversion"/>
  </si>
  <si>
    <t>CW-213</t>
    <phoneticPr fontId="2" type="noConversion"/>
  </si>
  <si>
    <t>CW-214</t>
    <phoneticPr fontId="2" type="noConversion"/>
  </si>
  <si>
    <t>CW-191</t>
    <phoneticPr fontId="2" type="noConversion"/>
  </si>
  <si>
    <t>PJ문틀</t>
    <phoneticPr fontId="2" type="noConversion"/>
  </si>
  <si>
    <t>PJ문짝</t>
    <phoneticPr fontId="2" type="noConversion"/>
  </si>
  <si>
    <t>TB50P-1</t>
    <phoneticPr fontId="2" type="noConversion"/>
  </si>
  <si>
    <t>TB50P-2</t>
    <phoneticPr fontId="2" type="noConversion"/>
  </si>
  <si>
    <t>1116(24T)</t>
    <phoneticPr fontId="2" type="noConversion"/>
  </si>
  <si>
    <t>오사이</t>
    <phoneticPr fontId="2" type="noConversion"/>
  </si>
  <si>
    <t>복합커튼월</t>
    <phoneticPr fontId="2" type="noConversion"/>
  </si>
  <si>
    <t>복합겉캡</t>
    <phoneticPr fontId="2" type="noConversion"/>
  </si>
  <si>
    <t>복합가네고</t>
    <phoneticPr fontId="2" type="noConversion"/>
  </si>
  <si>
    <t>복합PJ문틀</t>
    <phoneticPr fontId="2" type="noConversion"/>
  </si>
  <si>
    <t>복합PJ문짝</t>
    <phoneticPr fontId="2" type="noConversion"/>
  </si>
  <si>
    <t>코너클립</t>
    <phoneticPr fontId="2" type="noConversion"/>
  </si>
  <si>
    <t>JMUL-1207-2</t>
    <phoneticPr fontId="2" type="noConversion"/>
  </si>
  <si>
    <t>GB-1090-1</t>
    <phoneticPr fontId="2" type="noConversion"/>
  </si>
  <si>
    <t>BK-0032</t>
    <phoneticPr fontId="2" type="noConversion"/>
  </si>
  <si>
    <t>JMUL-1092-3</t>
    <phoneticPr fontId="2" type="noConversion"/>
  </si>
  <si>
    <t>JMUL-1093-3</t>
    <phoneticPr fontId="2" type="noConversion"/>
  </si>
  <si>
    <t>BS-0019</t>
    <phoneticPr fontId="2" type="noConversion"/>
  </si>
  <si>
    <t>AHC-2301-8</t>
    <phoneticPr fontId="2" type="noConversion"/>
  </si>
  <si>
    <t>AHC-2301</t>
    <phoneticPr fontId="2" type="noConversion"/>
  </si>
  <si>
    <t>후레임내창</t>
    <phoneticPr fontId="2" type="noConversion"/>
  </si>
  <si>
    <t>후레임외창</t>
    <phoneticPr fontId="2" type="noConversion"/>
  </si>
  <si>
    <t>AHC-2309-14</t>
    <phoneticPr fontId="2" type="noConversion"/>
  </si>
  <si>
    <t>중간창틀</t>
    <phoneticPr fontId="2" type="noConversion"/>
  </si>
  <si>
    <t>AHC-1150-2</t>
    <phoneticPr fontId="2" type="noConversion"/>
  </si>
  <si>
    <t>창짝</t>
    <phoneticPr fontId="2" type="noConversion"/>
  </si>
  <si>
    <t>GB-1068</t>
    <phoneticPr fontId="2" type="noConversion"/>
  </si>
  <si>
    <t>오사이</t>
    <phoneticPr fontId="2" type="noConversion"/>
  </si>
  <si>
    <t>BS-0018</t>
    <phoneticPr fontId="2" type="noConversion"/>
  </si>
  <si>
    <t>창틀코너클립</t>
    <phoneticPr fontId="2" type="noConversion"/>
  </si>
  <si>
    <t>창짝캡</t>
    <phoneticPr fontId="2" type="noConversion"/>
  </si>
  <si>
    <t>차단캡</t>
    <phoneticPr fontId="2" type="noConversion"/>
  </si>
  <si>
    <t>CP-8011</t>
    <phoneticPr fontId="2" type="noConversion"/>
  </si>
  <si>
    <t>CP-6011</t>
    <phoneticPr fontId="2" type="noConversion"/>
  </si>
  <si>
    <t>0021</t>
    <phoneticPr fontId="2" type="noConversion"/>
  </si>
  <si>
    <t>창짝코너클립</t>
    <phoneticPr fontId="2" type="noConversion"/>
  </si>
  <si>
    <t>日(중간살)</t>
    <phoneticPr fontId="2" type="noConversion"/>
  </si>
  <si>
    <t>日(중)(H1≠H2)</t>
    <phoneticPr fontId="2" type="noConversion"/>
  </si>
  <si>
    <t>창짝중간살</t>
    <phoneticPr fontId="2" type="noConversion"/>
  </si>
  <si>
    <t>AHC-1150-3</t>
    <phoneticPr fontId="2" type="noConversion"/>
  </si>
  <si>
    <t>日</t>
    <phoneticPr fontId="2" type="noConversion"/>
  </si>
  <si>
    <t>문짝(상+하)</t>
    <phoneticPr fontId="2" type="noConversion"/>
  </si>
  <si>
    <t>문짝(1EA)</t>
    <phoneticPr fontId="2" type="noConversion"/>
  </si>
  <si>
    <t>口</t>
    <phoneticPr fontId="2" type="noConversion"/>
  </si>
  <si>
    <t>口(중간살)</t>
    <phoneticPr fontId="2" type="noConversion"/>
  </si>
  <si>
    <t>AHC-1601</t>
    <phoneticPr fontId="2" type="noConversion"/>
  </si>
  <si>
    <t>160후레임</t>
    <phoneticPr fontId="2" type="noConversion"/>
  </si>
  <si>
    <t>BS-0018</t>
    <phoneticPr fontId="2" type="noConversion"/>
  </si>
  <si>
    <t>AHC-1603-4</t>
    <phoneticPr fontId="2" type="noConversion"/>
  </si>
  <si>
    <t>창짝(24T)</t>
    <phoneticPr fontId="2" type="noConversion"/>
  </si>
  <si>
    <t>오사이(24T)</t>
    <phoneticPr fontId="2" type="noConversion"/>
  </si>
  <si>
    <t>GB-1069</t>
    <phoneticPr fontId="2" type="noConversion"/>
  </si>
  <si>
    <t>CP-1604</t>
    <phoneticPr fontId="2" type="noConversion"/>
  </si>
  <si>
    <t>기밀대</t>
    <phoneticPr fontId="2" type="noConversion"/>
  </si>
  <si>
    <t>DSP1-725</t>
    <phoneticPr fontId="2" type="noConversion"/>
  </si>
  <si>
    <t>BS-0022</t>
    <phoneticPr fontId="2" type="noConversion"/>
  </si>
  <si>
    <t>중간창짝</t>
    <phoneticPr fontId="2" type="noConversion"/>
  </si>
  <si>
    <t>중간살문짝</t>
    <phoneticPr fontId="2" type="noConversion"/>
  </si>
  <si>
    <t>口(중간살)</t>
    <phoneticPr fontId="2" type="noConversion"/>
  </si>
  <si>
    <t>田+상부 fix</t>
    <phoneticPr fontId="2" type="noConversion"/>
  </si>
  <si>
    <t>田(중)+상부 fix</t>
    <phoneticPr fontId="2" type="noConversion"/>
  </si>
  <si>
    <t>fix</t>
    <phoneticPr fontId="2" type="noConversion"/>
  </si>
  <si>
    <t>fix유리틀</t>
    <phoneticPr fontId="2" type="noConversion"/>
  </si>
  <si>
    <t>3010</t>
    <phoneticPr fontId="2" type="noConversion"/>
  </si>
  <si>
    <t>S1102,S1110A</t>
    <phoneticPr fontId="2" type="noConversion"/>
  </si>
  <si>
    <t>日+상부 fix</t>
    <phoneticPr fontId="2" type="noConversion"/>
  </si>
  <si>
    <t>日+상부 fix(H1≠H2)</t>
    <phoneticPr fontId="2" type="noConversion"/>
  </si>
  <si>
    <t>日</t>
    <phoneticPr fontId="2" type="noConversion"/>
  </si>
  <si>
    <t>日(중간살)+상부 fix</t>
    <phoneticPr fontId="2" type="noConversion"/>
  </si>
  <si>
    <t>日(중)+상부 fix(H1≠H2)</t>
    <phoneticPr fontId="2" type="noConversion"/>
  </si>
  <si>
    <t>각규격</t>
    <phoneticPr fontId="2" type="noConversion"/>
  </si>
  <si>
    <t>복합FIX틀</t>
    <phoneticPr fontId="2" type="noConversion"/>
  </si>
  <si>
    <t>복합FIX오사이</t>
    <phoneticPr fontId="2" type="noConversion"/>
  </si>
  <si>
    <t>AHC-2309-11</t>
    <phoneticPr fontId="2" type="noConversion"/>
  </si>
  <si>
    <t>JPS-029,005</t>
    <phoneticPr fontId="2" type="noConversion"/>
  </si>
  <si>
    <t>품번</t>
    <phoneticPr fontId="2" type="noConversion"/>
  </si>
  <si>
    <t>PU120SL-127</t>
    <phoneticPr fontId="2" type="noConversion"/>
  </si>
  <si>
    <t>127후레임</t>
    <phoneticPr fontId="2" type="noConversion"/>
  </si>
  <si>
    <t>PU120SL-401</t>
    <phoneticPr fontId="2" type="noConversion"/>
  </si>
  <si>
    <t>PU120SL-601</t>
    <phoneticPr fontId="2" type="noConversion"/>
  </si>
  <si>
    <t>PU120SL-701</t>
    <phoneticPr fontId="2" type="noConversion"/>
  </si>
  <si>
    <t>PU120SL-801</t>
    <phoneticPr fontId="2" type="noConversion"/>
  </si>
  <si>
    <t>AL단열미서기중중연이중창</t>
    <phoneticPr fontId="2" type="noConversion"/>
  </si>
  <si>
    <t>SC20</t>
    <phoneticPr fontId="2" type="noConversion"/>
  </si>
  <si>
    <t>방충망</t>
    <phoneticPr fontId="2" type="noConversion"/>
  </si>
  <si>
    <t>1406</t>
    <phoneticPr fontId="2" type="noConversion"/>
  </si>
  <si>
    <t>이중스팬드럴</t>
    <phoneticPr fontId="2" type="noConversion"/>
  </si>
  <si>
    <t>roll screen</t>
  </si>
  <si>
    <t>3010</t>
    <phoneticPr fontId="2" type="noConversion"/>
  </si>
  <si>
    <t>갤러리틀</t>
    <phoneticPr fontId="2" type="noConversion"/>
  </si>
  <si>
    <t>갤러리집</t>
    <phoneticPr fontId="2" type="noConversion"/>
  </si>
  <si>
    <t>갤러리살</t>
    <phoneticPr fontId="2" type="noConversion"/>
  </si>
  <si>
    <t>GAL-5</t>
    <phoneticPr fontId="2" type="noConversion"/>
  </si>
  <si>
    <t>GAL-6</t>
    <phoneticPr fontId="2" type="noConversion"/>
  </si>
  <si>
    <t>口口口</t>
    <phoneticPr fontId="2" type="noConversion"/>
  </si>
  <si>
    <t>口口口口</t>
    <phoneticPr fontId="2" type="noConversion"/>
  </si>
  <si>
    <t>口口</t>
    <phoneticPr fontId="2" type="noConversion"/>
  </si>
  <si>
    <t>금액</t>
    <phoneticPr fontId="2" type="noConversion"/>
  </si>
  <si>
    <t>단가</t>
    <phoneticPr fontId="2" type="noConversion"/>
  </si>
  <si>
    <t>합계금액</t>
    <phoneticPr fontId="2" type="noConversion"/>
  </si>
  <si>
    <t>PU120SL-903</t>
    <phoneticPr fontId="2" type="noConversion"/>
  </si>
  <si>
    <t>PU120SF-102</t>
    <phoneticPr fontId="2" type="noConversion"/>
  </si>
  <si>
    <t>1116</t>
    <phoneticPr fontId="2" type="noConversion"/>
  </si>
  <si>
    <t>상살</t>
    <phoneticPr fontId="2" type="noConversion"/>
  </si>
  <si>
    <t>127중간후레임</t>
    <phoneticPr fontId="2" type="noConversion"/>
  </si>
  <si>
    <t>127fix 틀</t>
    <phoneticPr fontId="2" type="noConversion"/>
  </si>
  <si>
    <t>fix오사이</t>
    <phoneticPr fontId="2" type="noConversion"/>
  </si>
  <si>
    <t>口(2)</t>
    <phoneticPr fontId="2" type="noConversion"/>
  </si>
  <si>
    <t>口(4)</t>
    <phoneticPr fontId="2" type="noConversion"/>
  </si>
  <si>
    <t>口(3)</t>
    <phoneticPr fontId="2" type="noConversion"/>
  </si>
  <si>
    <t>日</t>
    <phoneticPr fontId="2" type="noConversion"/>
  </si>
  <si>
    <t>AHC-1602</t>
    <phoneticPr fontId="2" type="noConversion"/>
  </si>
  <si>
    <t>160중간후레임</t>
    <phoneticPr fontId="2" type="noConversion"/>
  </si>
  <si>
    <t>日(중간살)</t>
    <phoneticPr fontId="2" type="noConversion"/>
  </si>
  <si>
    <t>田</t>
    <phoneticPr fontId="2" type="noConversion"/>
  </si>
  <si>
    <t>田(H1≠H2)</t>
    <phoneticPr fontId="2" type="noConversion"/>
  </si>
  <si>
    <t>田(H1≠H2)</t>
    <phoneticPr fontId="2" type="noConversion"/>
  </si>
  <si>
    <t>田(중)</t>
    <phoneticPr fontId="2" type="noConversion"/>
  </si>
  <si>
    <t>田(중)(H1≠H2)</t>
    <phoneticPr fontId="2" type="noConversion"/>
  </si>
  <si>
    <t>田+상부 fix</t>
    <phoneticPr fontId="2" type="noConversion"/>
  </si>
  <si>
    <t>田+상부 fix(H1≠H2)</t>
    <phoneticPr fontId="2" type="noConversion"/>
  </si>
  <si>
    <t>田(중)+상부 fix</t>
    <phoneticPr fontId="2" type="noConversion"/>
  </si>
  <si>
    <t>田(중)+상부 fix(H1≠H2)</t>
    <phoneticPr fontId="2" type="noConversion"/>
  </si>
  <si>
    <t>田(중)+상부 fix(H1≠H2)</t>
    <phoneticPr fontId="2" type="noConversion"/>
  </si>
  <si>
    <t>田(중간살)+상부 fix(H1=H2)(H1≠H2)</t>
    <phoneticPr fontId="2" type="noConversion"/>
  </si>
  <si>
    <t>田+상부 fix(H1=H2)(H1≠H2)</t>
    <phoneticPr fontId="2" type="noConversion"/>
  </si>
  <si>
    <t>田(중간살)(H1≠H2)</t>
    <phoneticPr fontId="2" type="noConversion"/>
  </si>
  <si>
    <t>田(중간살)(H1=H2)</t>
    <phoneticPr fontId="2" type="noConversion"/>
  </si>
  <si>
    <t>日(중간살)(H1≠H2)</t>
    <phoneticPr fontId="2" type="noConversion"/>
  </si>
  <si>
    <t>日(중간살)(H1=H2)</t>
    <phoneticPr fontId="2" type="noConversion"/>
  </si>
  <si>
    <t>日(H1≠H2)</t>
    <phoneticPr fontId="2" type="noConversion"/>
  </si>
  <si>
    <t>日(H1=H2)</t>
    <phoneticPr fontId="2" type="noConversion"/>
  </si>
  <si>
    <t>口</t>
    <phoneticPr fontId="2" type="noConversion"/>
  </si>
  <si>
    <t>口(중간살)</t>
    <phoneticPr fontId="2" type="noConversion"/>
  </si>
  <si>
    <t>日</t>
    <phoneticPr fontId="2" type="noConversion"/>
  </si>
  <si>
    <t>日(H1≠H2)</t>
    <phoneticPr fontId="2" type="noConversion"/>
  </si>
  <si>
    <t>日(중간살)</t>
    <phoneticPr fontId="2" type="noConversion"/>
  </si>
  <si>
    <t>日(중)(H1≠H2)</t>
    <phoneticPr fontId="2" type="noConversion"/>
  </si>
  <si>
    <t>日(중)+상부 fix(H1≠H2)</t>
    <phoneticPr fontId="2" type="noConversion"/>
  </si>
  <si>
    <t>田(H1=H2)</t>
    <phoneticPr fontId="2" type="noConversion"/>
  </si>
  <si>
    <t>田(H1=H2)</t>
    <phoneticPr fontId="2" type="noConversion"/>
  </si>
  <si>
    <t>口(1)</t>
    <phoneticPr fontId="2" type="noConversion"/>
  </si>
  <si>
    <t>口</t>
    <phoneticPr fontId="2" type="noConversion"/>
  </si>
  <si>
    <t>口(중간살)</t>
    <phoneticPr fontId="2" type="noConversion"/>
  </si>
  <si>
    <t>日</t>
    <phoneticPr fontId="2" type="noConversion"/>
  </si>
  <si>
    <t>日(중간살)</t>
    <phoneticPr fontId="2" type="noConversion"/>
  </si>
  <si>
    <t>日+상부 fix</t>
    <phoneticPr fontId="2" type="noConversion"/>
  </si>
  <si>
    <t>口口口口</t>
    <phoneticPr fontId="2" type="noConversion"/>
  </si>
  <si>
    <t>발주중량합계</t>
    <phoneticPr fontId="2" type="noConversion"/>
  </si>
  <si>
    <t>발주중량합계</t>
    <phoneticPr fontId="2" type="noConversion"/>
  </si>
  <si>
    <t>발주중량합계</t>
    <phoneticPr fontId="2" type="noConversion"/>
  </si>
  <si>
    <t>발주중량합계</t>
    <phoneticPr fontId="2" type="noConversion"/>
  </si>
  <si>
    <t>발주중량합계</t>
    <phoneticPr fontId="2" type="noConversion"/>
  </si>
  <si>
    <t>발주중량합계</t>
    <phoneticPr fontId="2" type="noConversion"/>
  </si>
  <si>
    <t>발주중량합계</t>
    <phoneticPr fontId="2" type="noConversion"/>
  </si>
  <si>
    <t>발주중량합계</t>
    <phoneticPr fontId="2" type="noConversion"/>
  </si>
  <si>
    <t>발주중량합계</t>
    <phoneticPr fontId="2" type="noConversion"/>
  </si>
  <si>
    <t>발주중량합계</t>
    <phoneticPr fontId="2" type="noConversion"/>
  </si>
  <si>
    <t>발주중량합계</t>
    <phoneticPr fontId="2" type="noConversion"/>
  </si>
  <si>
    <t>발주중량합계</t>
    <phoneticPr fontId="2" type="noConversion"/>
  </si>
  <si>
    <t>발주총합계</t>
    <phoneticPr fontId="2" type="noConversion"/>
  </si>
  <si>
    <t>발주총합계</t>
    <phoneticPr fontId="2" type="noConversion"/>
  </si>
  <si>
    <t>발주총합계</t>
    <phoneticPr fontId="2" type="noConversion"/>
  </si>
  <si>
    <t>발주총합계</t>
    <phoneticPr fontId="2" type="noConversion"/>
  </si>
  <si>
    <t>발주총합계</t>
    <phoneticPr fontId="2" type="noConversion"/>
  </si>
  <si>
    <t>발주총합계</t>
    <phoneticPr fontId="2" type="noConversion"/>
  </si>
  <si>
    <t>발주총합계</t>
    <phoneticPr fontId="2" type="noConversion"/>
  </si>
  <si>
    <t>발주총합계</t>
    <phoneticPr fontId="2" type="noConversion"/>
  </si>
  <si>
    <t>발주총합계</t>
    <phoneticPr fontId="2" type="noConversion"/>
  </si>
  <si>
    <t>발주총합계</t>
    <phoneticPr fontId="2" type="noConversion"/>
  </si>
  <si>
    <t>발주총합계</t>
    <phoneticPr fontId="2" type="noConversion"/>
  </si>
  <si>
    <t>발주총합계</t>
    <phoneticPr fontId="2" type="noConversion"/>
  </si>
  <si>
    <t>발주총합계</t>
    <phoneticPr fontId="2" type="noConversion"/>
  </si>
  <si>
    <t>발주총합계</t>
    <phoneticPr fontId="2" type="noConversion"/>
  </si>
  <si>
    <t>발주총합계</t>
    <phoneticPr fontId="2" type="noConversion"/>
  </si>
  <si>
    <t>견적중량합계</t>
    <phoneticPr fontId="2" type="noConversion"/>
  </si>
  <si>
    <t>견적중량합계</t>
    <phoneticPr fontId="2" type="noConversion"/>
  </si>
  <si>
    <t>견적중량합계</t>
    <phoneticPr fontId="2" type="noConversion"/>
  </si>
  <si>
    <t>견적중량합계</t>
    <phoneticPr fontId="2" type="noConversion"/>
  </si>
  <si>
    <t>견적중량합계</t>
    <phoneticPr fontId="2" type="noConversion"/>
  </si>
  <si>
    <t>견적중량합계</t>
    <phoneticPr fontId="2" type="noConversion"/>
  </si>
  <si>
    <t>견적중량합계</t>
    <phoneticPr fontId="2" type="noConversion"/>
  </si>
  <si>
    <t>견적중량합계</t>
    <phoneticPr fontId="2" type="noConversion"/>
  </si>
  <si>
    <t>견적중량합계</t>
    <phoneticPr fontId="2" type="noConversion"/>
  </si>
  <si>
    <t>견적중량합계</t>
    <phoneticPr fontId="2" type="noConversion"/>
  </si>
  <si>
    <t>견적중량합계</t>
    <phoneticPr fontId="2" type="noConversion"/>
  </si>
  <si>
    <t>견적총합계</t>
    <phoneticPr fontId="2" type="noConversion"/>
  </si>
  <si>
    <t>견적총합계</t>
    <phoneticPr fontId="2" type="noConversion"/>
  </si>
  <si>
    <t>견적총합계</t>
    <phoneticPr fontId="2" type="noConversion"/>
  </si>
  <si>
    <t>견적총합계</t>
    <phoneticPr fontId="2" type="noConversion"/>
  </si>
  <si>
    <t>견적총합계</t>
    <phoneticPr fontId="2" type="noConversion"/>
  </si>
  <si>
    <t>견적총합계</t>
    <phoneticPr fontId="2" type="noConversion"/>
  </si>
  <si>
    <t>견적총합계</t>
    <phoneticPr fontId="2" type="noConversion"/>
  </si>
  <si>
    <t>견적총합계</t>
    <phoneticPr fontId="2" type="noConversion"/>
  </si>
  <si>
    <t>견적총합계</t>
    <phoneticPr fontId="2" type="noConversion"/>
  </si>
  <si>
    <t>견적총합계</t>
    <phoneticPr fontId="2" type="noConversion"/>
  </si>
  <si>
    <t>견적총합계</t>
    <phoneticPr fontId="2" type="noConversion"/>
  </si>
  <si>
    <t>견적총합계</t>
    <phoneticPr fontId="2" type="noConversion"/>
  </si>
  <si>
    <t>견적총합계</t>
    <phoneticPr fontId="2" type="noConversion"/>
  </si>
  <si>
    <t>견적총합계</t>
    <phoneticPr fontId="2" type="noConversion"/>
  </si>
  <si>
    <t>롤방충망</t>
    <phoneticPr fontId="2" type="noConversion"/>
  </si>
  <si>
    <t>길이산출(M)</t>
    <phoneticPr fontId="2" type="noConversion"/>
  </si>
  <si>
    <t>길이산출(M)</t>
    <phoneticPr fontId="2" type="noConversion"/>
  </si>
  <si>
    <t>길이산출(M)</t>
    <phoneticPr fontId="2" type="noConversion"/>
  </si>
  <si>
    <t>길이산출(M)</t>
    <phoneticPr fontId="2" type="noConversion"/>
  </si>
  <si>
    <t>길이산출(M)</t>
    <phoneticPr fontId="2" type="noConversion"/>
  </si>
  <si>
    <t>길이산출(M)</t>
    <phoneticPr fontId="2" type="noConversion"/>
  </si>
  <si>
    <t>길이산출(M)</t>
    <phoneticPr fontId="2" type="noConversion"/>
  </si>
  <si>
    <t>길이산출(M)</t>
    <phoneticPr fontId="2" type="noConversion"/>
  </si>
  <si>
    <t>길이산출(M)</t>
    <phoneticPr fontId="2" type="noConversion"/>
  </si>
  <si>
    <t>길이산출(M)</t>
    <phoneticPr fontId="2" type="noConversion"/>
  </si>
  <si>
    <t>길이산출(M)</t>
    <phoneticPr fontId="2" type="noConversion"/>
  </si>
  <si>
    <t>길이산출(M)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</si>
</sst>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9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_-* #,##0.00_-;\-* #,##0.00_-;_-* &quot;-&quot;_-;_-@_-"/>
    <numFmt numFmtId="177" formatCode="_-* #,##0.000_-;\-* #,##0.000_-;_-* &quot;-&quot;_-;_-@_-"/>
    <numFmt numFmtId="178" formatCode="#,##0.00_ "/>
    <numFmt numFmtId="179" formatCode="#,##0_);[Red]\(#,##0\)"/>
    <numFmt numFmtId="180" formatCode="_-* #,##0.00\ _B_F_-;\-* #,##0.00\ _B_F_-;_-* &quot;-&quot;??\ _B_F_-;_-@_-"/>
    <numFmt numFmtId="181" formatCode="&quot;$&quot;#,##0.00"/>
    <numFmt numFmtId="182" formatCode="&quot;₩&quot;#,##0;[Red]&quot;₩&quot;&quot;₩&quot;\-#,##0"/>
    <numFmt numFmtId="183" formatCode="_-* #,##0_-;&quot;₩&quot;\!\-* #,##0_-;_-* &quot;-&quot;_-;_-@_-"/>
    <numFmt numFmtId="184" formatCode="_(* #,##0_);_(* \(#,##0\);_(* &quot;-&quot;_);_(@_)"/>
    <numFmt numFmtId="185" formatCode="0.000"/>
    <numFmt numFmtId="186" formatCode="0%\ "/>
    <numFmt numFmtId="187" formatCode="#,##0\ \ \ "/>
    <numFmt numFmtId="188" formatCode="0%\ \ "/>
    <numFmt numFmtId="189" formatCode="#,##0\ \ \ \ "/>
    <numFmt numFmtId="190" formatCode="#,##0\ "/>
    <numFmt numFmtId="191" formatCode="m\o\n\th\ d\,\ yyyy"/>
    <numFmt numFmtId="192" formatCode="#.00"/>
    <numFmt numFmtId="193" formatCode="#."/>
    <numFmt numFmtId="194" formatCode="General_)"/>
    <numFmt numFmtId="195" formatCode="0.0_)"/>
    <numFmt numFmtId="196" formatCode="&quot;₩&quot;#,##0;&quot;₩&quot;&quot;₩&quot;&quot;₩&quot;&quot;₩&quot;\-#,##0"/>
    <numFmt numFmtId="197" formatCode="0.0"/>
    <numFmt numFmtId="198" formatCode="[Red]#,##0"/>
    <numFmt numFmtId="199" formatCode="#,##0&quot;칸&quot;"/>
    <numFmt numFmtId="200" formatCode="#,##0;[Red]&quot;-&quot;#,##0"/>
    <numFmt numFmtId="201" formatCode="&quot;₩&quot;#,##0;[Red]&quot;₩&quot;&quot;₩&quot;&quot;₩&quot;&quot;₩&quot;\-#,##0"/>
    <numFmt numFmtId="202" formatCode="_ * #,##0.0000_ ;_ * \-#,##0.0000_ ;_ * &quot;-&quot;_ ;_ @_ "/>
    <numFmt numFmtId="203" formatCode="0.0000"/>
    <numFmt numFmtId="204" formatCode="0.00000"/>
    <numFmt numFmtId="205" formatCode="#,##0\ ;[Red]&quot;-&quot;#,##0\ "/>
    <numFmt numFmtId="206" formatCode="* #,##0\ ;[Red]* &quot;-&quot;#,##0\ "/>
    <numFmt numFmtId="207" formatCode="#,##0.####;[Red]&quot;-&quot;#,##0.####"/>
    <numFmt numFmtId="208" formatCode="#,##0.0###\ ;[Red]&quot;-&quot;#,##0.0###\ "/>
    <numFmt numFmtId="209" formatCode="_-* #,##0.00_-;&quot;₩&quot;&quot;₩&quot;\-* #,##0.00_-;_-* &quot;-&quot;??_-;_-@_-"/>
    <numFmt numFmtId="210" formatCode="_-&quot;₩&quot;* #,##0.00_-;&quot;₩&quot;&quot;₩&quot;\-&quot;₩&quot;* #,##0.00_-;_-&quot;₩&quot;* &quot;-&quot;??_-;_-@_-"/>
    <numFmt numFmtId="211" formatCode="&quot;₩&quot;#,##0.00;&quot;₩&quot;&quot;₩&quot;&quot;₩&quot;&quot;₩&quot;\-#,##0.00"/>
  </numFmts>
  <fonts count="4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name val="새굴림"/>
      <family val="1"/>
      <charset val="129"/>
    </font>
    <font>
      <sz val="10"/>
      <name val="굴림"/>
      <family val="3"/>
      <charset val="129"/>
    </font>
    <font>
      <sz val="10"/>
      <name val="돋움체"/>
      <family val="3"/>
      <charset val="129"/>
    </font>
    <font>
      <sz val="12"/>
      <name val="바탕체"/>
      <family val="1"/>
      <charset val="129"/>
    </font>
    <font>
      <b/>
      <sz val="10"/>
      <name val="Helv"/>
      <family val="2"/>
    </font>
    <font>
      <sz val="10"/>
      <name val="Arial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2"/>
      <name val="굴림체"/>
      <family val="3"/>
      <charset val="129"/>
    </font>
    <font>
      <sz val="11"/>
      <name val="굴림체"/>
      <family val="3"/>
      <charset val="129"/>
    </font>
    <font>
      <sz val="12"/>
      <name val="뼻뮝"/>
      <family val="1"/>
      <charset val="129"/>
    </font>
    <font>
      <sz val="12"/>
      <name val="돋움체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바탕체"/>
      <family val="1"/>
      <charset val="129"/>
    </font>
    <font>
      <sz val="10"/>
      <name val="굴림체"/>
      <family val="3"/>
      <charset val="129"/>
    </font>
    <font>
      <sz val="10"/>
      <name val="돋움"/>
      <family val="3"/>
      <charset val="129"/>
    </font>
    <font>
      <sz val="10"/>
      <name val="Times New Roman"/>
      <family val="1"/>
    </font>
    <font>
      <sz val="10"/>
      <name val="MS Sans Serif"/>
      <family val="2"/>
    </font>
    <font>
      <sz val="12"/>
      <name val="Times New Roman"/>
      <family val="1"/>
    </font>
    <font>
      <sz val="12"/>
      <name val="견명조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2"/>
      <name val="¹ÙÅÁÃ¼"/>
      <family val="1"/>
      <charset val="129"/>
    </font>
    <font>
      <sz val="12"/>
      <name val="¹UAAA¼"/>
      <family val="3"/>
      <charset val="129"/>
    </font>
    <font>
      <sz val="12"/>
      <name val="System"/>
      <family val="2"/>
      <charset val="129"/>
    </font>
    <font>
      <sz val="8"/>
      <name val="¹UAAA¼"/>
      <family val="3"/>
      <charset val="129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b/>
      <sz val="1"/>
      <color indexed="8"/>
      <name val="Courier"/>
      <family val="3"/>
    </font>
    <font>
      <u/>
      <sz val="10"/>
      <color indexed="12"/>
      <name val="MS Sans Serif"/>
      <family val="2"/>
    </font>
    <font>
      <b/>
      <i/>
      <sz val="12"/>
      <name val="Times New Roman"/>
      <family val="1"/>
    </font>
    <font>
      <sz val="7"/>
      <name val="Small Fonts"/>
      <family val="2"/>
    </font>
    <font>
      <b/>
      <i/>
      <sz val="9"/>
      <name val="Times New Roman"/>
      <family val="1"/>
    </font>
    <font>
      <b/>
      <u/>
      <sz val="13"/>
      <name val="굴림체"/>
      <family val="3"/>
      <charset val="129"/>
    </font>
    <font>
      <sz val="8"/>
      <name val="바탕체"/>
      <family val="1"/>
      <charset val="129"/>
    </font>
    <font>
      <sz val="12"/>
      <name val="명조"/>
      <family val="3"/>
      <charset val="129"/>
    </font>
    <font>
      <u/>
      <sz val="11"/>
      <color indexed="36"/>
      <name val="돋움"/>
      <family val="3"/>
      <charset val="129"/>
    </font>
    <font>
      <b/>
      <sz val="12"/>
      <color indexed="16"/>
      <name val="굴림체"/>
      <family val="3"/>
      <charset val="129"/>
    </font>
    <font>
      <sz val="10"/>
      <name val="명조"/>
      <family val="3"/>
      <charset val="129"/>
    </font>
    <font>
      <sz val="11"/>
      <name val="돋움체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hair">
        <color indexed="64"/>
      </bottom>
      <diagonal/>
    </border>
  </borders>
  <cellStyleXfs count="1006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8" fillId="0" borderId="0"/>
    <xf numFmtId="0" fontId="9" fillId="0" borderId="0" applyFont="0" applyFill="0" applyBorder="0" applyAlignment="0" applyProtection="0"/>
    <xf numFmtId="180" fontId="3" fillId="0" borderId="0"/>
    <xf numFmtId="0" fontId="9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81" fontId="3" fillId="0" borderId="0"/>
    <xf numFmtId="182" fontId="3" fillId="0" borderId="0"/>
    <xf numFmtId="38" fontId="10" fillId="2" borderId="0" applyNumberFormat="0" applyBorder="0" applyAlignment="0" applyProtection="0"/>
    <xf numFmtId="0" fontId="11" fillId="0" borderId="0">
      <alignment horizontal="left"/>
    </xf>
    <xf numFmtId="0" fontId="12" fillId="0" borderId="8" applyNumberFormat="0" applyAlignment="0" applyProtection="0">
      <alignment horizontal="left" vertical="center"/>
    </xf>
    <xf numFmtId="0" fontId="12" fillId="0" borderId="3">
      <alignment horizontal="left" vertical="center"/>
    </xf>
    <xf numFmtId="10" fontId="10" fillId="2" borderId="1" applyNumberFormat="0" applyBorder="0" applyAlignment="0" applyProtection="0"/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3" fillId="0" borderId="9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7" fillId="0" borderId="0"/>
    <xf numFmtId="0" fontId="9" fillId="0" borderId="0"/>
    <xf numFmtId="10" fontId="9" fillId="0" borderId="0" applyFont="0" applyFill="0" applyBorder="0" applyAlignment="0" applyProtection="0"/>
    <xf numFmtId="0" fontId="13" fillId="0" borderId="0"/>
    <xf numFmtId="179" fontId="14" fillId="0" borderId="0"/>
    <xf numFmtId="179" fontId="15" fillId="0" borderId="0"/>
    <xf numFmtId="0" fontId="16" fillId="0" borderId="0"/>
    <xf numFmtId="0" fontId="9" fillId="0" borderId="0"/>
    <xf numFmtId="41" fontId="3" fillId="0" borderId="0" applyFont="0" applyFill="0" applyBorder="0" applyAlignment="0" applyProtection="0"/>
    <xf numFmtId="0" fontId="4" fillId="0" borderId="0">
      <alignment vertical="center"/>
    </xf>
    <xf numFmtId="0" fontId="18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3" fontId="17" fillId="0" borderId="1"/>
    <xf numFmtId="40" fontId="7" fillId="0" borderId="6"/>
    <xf numFmtId="0" fontId="9" fillId="0" borderId="0"/>
    <xf numFmtId="0" fontId="22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 applyFont="0" applyFill="0" applyBorder="0" applyAlignment="0" applyProtection="0"/>
    <xf numFmtId="0" fontId="2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24" fillId="0" borderId="0"/>
    <xf numFmtId="3" fontId="17" fillId="0" borderId="1"/>
    <xf numFmtId="3" fontId="17" fillId="0" borderId="1"/>
    <xf numFmtId="0" fontId="15" fillId="0" borderId="0">
      <alignment horizontal="center" vertical="center"/>
    </xf>
    <xf numFmtId="0" fontId="14" fillId="0" borderId="0"/>
    <xf numFmtId="184" fontId="7" fillId="0" borderId="0">
      <alignment horizontal="center" vertical="center"/>
    </xf>
    <xf numFmtId="41" fontId="7" fillId="0" borderId="0">
      <alignment horizontal="center" vertical="center"/>
    </xf>
    <xf numFmtId="185" fontId="25" fillId="0" borderId="0">
      <alignment horizontal="center" vertical="center"/>
    </xf>
    <xf numFmtId="40" fontId="7" fillId="0" borderId="0">
      <protection locked="0"/>
    </xf>
    <xf numFmtId="0" fontId="7" fillId="0" borderId="2">
      <alignment horizontal="center"/>
    </xf>
    <xf numFmtId="9" fontId="7" fillId="0" borderId="0">
      <protection locked="0"/>
    </xf>
    <xf numFmtId="186" fontId="3" fillId="0" borderId="0" applyFont="0" applyFill="0" applyBorder="0" applyAlignment="0" applyProtection="0"/>
    <xf numFmtId="40" fontId="7" fillId="0" borderId="0">
      <protection locked="0"/>
    </xf>
    <xf numFmtId="40" fontId="7" fillId="0" borderId="0">
      <protection locked="0"/>
    </xf>
    <xf numFmtId="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40" fontId="7" fillId="0" borderId="0">
      <protection locked="0"/>
    </xf>
    <xf numFmtId="40" fontId="7" fillId="0" borderId="0">
      <protection locked="0"/>
    </xf>
    <xf numFmtId="40" fontId="7" fillId="0" borderId="0">
      <protection locked="0"/>
    </xf>
    <xf numFmtId="187" fontId="3" fillId="0" borderId="0" applyFont="0" applyFill="0" applyBorder="0" applyAlignment="0" applyProtection="0"/>
    <xf numFmtId="0" fontId="28" fillId="0" borderId="0" applyFont="0" applyFill="0" applyBorder="0" applyAlignment="0" applyProtection="0"/>
    <xf numFmtId="37" fontId="29" fillId="0" borderId="0" applyFont="0" applyFill="0" applyBorder="0" applyAlignment="0" applyProtection="0"/>
    <xf numFmtId="40" fontId="7" fillId="0" borderId="0">
      <protection locked="0"/>
    </xf>
    <xf numFmtId="188" fontId="3" fillId="0" borderId="0" applyFont="0" applyFill="0" applyBorder="0" applyAlignment="0" applyProtection="0"/>
    <xf numFmtId="0" fontId="28" fillId="0" borderId="0" applyFont="0" applyFill="0" applyBorder="0" applyAlignment="0" applyProtection="0"/>
    <xf numFmtId="37" fontId="29" fillId="0" borderId="0" applyFont="0" applyFill="0" applyBorder="0" applyAlignment="0" applyProtection="0"/>
    <xf numFmtId="40" fontId="7" fillId="0" borderId="0">
      <protection locked="0"/>
    </xf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3" fillId="0" borderId="0"/>
    <xf numFmtId="0" fontId="29" fillId="0" borderId="0"/>
    <xf numFmtId="40" fontId="7" fillId="0" borderId="0">
      <protection locked="0"/>
    </xf>
    <xf numFmtId="189" fontId="3" fillId="0" borderId="0" applyFont="0" applyFill="0" applyBorder="0" applyAlignment="0" applyProtection="0"/>
    <xf numFmtId="0" fontId="28" fillId="0" borderId="0" applyFont="0" applyFill="0" applyBorder="0" applyAlignment="0" applyProtection="0"/>
    <xf numFmtId="37" fontId="29" fillId="0" borderId="0" applyFont="0" applyFill="0" applyBorder="0" applyAlignment="0" applyProtection="0"/>
    <xf numFmtId="190" fontId="3" fillId="0" borderId="0" applyFont="0" applyFill="0" applyBorder="0" applyAlignment="0" applyProtection="0"/>
    <xf numFmtId="0" fontId="28" fillId="0" borderId="0" applyFont="0" applyFill="0" applyBorder="0" applyAlignment="0" applyProtection="0"/>
    <xf numFmtId="37" fontId="29" fillId="0" borderId="0" applyFont="0" applyFill="0" applyBorder="0" applyAlignment="0" applyProtection="0"/>
    <xf numFmtId="58" fontId="3" fillId="0" borderId="0" applyFont="0" applyFill="0" applyBorder="0" applyAlignment="0" applyProtection="0"/>
    <xf numFmtId="40" fontId="7" fillId="0" borderId="0">
      <protection locked="0"/>
    </xf>
    <xf numFmtId="40" fontId="7" fillId="0" borderId="0">
      <protection locked="0"/>
    </xf>
    <xf numFmtId="0" fontId="30" fillId="0" borderId="0"/>
    <xf numFmtId="0" fontId="31" fillId="0" borderId="0"/>
    <xf numFmtId="0" fontId="3" fillId="0" borderId="0" applyFill="0" applyBorder="0" applyAlignment="0"/>
    <xf numFmtId="40" fontId="7" fillId="0" borderId="0">
      <protection locked="0"/>
    </xf>
    <xf numFmtId="4" fontId="32" fillId="0" borderId="0">
      <protection locked="0"/>
    </xf>
    <xf numFmtId="1" fontId="3" fillId="0" borderId="0" applyFont="0" applyFill="0" applyBorder="0" applyAlignment="0" applyProtection="0"/>
    <xf numFmtId="0" fontId="20" fillId="0" borderId="0" applyFont="0" applyFill="0" applyBorder="0" applyAlignment="0" applyProtection="0"/>
    <xf numFmtId="0" fontId="3" fillId="0" borderId="0">
      <protection locked="0"/>
    </xf>
    <xf numFmtId="1" fontId="3" fillId="0" borderId="0" applyFont="0" applyFill="0" applyBorder="0" applyAlignment="0" applyProtection="0"/>
    <xf numFmtId="191" fontId="32" fillId="0" borderId="0">
      <protection locked="0"/>
    </xf>
    <xf numFmtId="4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32" fillId="0" borderId="0">
      <protection locked="0"/>
    </xf>
    <xf numFmtId="0" fontId="32" fillId="0" borderId="0">
      <protection locked="0"/>
    </xf>
    <xf numFmtId="0" fontId="33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2" fillId="0" borderId="0">
      <protection locked="0"/>
    </xf>
    <xf numFmtId="0" fontId="33" fillId="0" borderId="0">
      <protection locked="0"/>
    </xf>
    <xf numFmtId="192" fontId="32" fillId="0" borderId="0">
      <protection locked="0"/>
    </xf>
    <xf numFmtId="193" fontId="34" fillId="0" borderId="0">
      <protection locked="0"/>
    </xf>
    <xf numFmtId="193" fontId="34" fillId="0" borderId="0">
      <protection locked="0"/>
    </xf>
    <xf numFmtId="0" fontId="35" fillId="0" borderId="0" applyNumberFormat="0" applyFill="0" applyBorder="0" applyAlignment="0" applyProtection="0"/>
    <xf numFmtId="194" fontId="36" fillId="0" borderId="0">
      <alignment horizontal="left"/>
    </xf>
    <xf numFmtId="0" fontId="9" fillId="0" borderId="0" applyFont="0" applyFill="0" applyBorder="0" applyAlignment="0" applyProtection="0"/>
    <xf numFmtId="37" fontId="37" fillId="0" borderId="0"/>
    <xf numFmtId="0" fontId="17" fillId="0" borderId="12" applyNumberFormat="0" applyFont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7" fillId="0" borderId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/>
    <xf numFmtId="0" fontId="3" fillId="0" borderId="0">
      <protection locked="0"/>
    </xf>
    <xf numFmtId="10" fontId="9" fillId="0" borderId="0" applyFill="0" applyBorder="0" applyAlignment="0" applyProtection="0"/>
    <xf numFmtId="0" fontId="9" fillId="3" borderId="0"/>
    <xf numFmtId="195" fontId="38" fillId="0" borderId="0">
      <alignment horizontal="center"/>
    </xf>
    <xf numFmtId="0" fontId="39" fillId="0" borderId="0" applyFill="0" applyBorder="0" applyProtection="0">
      <alignment horizontal="centerContinuous" vertical="center"/>
    </xf>
    <xf numFmtId="0" fontId="14" fillId="2" borderId="0" applyFill="0" applyBorder="0" applyProtection="0">
      <alignment horizontal="center" vertical="center"/>
    </xf>
    <xf numFmtId="193" fontId="32" fillId="0" borderId="15">
      <protection locked="0"/>
    </xf>
    <xf numFmtId="0" fontId="40" fillId="0" borderId="2">
      <alignment horizontal="left"/>
    </xf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196" fontId="7" fillId="0" borderId="0">
      <protection locked="0"/>
    </xf>
    <xf numFmtId="0" fontId="34" fillId="0" borderId="0">
      <protection locked="0"/>
    </xf>
    <xf numFmtId="0" fontId="34" fillId="0" borderId="0">
      <protection locked="0"/>
    </xf>
    <xf numFmtId="0" fontId="41" fillId="0" borderId="0"/>
    <xf numFmtId="0" fontId="32" fillId="0" borderId="0">
      <protection locked="0"/>
    </xf>
    <xf numFmtId="3" fontId="23" fillId="0" borderId="5">
      <alignment horizontal="center"/>
    </xf>
    <xf numFmtId="0" fontId="32" fillId="0" borderId="0"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41" fontId="6" fillId="0" borderId="1" applyNumberFormat="0" applyFont="0" applyFill="0" applyBorder="0" applyProtection="0">
      <alignment horizontal="distributed"/>
    </xf>
    <xf numFmtId="40" fontId="7" fillId="0" borderId="0">
      <protection locked="0"/>
    </xf>
    <xf numFmtId="40" fontId="7" fillId="0" borderId="0">
      <protection locked="0"/>
    </xf>
    <xf numFmtId="9" fontId="15" fillId="2" borderId="0" applyFill="0" applyBorder="0" applyProtection="0">
      <alignment horizontal="right"/>
    </xf>
    <xf numFmtId="10" fontId="15" fillId="0" borderId="0" applyFill="0" applyBorder="0" applyProtection="0">
      <alignment horizontal="right"/>
    </xf>
    <xf numFmtId="185" fontId="7" fillId="0" borderId="0" applyFont="0" applyFill="0" applyBorder="0" applyAlignment="0" applyProtection="0"/>
    <xf numFmtId="197" fontId="7" fillId="0" borderId="0" applyFont="0" applyFill="0" applyBorder="0" applyAlignment="0" applyProtection="0"/>
    <xf numFmtId="198" fontId="41" fillId="0" borderId="14" applyBorder="0"/>
    <xf numFmtId="185" fontId="7" fillId="0" borderId="0" applyNumberFormat="0" applyFont="0" applyFill="0" applyBorder="0" applyProtection="0">
      <alignment horizontal="centerContinuous"/>
    </xf>
    <xf numFmtId="38" fontId="19" fillId="0" borderId="0">
      <alignment vertical="center" wrapText="1"/>
    </xf>
    <xf numFmtId="0" fontId="41" fillId="0" borderId="7"/>
    <xf numFmtId="4" fontId="41" fillId="0" borderId="14"/>
    <xf numFmtId="199" fontId="3" fillId="0" borderId="14"/>
    <xf numFmtId="0" fontId="3" fillId="0" borderId="14"/>
    <xf numFmtId="200" fontId="4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44" fillId="0" borderId="16"/>
    <xf numFmtId="4" fontId="32" fillId="0" borderId="0">
      <protection locked="0"/>
    </xf>
    <xf numFmtId="201" fontId="7" fillId="0" borderId="0">
      <protection locked="0"/>
    </xf>
    <xf numFmtId="0" fontId="7" fillId="0" borderId="0"/>
    <xf numFmtId="40" fontId="7" fillId="0" borderId="0">
      <protection locked="0"/>
    </xf>
    <xf numFmtId="40" fontId="7" fillId="0" borderId="0">
      <protection locked="0"/>
    </xf>
    <xf numFmtId="0" fontId="7" fillId="0" borderId="0" applyFont="0" applyFill="0" applyBorder="0" applyAlignment="0" applyProtection="0"/>
    <xf numFmtId="200" fontId="5" fillId="0" borderId="0" applyFont="0" applyFill="0" applyBorder="0" applyAlignment="0" applyProtection="0">
      <alignment vertical="center"/>
    </xf>
    <xf numFmtId="40" fontId="7" fillId="0" borderId="0">
      <protection locked="0"/>
    </xf>
    <xf numFmtId="202" fontId="3" fillId="0" borderId="0" applyFont="0" applyFill="0" applyBorder="0" applyProtection="0">
      <alignment vertical="center"/>
    </xf>
    <xf numFmtId="38" fontId="6" fillId="0" borderId="0" applyFont="0" applyFill="0" applyBorder="0" applyProtection="0">
      <alignment vertical="center"/>
    </xf>
    <xf numFmtId="40" fontId="7" fillId="0" borderId="0">
      <protection locked="0"/>
    </xf>
    <xf numFmtId="178" fontId="15" fillId="2" borderId="0" applyFill="0" applyBorder="0" applyProtection="0">
      <alignment horizontal="right"/>
    </xf>
    <xf numFmtId="38" fontId="6" fillId="0" borderId="0" applyFont="0" applyFill="0" applyBorder="0" applyAlignment="0" applyProtection="0">
      <alignment vertical="center"/>
    </xf>
    <xf numFmtId="203" fontId="7" fillId="0" borderId="0" applyFont="0" applyFill="0" applyBorder="0" applyAlignment="0" applyProtection="0">
      <alignment vertical="center"/>
    </xf>
    <xf numFmtId="204" fontId="7" fillId="0" borderId="0" applyFont="0" applyFill="0" applyBorder="0" applyAlignment="0" applyProtection="0">
      <alignment vertical="center"/>
    </xf>
    <xf numFmtId="40" fontId="7" fillId="0" borderId="6"/>
    <xf numFmtId="205" fontId="20" fillId="0" borderId="0" applyFont="0" applyFill="0" applyBorder="0" applyAlignment="0" applyProtection="0">
      <alignment textRotation="255"/>
    </xf>
    <xf numFmtId="206" fontId="20" fillId="0" borderId="0" applyFont="0" applyFill="0" applyBorder="0" applyAlignment="0" applyProtection="0">
      <alignment textRotation="255"/>
    </xf>
    <xf numFmtId="177" fontId="45" fillId="0" borderId="1">
      <alignment vertical="center"/>
    </xf>
    <xf numFmtId="207" fontId="20" fillId="0" borderId="0" applyFont="0" applyFill="0" applyBorder="0" applyAlignment="0" applyProtection="0">
      <alignment textRotation="255"/>
    </xf>
    <xf numFmtId="208" fontId="20" fillId="0" borderId="0" applyFont="0" applyFill="0" applyBorder="0" applyAlignment="0" applyProtection="0">
      <alignment textRotation="255"/>
    </xf>
    <xf numFmtId="0" fontId="7" fillId="0" borderId="0" applyFont="0" applyFill="0" applyBorder="0" applyAlignment="0" applyProtection="0"/>
    <xf numFmtId="40" fontId="7" fillId="0" borderId="0">
      <protection locked="0"/>
    </xf>
    <xf numFmtId="40" fontId="7" fillId="0" borderId="0">
      <protection locked="0"/>
    </xf>
    <xf numFmtId="40" fontId="7" fillId="0" borderId="0">
      <protection locked="0"/>
    </xf>
    <xf numFmtId="209" fontId="7" fillId="0" borderId="0">
      <protection locked="0"/>
    </xf>
    <xf numFmtId="40" fontId="7" fillId="0" borderId="0">
      <protection locked="0"/>
    </xf>
    <xf numFmtId="0" fontId="21" fillId="0" borderId="4">
      <alignment horizontal="center" vertical="center"/>
    </xf>
    <xf numFmtId="0" fontId="21" fillId="0" borderId="4">
      <alignment horizontal="left" vertical="center"/>
    </xf>
    <xf numFmtId="0" fontId="21" fillId="0" borderId="4">
      <alignment vertical="center" textRotation="255"/>
    </xf>
    <xf numFmtId="40" fontId="7" fillId="0" borderId="0">
      <protection locked="0"/>
    </xf>
    <xf numFmtId="0" fontId="18" fillId="0" borderId="0">
      <alignment vertical="center"/>
    </xf>
    <xf numFmtId="0" fontId="3" fillId="0" borderId="0"/>
    <xf numFmtId="0" fontId="3" fillId="0" borderId="1" applyNumberFormat="0" applyFill="0" applyProtection="0">
      <alignment vertical="center"/>
    </xf>
    <xf numFmtId="0" fontId="7" fillId="0" borderId="0"/>
    <xf numFmtId="0" fontId="32" fillId="0" borderId="10">
      <protection locked="0"/>
    </xf>
    <xf numFmtId="210" fontId="7" fillId="0" borderId="0">
      <protection locked="0"/>
    </xf>
    <xf numFmtId="211" fontId="7" fillId="0" borderId="0">
      <protection locked="0"/>
    </xf>
  </cellStyleXfs>
  <cellXfs count="68">
    <xf numFmtId="0" fontId="0" fillId="0" borderId="0" xfId="0">
      <alignment vertical="center"/>
    </xf>
    <xf numFmtId="0" fontId="0" fillId="0" borderId="1" xfId="0" applyBorder="1" applyAlignment="1">
      <alignment horizontal="center" vertical="center" shrinkToFit="1"/>
    </xf>
    <xf numFmtId="0" fontId="0" fillId="0" borderId="1" xfId="0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1" xfId="0" applyBorder="1" applyAlignment="1">
      <alignment vertical="center" shrinkToFit="1"/>
    </xf>
    <xf numFmtId="0" fontId="0" fillId="0" borderId="0" xfId="0" applyAlignment="1">
      <alignment vertical="center" shrinkToFit="1"/>
    </xf>
    <xf numFmtId="0" fontId="0" fillId="0" borderId="1" xfId="0" quotePrefix="1" applyBorder="1" applyAlignment="1">
      <alignment vertical="center" shrinkToFit="1"/>
    </xf>
    <xf numFmtId="177" fontId="0" fillId="5" borderId="1" xfId="1" applyNumberFormat="1" applyFont="1" applyFill="1" applyBorder="1" applyAlignment="1">
      <alignment vertical="center" shrinkToFit="1"/>
    </xf>
    <xf numFmtId="177" fontId="0" fillId="5" borderId="1" xfId="1" applyNumberFormat="1" applyFont="1" applyFill="1" applyBorder="1" applyAlignment="1">
      <alignment horizontal="center" vertical="center" shrinkToFit="1"/>
    </xf>
    <xf numFmtId="177" fontId="0" fillId="6" borderId="1" xfId="1" applyNumberFormat="1" applyFont="1" applyFill="1" applyBorder="1" applyAlignment="1">
      <alignment vertical="center" shrinkToFit="1"/>
    </xf>
    <xf numFmtId="177" fontId="0" fillId="6" borderId="1" xfId="1" applyNumberFormat="1" applyFont="1" applyFill="1" applyBorder="1" applyAlignment="1">
      <alignment horizontal="center" vertical="center" shrinkToFit="1"/>
    </xf>
    <xf numFmtId="177" fontId="0" fillId="7" borderId="1" xfId="1" applyNumberFormat="1" applyFont="1" applyFill="1" applyBorder="1" applyAlignment="1">
      <alignment vertical="center" shrinkToFit="1"/>
    </xf>
    <xf numFmtId="41" fontId="0" fillId="7" borderId="1" xfId="1" applyFont="1" applyFill="1" applyBorder="1" applyAlignment="1">
      <alignment vertical="center" shrinkToFit="1"/>
    </xf>
    <xf numFmtId="177" fontId="0" fillId="7" borderId="1" xfId="1" applyNumberFormat="1" applyFont="1" applyFill="1" applyBorder="1" applyAlignment="1">
      <alignment horizontal="center" vertical="center" shrinkToFit="1"/>
    </xf>
    <xf numFmtId="41" fontId="0" fillId="7" borderId="1" xfId="1" applyFont="1" applyFill="1" applyBorder="1" applyAlignment="1">
      <alignment horizontal="center" vertical="center" shrinkToFit="1"/>
    </xf>
    <xf numFmtId="0" fontId="0" fillId="8" borderId="1" xfId="0" applyFill="1" applyBorder="1" applyAlignment="1">
      <alignment vertical="center" shrinkToFit="1"/>
    </xf>
    <xf numFmtId="0" fontId="0" fillId="8" borderId="1" xfId="0" applyFill="1" applyBorder="1" applyAlignment="1">
      <alignment horizontal="center" vertical="center" shrinkToFit="1"/>
    </xf>
    <xf numFmtId="177" fontId="0" fillId="0" borderId="1" xfId="1" applyNumberFormat="1" applyFont="1" applyFill="1" applyBorder="1" applyAlignment="1">
      <alignment vertical="center" shrinkToFit="1"/>
    </xf>
    <xf numFmtId="177" fontId="0" fillId="0" borderId="1" xfId="1" applyNumberFormat="1" applyFont="1" applyFill="1" applyBorder="1" applyAlignment="1">
      <alignment horizontal="center" vertical="center" shrinkToFit="1"/>
    </xf>
    <xf numFmtId="177" fontId="0" fillId="6" borderId="13" xfId="1" applyNumberFormat="1" applyFont="1" applyFill="1" applyBorder="1" applyAlignment="1">
      <alignment horizontal="center" vertical="center" shrinkToFit="1"/>
    </xf>
    <xf numFmtId="177" fontId="0" fillId="6" borderId="11" xfId="1" applyNumberFormat="1" applyFont="1" applyFill="1" applyBorder="1" applyAlignment="1">
      <alignment horizontal="center" vertical="center" shrinkToFit="1"/>
    </xf>
    <xf numFmtId="177" fontId="0" fillId="6" borderId="14" xfId="1" applyNumberFormat="1" applyFont="1" applyFill="1" applyBorder="1" applyAlignment="1">
      <alignment horizontal="center" vertical="center" shrinkToFit="1"/>
    </xf>
    <xf numFmtId="177" fontId="0" fillId="6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shrinkToFit="1"/>
    </xf>
    <xf numFmtId="0" fontId="0" fillId="4" borderId="1" xfId="0" applyFill="1" applyBorder="1" applyAlignment="1">
      <alignment horizontal="center" vertical="center" shrinkToFit="1"/>
    </xf>
    <xf numFmtId="0" fontId="0" fillId="0" borderId="1" xfId="0" applyFill="1" applyBorder="1" applyAlignment="1">
      <alignment horizontal="center" vertical="center" shrinkToFit="1"/>
    </xf>
    <xf numFmtId="177" fontId="0" fillId="6" borderId="13" xfId="1" applyNumberFormat="1" applyFont="1" applyFill="1" applyBorder="1" applyAlignment="1">
      <alignment horizontal="center" vertical="center" shrinkToFit="1"/>
    </xf>
    <xf numFmtId="177" fontId="0" fillId="6" borderId="11" xfId="1" applyNumberFormat="1" applyFont="1" applyFill="1" applyBorder="1" applyAlignment="1">
      <alignment horizontal="center" vertical="center" shrinkToFit="1"/>
    </xf>
    <xf numFmtId="177" fontId="0" fillId="6" borderId="14" xfId="1" applyNumberFormat="1" applyFont="1" applyFill="1" applyBorder="1" applyAlignment="1">
      <alignment horizontal="center" vertical="center" shrinkToFit="1"/>
    </xf>
    <xf numFmtId="0" fontId="0" fillId="8" borderId="1" xfId="0" applyFill="1" applyBorder="1" applyAlignment="1">
      <alignment horizontal="center" vertical="center" shrinkToFit="1"/>
    </xf>
    <xf numFmtId="177" fontId="0" fillId="6" borderId="11" xfId="1" applyNumberFormat="1" applyFont="1" applyFill="1" applyBorder="1" applyAlignment="1">
      <alignment horizontal="center" vertical="center" shrinkToFit="1"/>
    </xf>
    <xf numFmtId="177" fontId="0" fillId="6" borderId="14" xfId="1" applyNumberFormat="1" applyFont="1" applyFill="1" applyBorder="1" applyAlignment="1">
      <alignment horizontal="center" vertical="center" shrinkToFit="1"/>
    </xf>
    <xf numFmtId="0" fontId="0" fillId="0" borderId="1" xfId="0" applyFill="1" applyBorder="1" applyAlignment="1">
      <alignment horizontal="center" vertical="center" shrinkToFit="1"/>
    </xf>
    <xf numFmtId="0" fontId="0" fillId="8" borderId="1" xfId="0" applyFill="1" applyBorder="1" applyAlignment="1">
      <alignment horizontal="center" vertical="center" shrinkToFit="1"/>
    </xf>
    <xf numFmtId="0" fontId="0" fillId="0" borderId="13" xfId="0" applyBorder="1" applyAlignment="1">
      <alignment vertical="center" shrinkToFit="1"/>
    </xf>
    <xf numFmtId="0" fontId="0" fillId="0" borderId="11" xfId="0" applyBorder="1" applyAlignment="1">
      <alignment vertical="center" shrinkToFit="1"/>
    </xf>
    <xf numFmtId="0" fontId="0" fillId="0" borderId="14" xfId="0" applyBorder="1" applyAlignment="1">
      <alignment vertical="center" shrinkToFit="1"/>
    </xf>
    <xf numFmtId="0" fontId="0" fillId="4" borderId="1" xfId="0" applyFill="1" applyBorder="1" applyAlignment="1">
      <alignment vertical="center" shrinkToFit="1"/>
    </xf>
    <xf numFmtId="177" fontId="0" fillId="6" borderId="13" xfId="1" applyNumberFormat="1" applyFont="1" applyFill="1" applyBorder="1" applyAlignment="1">
      <alignment vertical="center" shrinkToFit="1"/>
    </xf>
    <xf numFmtId="177" fontId="0" fillId="6" borderId="11" xfId="1" applyNumberFormat="1" applyFont="1" applyFill="1" applyBorder="1" applyAlignment="1">
      <alignment vertical="center" shrinkToFit="1"/>
    </xf>
    <xf numFmtId="177" fontId="0" fillId="6" borderId="14" xfId="1" applyNumberFormat="1" applyFont="1" applyFill="1" applyBorder="1" applyAlignment="1">
      <alignment vertical="center" shrinkToFit="1"/>
    </xf>
    <xf numFmtId="0" fontId="0" fillId="8" borderId="1" xfId="0" applyFill="1" applyBorder="1" applyAlignment="1">
      <alignment horizontal="center" vertical="center" shrinkToFit="1"/>
    </xf>
    <xf numFmtId="0" fontId="0" fillId="0" borderId="1" xfId="0" applyFill="1" applyBorder="1" applyAlignment="1">
      <alignment horizontal="center" vertical="center" shrinkToFit="1"/>
    </xf>
    <xf numFmtId="177" fontId="0" fillId="5" borderId="13" xfId="1" applyNumberFormat="1" applyFont="1" applyFill="1" applyBorder="1" applyAlignment="1">
      <alignment horizontal="center" vertical="center" shrinkToFit="1"/>
    </xf>
    <xf numFmtId="177" fontId="0" fillId="5" borderId="11" xfId="1" applyNumberFormat="1" applyFont="1" applyFill="1" applyBorder="1" applyAlignment="1">
      <alignment horizontal="center" vertical="center" shrinkToFit="1"/>
    </xf>
    <xf numFmtId="177" fontId="0" fillId="5" borderId="14" xfId="1" applyNumberFormat="1" applyFont="1" applyFill="1" applyBorder="1" applyAlignment="1">
      <alignment horizontal="center" vertical="center" shrinkToFit="1"/>
    </xf>
    <xf numFmtId="0" fontId="0" fillId="4" borderId="13" xfId="0" applyFill="1" applyBorder="1" applyAlignment="1">
      <alignment horizontal="center" vertical="center" shrinkToFit="1"/>
    </xf>
    <xf numFmtId="0" fontId="0" fillId="4" borderId="11" xfId="0" applyFill="1" applyBorder="1" applyAlignment="1">
      <alignment horizontal="center" vertical="center" shrinkToFit="1"/>
    </xf>
    <xf numFmtId="0" fontId="0" fillId="4" borderId="14" xfId="0" applyFill="1" applyBorder="1" applyAlignment="1">
      <alignment horizontal="center" vertical="center" shrinkToFit="1"/>
    </xf>
    <xf numFmtId="0" fontId="0" fillId="0" borderId="13" xfId="0" applyFill="1" applyBorder="1" applyAlignment="1">
      <alignment horizontal="center" vertical="center" shrinkToFit="1"/>
    </xf>
    <xf numFmtId="0" fontId="0" fillId="0" borderId="11" xfId="0" applyFill="1" applyBorder="1" applyAlignment="1">
      <alignment horizontal="center" vertical="center" shrinkToFit="1"/>
    </xf>
    <xf numFmtId="0" fontId="0" fillId="0" borderId="14" xfId="0" applyFill="1" applyBorder="1" applyAlignment="1">
      <alignment horizontal="center" vertical="center" shrinkToFit="1"/>
    </xf>
    <xf numFmtId="177" fontId="0" fillId="6" borderId="13" xfId="1" applyNumberFormat="1" applyFont="1" applyFill="1" applyBorder="1" applyAlignment="1">
      <alignment horizontal="center" vertical="center" shrinkToFit="1"/>
    </xf>
    <xf numFmtId="177" fontId="0" fillId="6" borderId="11" xfId="1" applyNumberFormat="1" applyFont="1" applyFill="1" applyBorder="1" applyAlignment="1">
      <alignment horizontal="center" vertical="center" shrinkToFit="1"/>
    </xf>
    <xf numFmtId="177" fontId="0" fillId="6" borderId="14" xfId="1" applyNumberFormat="1" applyFont="1" applyFill="1" applyBorder="1" applyAlignment="1">
      <alignment horizontal="center" vertical="center" shrinkToFit="1"/>
    </xf>
    <xf numFmtId="41" fontId="0" fillId="7" borderId="13" xfId="1" applyFont="1" applyFill="1" applyBorder="1" applyAlignment="1">
      <alignment horizontal="center" vertical="center" shrinkToFit="1"/>
    </xf>
    <xf numFmtId="41" fontId="0" fillId="7" borderId="11" xfId="1" applyFont="1" applyFill="1" applyBorder="1" applyAlignment="1">
      <alignment horizontal="center" vertical="center" shrinkToFit="1"/>
    </xf>
    <xf numFmtId="41" fontId="0" fillId="7" borderId="14" xfId="1" applyFont="1" applyFill="1" applyBorder="1" applyAlignment="1">
      <alignment horizontal="center" vertical="center" shrinkToFit="1"/>
    </xf>
    <xf numFmtId="0" fontId="0" fillId="8" borderId="13" xfId="0" applyFill="1" applyBorder="1" applyAlignment="1">
      <alignment horizontal="center" vertical="center" shrinkToFit="1"/>
    </xf>
    <xf numFmtId="0" fontId="0" fillId="8" borderId="11" xfId="0" applyFill="1" applyBorder="1" applyAlignment="1">
      <alignment horizontal="center" vertical="center" shrinkToFit="1"/>
    </xf>
    <xf numFmtId="0" fontId="0" fillId="8" borderId="14" xfId="0" applyFill="1" applyBorder="1" applyAlignment="1">
      <alignment horizontal="center" vertical="center" shrinkToFit="1"/>
    </xf>
    <xf numFmtId="0" fontId="0" fillId="4" borderId="1" xfId="0" applyFill="1" applyBorder="1" applyAlignment="1">
      <alignment horizontal="center" vertical="center" shrinkToFit="1"/>
    </xf>
    <xf numFmtId="0" fontId="0" fillId="0" borderId="1" xfId="0" applyFill="1" applyBorder="1" applyAlignment="1">
      <alignment horizontal="center" vertical="center" shrinkToFit="1"/>
    </xf>
    <xf numFmtId="0" fontId="0" fillId="8" borderId="1" xfId="0" applyFill="1" applyBorder="1" applyAlignment="1">
      <alignment horizontal="center" vertical="center" shrinkToFit="1"/>
    </xf>
    <xf numFmtId="43" fontId="0" fillId="7" borderId="13" xfId="1" applyNumberFormat="1" applyFont="1" applyFill="1" applyBorder="1" applyAlignment="1">
      <alignment horizontal="center" vertical="center" shrinkToFit="1"/>
    </xf>
    <xf numFmtId="176" fontId="0" fillId="8" borderId="13" xfId="1" applyNumberFormat="1" applyFont="1" applyFill="1" applyBorder="1" applyAlignment="1">
      <alignment horizontal="center" vertical="center" shrinkToFit="1"/>
    </xf>
    <xf numFmtId="176" fontId="0" fillId="8" borderId="11" xfId="1" applyNumberFormat="1" applyFont="1" applyFill="1" applyBorder="1" applyAlignment="1">
      <alignment horizontal="center" vertical="center" shrinkToFit="1"/>
    </xf>
    <xf numFmtId="176" fontId="0" fillId="8" borderId="14" xfId="1" applyNumberFormat="1" applyFont="1" applyFill="1" applyBorder="1" applyAlignment="1">
      <alignment horizontal="center" vertical="center" shrinkToFit="1"/>
    </xf>
  </cellXfs>
  <cellStyles count="1006">
    <cellStyle name="#,##0" xfId="57"/>
    <cellStyle name="(1)" xfId="58"/>
    <cellStyle name="??&amp;O?&amp;H?_x0008__x000f__x0007_?_x0007__x0001__x0001_" xfId="4"/>
    <cellStyle name="??&amp;O?&amp;H?_x0008_??_x0007__x0001__x0001_" xfId="5"/>
    <cellStyle name="?W?_laroux" xfId="59"/>
    <cellStyle name="_FCST (2)" xfId="60"/>
    <cellStyle name="_RESULTS" xfId="61"/>
    <cellStyle name="_가실행 최종본사분" xfId="62"/>
    <cellStyle name="_강내투찰내역서-x" xfId="63"/>
    <cellStyle name="_강내투찰내역서-x_왜관-태평건설" xfId="64"/>
    <cellStyle name="_고산투찰" xfId="65"/>
    <cellStyle name="_광릉투찰" xfId="66"/>
    <cellStyle name="_광릉투찰_왜관-태평건설" xfId="67"/>
    <cellStyle name="_구문소철암투찰" xfId="68"/>
    <cellStyle name="_구문소철암투찰_광릉투찰" xfId="69"/>
    <cellStyle name="_구문소철암투찰_광릉투찰_왜관-태평건설" xfId="70"/>
    <cellStyle name="_구문소철암투찰_왜관-태평건설" xfId="71"/>
    <cellStyle name="_국도42호선여량지구오르막차로" xfId="72"/>
    <cellStyle name="_나주 한국3M공장" xfId="73"/>
    <cellStyle name="_농소투찰(32152)" xfId="74"/>
    <cellStyle name="_농소투찰(32152)_왜관-태평건설" xfId="75"/>
    <cellStyle name="_대곡이설(투찰)" xfId="76"/>
    <cellStyle name="_대곡이설(투찰)_1" xfId="77"/>
    <cellStyle name="_대곡이설(투찰)_1_경찰서-터미널간도로(투찰)②" xfId="78"/>
    <cellStyle name="_대곡이설(투찰)_1_경찰서-터미널간도로(투찰)②_마현생창(동양고속)" xfId="79"/>
    <cellStyle name="_대곡이설(투찰)_1_경찰서-터미널간도로(투찰)②_마현생창(동양고속)_왜관-태평건설" xfId="80"/>
    <cellStyle name="_대곡이설(투찰)_1_경찰서-터미널간도로(투찰)②_왜관-태평건설" xfId="81"/>
    <cellStyle name="_대곡이설(투찰)_1_마현생창(동양고속)" xfId="82"/>
    <cellStyle name="_대곡이설(투찰)_1_마현생창(동양고속)_왜관-태평건설" xfId="83"/>
    <cellStyle name="_대곡이설(투찰)_1_봉무지방산업단지도로(투찰)②" xfId="84"/>
    <cellStyle name="_대곡이설(투찰)_1_봉무지방산업단지도로(투찰)②_마현생창(동양고속)" xfId="85"/>
    <cellStyle name="_대곡이설(투찰)_1_봉무지방산업단지도로(투찰)②_마현생창(동양고속)_왜관-태평건설" xfId="86"/>
    <cellStyle name="_대곡이설(투찰)_1_봉무지방산업단지도로(투찰)②_왜관-태평건설" xfId="87"/>
    <cellStyle name="_대곡이설(투찰)_1_봉무지방산업단지도로(투찰)②+0.250%" xfId="88"/>
    <cellStyle name="_대곡이설(투찰)_1_봉무지방산업단지도로(투찰)②+0.250%_마현생창(동양고속)" xfId="89"/>
    <cellStyle name="_대곡이설(투찰)_1_봉무지방산업단지도로(투찰)②+0.250%_마현생창(동양고속)_왜관-태평건설" xfId="90"/>
    <cellStyle name="_대곡이설(투찰)_1_봉무지방산업단지도로(투찰)②+0.250%_왜관-태평건설" xfId="91"/>
    <cellStyle name="_대곡이설(투찰)_1_왜관-태평건설" xfId="92"/>
    <cellStyle name="_대곡이설(투찰)_1_합덕-신례원(2공구)투찰" xfId="93"/>
    <cellStyle name="_대곡이설(투찰)_1_합덕-신례원(2공구)투찰_경찰서-터미널간도로(투찰)②" xfId="94"/>
    <cellStyle name="_대곡이설(투찰)_1_합덕-신례원(2공구)투찰_경찰서-터미널간도로(투찰)②_마현생창(동양고속)" xfId="95"/>
    <cellStyle name="_대곡이설(투찰)_1_합덕-신례원(2공구)투찰_경찰서-터미널간도로(투찰)②_마현생창(동양고속)_왜관-태평건설" xfId="96"/>
    <cellStyle name="_대곡이설(투찰)_1_합덕-신례원(2공구)투찰_경찰서-터미널간도로(투찰)②_왜관-태평건설" xfId="97"/>
    <cellStyle name="_대곡이설(투찰)_1_합덕-신례원(2공구)투찰_마현생창(동양고속)" xfId="98"/>
    <cellStyle name="_대곡이설(투찰)_1_합덕-신례원(2공구)투찰_마현생창(동양고속)_왜관-태평건설" xfId="99"/>
    <cellStyle name="_대곡이설(투찰)_1_합덕-신례원(2공구)투찰_봉무지방산업단지도로(투찰)②" xfId="100"/>
    <cellStyle name="_대곡이설(투찰)_1_합덕-신례원(2공구)투찰_봉무지방산업단지도로(투찰)②_마현생창(동양고속)" xfId="101"/>
    <cellStyle name="_대곡이설(투찰)_1_합덕-신례원(2공구)투찰_봉무지방산업단지도로(투찰)②_마현생창(동양고속)_왜관-태평건설" xfId="102"/>
    <cellStyle name="_대곡이설(투찰)_1_합덕-신례원(2공구)투찰_봉무지방산업단지도로(투찰)②_왜관-태평건설" xfId="103"/>
    <cellStyle name="_대곡이설(투찰)_1_합덕-신례원(2공구)투찰_봉무지방산업단지도로(투찰)②+0.250%" xfId="104"/>
    <cellStyle name="_대곡이설(투찰)_1_합덕-신례원(2공구)투찰_봉무지방산업단지도로(투찰)②+0.250%_마현생창(동양고속)" xfId="105"/>
    <cellStyle name="_대곡이설(투찰)_1_합덕-신례원(2공구)투찰_봉무지방산업단지도로(투찰)②+0.250%_마현생창(동양고속)_왜관-태평건설" xfId="106"/>
    <cellStyle name="_대곡이설(투찰)_1_합덕-신례원(2공구)투찰_봉무지방산업단지도로(투찰)②+0.250%_왜관-태평건설" xfId="107"/>
    <cellStyle name="_대곡이설(투찰)_1_합덕-신례원(2공구)투찰_왜관-태평건설" xfId="108"/>
    <cellStyle name="_대곡이설(투찰)_1_합덕-신례원(2공구)투찰_합덕-신례원(2공구)투찰" xfId="109"/>
    <cellStyle name="_대곡이설(투찰)_1_합덕-신례원(2공구)투찰_합덕-신례원(2공구)투찰_경찰서-터미널간도로(투찰)②" xfId="110"/>
    <cellStyle name="_대곡이설(투찰)_1_합덕-신례원(2공구)투찰_합덕-신례원(2공구)투찰_경찰서-터미널간도로(투찰)②_마현생창(동양고속)" xfId="111"/>
    <cellStyle name="_대곡이설(투찰)_1_합덕-신례원(2공구)투찰_합덕-신례원(2공구)투찰_경찰서-터미널간도로(투찰)②_마현생창(동양고속)_왜관-태평건설" xfId="112"/>
    <cellStyle name="_대곡이설(투찰)_1_합덕-신례원(2공구)투찰_합덕-신례원(2공구)투찰_경찰서-터미널간도로(투찰)②_왜관-태평건설" xfId="113"/>
    <cellStyle name="_대곡이설(투찰)_1_합덕-신례원(2공구)투찰_합덕-신례원(2공구)투찰_마현생창(동양고속)" xfId="114"/>
    <cellStyle name="_대곡이설(투찰)_1_합덕-신례원(2공구)투찰_합덕-신례원(2공구)투찰_마현생창(동양고속)_왜관-태평건설" xfId="115"/>
    <cellStyle name="_대곡이설(투찰)_1_합덕-신례원(2공구)투찰_합덕-신례원(2공구)투찰_봉무지방산업단지도로(투찰)②" xfId="116"/>
    <cellStyle name="_대곡이설(투찰)_1_합덕-신례원(2공구)투찰_합덕-신례원(2공구)투찰_봉무지방산업단지도로(투찰)②_마현생창(동양고속)" xfId="117"/>
    <cellStyle name="_대곡이설(투찰)_1_합덕-신례원(2공구)투찰_합덕-신례원(2공구)투찰_봉무지방산업단지도로(투찰)②_마현생창(동양고속)_왜관-태평건설" xfId="118"/>
    <cellStyle name="_대곡이설(투찰)_1_합덕-신례원(2공구)투찰_합덕-신례원(2공구)투찰_봉무지방산업단지도로(투찰)②_왜관-태평건설" xfId="119"/>
    <cellStyle name="_대곡이설(투찰)_1_합덕-신례원(2공구)투찰_합덕-신례원(2공구)투찰_봉무지방산업단지도로(투찰)②+0.250%" xfId="120"/>
    <cellStyle name="_대곡이설(투찰)_1_합덕-신례원(2공구)투찰_합덕-신례원(2공구)투찰_봉무지방산업단지도로(투찰)②+0.250%_마현생창(동양고속)" xfId="121"/>
    <cellStyle name="_대곡이설(투찰)_1_합덕-신례원(2공구)투찰_합덕-신례원(2공구)투찰_봉무지방산업단지도로(투찰)②+0.250%_마현생창(동양고속)_왜관-태평건설" xfId="122"/>
    <cellStyle name="_대곡이설(투찰)_1_합덕-신례원(2공구)투찰_합덕-신례원(2공구)투찰_봉무지방산업단지도로(투찰)②+0.250%_왜관-태평건설" xfId="123"/>
    <cellStyle name="_대곡이설(투찰)_1_합덕-신례원(2공구)투찰_합덕-신례원(2공구)투찰_왜관-태평건설" xfId="124"/>
    <cellStyle name="_대곡이설(투찰)_경찰서-터미널간도로(투찰)②" xfId="125"/>
    <cellStyle name="_대곡이설(투찰)_경찰서-터미널간도로(투찰)②_마현생창(동양고속)" xfId="126"/>
    <cellStyle name="_대곡이설(투찰)_경찰서-터미널간도로(투찰)②_마현생창(동양고속)_왜관-태평건설" xfId="127"/>
    <cellStyle name="_대곡이설(투찰)_경찰서-터미널간도로(투찰)②_왜관-태평건설" xfId="128"/>
    <cellStyle name="_대곡이설(투찰)_도덕-고흥도로(투찰)" xfId="129"/>
    <cellStyle name="_대곡이설(투찰)_도덕-고흥도로(투찰)_경찰서-터미널간도로(투찰)②" xfId="130"/>
    <cellStyle name="_대곡이설(투찰)_도덕-고흥도로(투찰)_경찰서-터미널간도로(투찰)②_마현생창(동양고속)" xfId="131"/>
    <cellStyle name="_대곡이설(투찰)_도덕-고흥도로(투찰)_경찰서-터미널간도로(투찰)②_마현생창(동양고속)_왜관-태평건설" xfId="132"/>
    <cellStyle name="_대곡이설(투찰)_도덕-고흥도로(투찰)_경찰서-터미널간도로(투찰)②_왜관-태평건설" xfId="133"/>
    <cellStyle name="_대곡이설(투찰)_도덕-고흥도로(투찰)_마현생창(동양고속)" xfId="134"/>
    <cellStyle name="_대곡이설(투찰)_도덕-고흥도로(투찰)_마현생창(동양고속)_왜관-태평건설" xfId="135"/>
    <cellStyle name="_대곡이설(투찰)_도덕-고흥도로(투찰)_봉무지방산업단지도로(투찰)②" xfId="136"/>
    <cellStyle name="_대곡이설(투찰)_도덕-고흥도로(투찰)_봉무지방산업단지도로(투찰)②_마현생창(동양고속)" xfId="137"/>
    <cellStyle name="_대곡이설(투찰)_도덕-고흥도로(투찰)_봉무지방산업단지도로(투찰)②_마현생창(동양고속)_왜관-태평건설" xfId="138"/>
    <cellStyle name="_대곡이설(투찰)_도덕-고흥도로(투찰)_봉무지방산업단지도로(투찰)②_왜관-태평건설" xfId="139"/>
    <cellStyle name="_대곡이설(투찰)_도덕-고흥도로(투찰)_봉무지방산업단지도로(투찰)②+0.250%" xfId="140"/>
    <cellStyle name="_대곡이설(투찰)_도덕-고흥도로(투찰)_봉무지방산업단지도로(투찰)②+0.250%_마현생창(동양고속)" xfId="141"/>
    <cellStyle name="_대곡이설(투찰)_도덕-고흥도로(투찰)_봉무지방산업단지도로(투찰)②+0.250%_마현생창(동양고속)_왜관-태평건설" xfId="142"/>
    <cellStyle name="_대곡이설(투찰)_도덕-고흥도로(투찰)_봉무지방산업단지도로(투찰)②+0.250%_왜관-태평건설" xfId="143"/>
    <cellStyle name="_대곡이설(투찰)_도덕-고흥도로(투찰)_왜관-태평건설" xfId="144"/>
    <cellStyle name="_대곡이설(투찰)_도덕-고흥도로(투찰)_합덕-신례원(2공구)투찰" xfId="145"/>
    <cellStyle name="_대곡이설(투찰)_도덕-고흥도로(투찰)_합덕-신례원(2공구)투찰_경찰서-터미널간도로(투찰)②" xfId="146"/>
    <cellStyle name="_대곡이설(투찰)_도덕-고흥도로(투찰)_합덕-신례원(2공구)투찰_경찰서-터미널간도로(투찰)②_마현생창(동양고속)" xfId="147"/>
    <cellStyle name="_대곡이설(투찰)_도덕-고흥도로(투찰)_합덕-신례원(2공구)투찰_경찰서-터미널간도로(투찰)②_마현생창(동양고속)_왜관-태평건설" xfId="148"/>
    <cellStyle name="_대곡이설(투찰)_도덕-고흥도로(투찰)_합덕-신례원(2공구)투찰_경찰서-터미널간도로(투찰)②_왜관-태평건설" xfId="149"/>
    <cellStyle name="_대곡이설(투찰)_도덕-고흥도로(투찰)_합덕-신례원(2공구)투찰_마현생창(동양고속)" xfId="150"/>
    <cellStyle name="_대곡이설(투찰)_도덕-고흥도로(투찰)_합덕-신례원(2공구)투찰_마현생창(동양고속)_왜관-태평건설" xfId="151"/>
    <cellStyle name="_대곡이설(투찰)_도덕-고흥도로(투찰)_합덕-신례원(2공구)투찰_봉무지방산업단지도로(투찰)②" xfId="152"/>
    <cellStyle name="_대곡이설(투찰)_도덕-고흥도로(투찰)_합덕-신례원(2공구)투찰_봉무지방산업단지도로(투찰)②_마현생창(동양고속)" xfId="153"/>
    <cellStyle name="_대곡이설(투찰)_도덕-고흥도로(투찰)_합덕-신례원(2공구)투찰_봉무지방산업단지도로(투찰)②_마현생창(동양고속)_왜관-태평건설" xfId="154"/>
    <cellStyle name="_대곡이설(투찰)_도덕-고흥도로(투찰)_합덕-신례원(2공구)투찰_봉무지방산업단지도로(투찰)②_왜관-태평건설" xfId="155"/>
    <cellStyle name="_대곡이설(투찰)_도덕-고흥도로(투찰)_합덕-신례원(2공구)투찰_봉무지방산업단지도로(투찰)②+0.250%" xfId="156"/>
    <cellStyle name="_대곡이설(투찰)_도덕-고흥도로(투찰)_합덕-신례원(2공구)투찰_봉무지방산업단지도로(투찰)②+0.250%_마현생창(동양고속)" xfId="157"/>
    <cellStyle name="_대곡이설(투찰)_도덕-고흥도로(투찰)_합덕-신례원(2공구)투찰_봉무지방산업단지도로(투찰)②+0.250%_마현생창(동양고속)_왜관-태평건설" xfId="158"/>
    <cellStyle name="_대곡이설(투찰)_도덕-고흥도로(투찰)_합덕-신례원(2공구)투찰_봉무지방산업단지도로(투찰)②+0.250%_왜관-태평건설" xfId="159"/>
    <cellStyle name="_대곡이설(투찰)_도덕-고흥도로(투찰)_합덕-신례원(2공구)투찰_왜관-태평건설" xfId="160"/>
    <cellStyle name="_대곡이설(투찰)_도덕-고흥도로(투찰)_합덕-신례원(2공구)투찰_합덕-신례원(2공구)투찰" xfId="161"/>
    <cellStyle name="_대곡이설(투찰)_도덕-고흥도로(투찰)_합덕-신례원(2공구)투찰_합덕-신례원(2공구)투찰_경찰서-터미널간도로(투찰)②" xfId="162"/>
    <cellStyle name="_대곡이설(투찰)_도덕-고흥도로(투찰)_합덕-신례원(2공구)투찰_합덕-신례원(2공구)투찰_경찰서-터미널간도로(투찰)②_마현생창(동양고속)" xfId="163"/>
    <cellStyle name="_대곡이설(투찰)_도덕-고흥도로(투찰)_합덕-신례원(2공구)투찰_합덕-신례원(2공구)투찰_경찰서-터미널간도로(투찰)②_마현생창(동양고속)_왜관-태평건설" xfId="164"/>
    <cellStyle name="_대곡이설(투찰)_도덕-고흥도로(투찰)_합덕-신례원(2공구)투찰_합덕-신례원(2공구)투찰_경찰서-터미널간도로(투찰)②_왜관-태평건설" xfId="165"/>
    <cellStyle name="_대곡이설(투찰)_도덕-고흥도로(투찰)_합덕-신례원(2공구)투찰_합덕-신례원(2공구)투찰_마현생창(동양고속)" xfId="166"/>
    <cellStyle name="_대곡이설(투찰)_도덕-고흥도로(투찰)_합덕-신례원(2공구)투찰_합덕-신례원(2공구)투찰_마현생창(동양고속)_왜관-태평건설" xfId="167"/>
    <cellStyle name="_대곡이설(투찰)_도덕-고흥도로(투찰)_합덕-신례원(2공구)투찰_합덕-신례원(2공구)투찰_봉무지방산업단지도로(투찰)②" xfId="168"/>
    <cellStyle name="_대곡이설(투찰)_도덕-고흥도로(투찰)_합덕-신례원(2공구)투찰_합덕-신례원(2공구)투찰_봉무지방산업단지도로(투찰)②_마현생창(동양고속)" xfId="169"/>
    <cellStyle name="_대곡이설(투찰)_도덕-고흥도로(투찰)_합덕-신례원(2공구)투찰_합덕-신례원(2공구)투찰_봉무지방산업단지도로(투찰)②_마현생창(동양고속)_왜관-태평건설" xfId="170"/>
    <cellStyle name="_대곡이설(투찰)_도덕-고흥도로(투찰)_합덕-신례원(2공구)투찰_합덕-신례원(2공구)투찰_봉무지방산업단지도로(투찰)②_왜관-태평건설" xfId="171"/>
    <cellStyle name="_대곡이설(투찰)_도덕-고흥도로(투찰)_합덕-신례원(2공구)투찰_합덕-신례원(2공구)투찰_봉무지방산업단지도로(투찰)②+0.250%" xfId="172"/>
    <cellStyle name="_대곡이설(투찰)_도덕-고흥도로(투찰)_합덕-신례원(2공구)투찰_합덕-신례원(2공구)투찰_봉무지방산업단지도로(투찰)②+0.250%_마현생창(동양고속)" xfId="173"/>
    <cellStyle name="_대곡이설(투찰)_도덕-고흥도로(투찰)_합덕-신례원(2공구)투찰_합덕-신례원(2공구)투찰_봉무지방산업단지도로(투찰)②+0.250%_마현생창(동양고속)_왜관-태평건설" xfId="174"/>
    <cellStyle name="_대곡이설(투찰)_도덕-고흥도로(투찰)_합덕-신례원(2공구)투찰_합덕-신례원(2공구)투찰_봉무지방산업단지도로(투찰)②+0.250%_왜관-태평건설" xfId="175"/>
    <cellStyle name="_대곡이설(투찰)_도덕-고흥도로(투찰)_합덕-신례원(2공구)투찰_합덕-신례원(2공구)투찰_왜관-태평건설" xfId="176"/>
    <cellStyle name="_대곡이설(투찰)_마현생창(동양고속)" xfId="177"/>
    <cellStyle name="_대곡이설(투찰)_마현생창(동양고속)_왜관-태평건설" xfId="178"/>
    <cellStyle name="_대곡이설(투찰)_봉무지방산업단지도로(투찰)②" xfId="179"/>
    <cellStyle name="_대곡이설(투찰)_봉무지방산업단지도로(투찰)②_마현생창(동양고속)" xfId="180"/>
    <cellStyle name="_대곡이설(투찰)_봉무지방산업단지도로(투찰)②_마현생창(동양고속)_왜관-태평건설" xfId="181"/>
    <cellStyle name="_대곡이설(투찰)_봉무지방산업단지도로(투찰)②_왜관-태평건설" xfId="182"/>
    <cellStyle name="_대곡이설(투찰)_봉무지방산업단지도로(투찰)②+0.250%" xfId="183"/>
    <cellStyle name="_대곡이설(투찰)_봉무지방산업단지도로(투찰)②+0.250%_마현생창(동양고속)" xfId="184"/>
    <cellStyle name="_대곡이설(투찰)_봉무지방산업단지도로(투찰)②+0.250%_마현생창(동양고속)_왜관-태평건설" xfId="185"/>
    <cellStyle name="_대곡이설(투찰)_봉무지방산업단지도로(투찰)②+0.250%_왜관-태평건설" xfId="186"/>
    <cellStyle name="_대곡이설(투찰)_안산부대(투찰)⑤" xfId="187"/>
    <cellStyle name="_대곡이설(투찰)_안산부대(투찰)⑤_경찰서-터미널간도로(투찰)②" xfId="188"/>
    <cellStyle name="_대곡이설(투찰)_안산부대(투찰)⑤_경찰서-터미널간도로(투찰)②_마현생창(동양고속)" xfId="189"/>
    <cellStyle name="_대곡이설(투찰)_안산부대(투찰)⑤_경찰서-터미널간도로(투찰)②_마현생창(동양고속)_왜관-태평건설" xfId="190"/>
    <cellStyle name="_대곡이설(투찰)_안산부대(투찰)⑤_경찰서-터미널간도로(투찰)②_왜관-태평건설" xfId="191"/>
    <cellStyle name="_대곡이설(투찰)_안산부대(투찰)⑤_마현생창(동양고속)" xfId="192"/>
    <cellStyle name="_대곡이설(투찰)_안산부대(투찰)⑤_마현생창(동양고속)_왜관-태평건설" xfId="193"/>
    <cellStyle name="_대곡이설(투찰)_안산부대(투찰)⑤_봉무지방산업단지도로(투찰)②" xfId="194"/>
    <cellStyle name="_대곡이설(투찰)_안산부대(투찰)⑤_봉무지방산업단지도로(투찰)②_마현생창(동양고속)" xfId="195"/>
    <cellStyle name="_대곡이설(투찰)_안산부대(투찰)⑤_봉무지방산업단지도로(투찰)②_마현생창(동양고속)_왜관-태평건설" xfId="196"/>
    <cellStyle name="_대곡이설(투찰)_안산부대(투찰)⑤_봉무지방산업단지도로(투찰)②_왜관-태평건설" xfId="197"/>
    <cellStyle name="_대곡이설(투찰)_안산부대(투찰)⑤_봉무지방산업단지도로(투찰)②+0.250%" xfId="198"/>
    <cellStyle name="_대곡이설(투찰)_안산부대(투찰)⑤_봉무지방산업단지도로(투찰)②+0.250%_마현생창(동양고속)" xfId="199"/>
    <cellStyle name="_대곡이설(투찰)_안산부대(투찰)⑤_봉무지방산업단지도로(투찰)②+0.250%_마현생창(동양고속)_왜관-태평건설" xfId="200"/>
    <cellStyle name="_대곡이설(투찰)_안산부대(투찰)⑤_봉무지방산업단지도로(투찰)②+0.250%_왜관-태평건설" xfId="201"/>
    <cellStyle name="_대곡이설(투찰)_안산부대(투찰)⑤_왜관-태평건설" xfId="202"/>
    <cellStyle name="_대곡이설(투찰)_안산부대(투찰)⑤_합덕-신례원(2공구)투찰" xfId="203"/>
    <cellStyle name="_대곡이설(투찰)_안산부대(투찰)⑤_합덕-신례원(2공구)투찰_경찰서-터미널간도로(투찰)②" xfId="204"/>
    <cellStyle name="_대곡이설(투찰)_안산부대(투찰)⑤_합덕-신례원(2공구)투찰_경찰서-터미널간도로(투찰)②_마현생창(동양고속)" xfId="205"/>
    <cellStyle name="_대곡이설(투찰)_안산부대(투찰)⑤_합덕-신례원(2공구)투찰_경찰서-터미널간도로(투찰)②_마현생창(동양고속)_왜관-태평건설" xfId="206"/>
    <cellStyle name="_대곡이설(투찰)_안산부대(투찰)⑤_합덕-신례원(2공구)투찰_경찰서-터미널간도로(투찰)②_왜관-태평건설" xfId="207"/>
    <cellStyle name="_대곡이설(투찰)_안산부대(투찰)⑤_합덕-신례원(2공구)투찰_마현생창(동양고속)" xfId="208"/>
    <cellStyle name="_대곡이설(투찰)_안산부대(투찰)⑤_합덕-신례원(2공구)투찰_마현생창(동양고속)_왜관-태평건설" xfId="209"/>
    <cellStyle name="_대곡이설(투찰)_안산부대(투찰)⑤_합덕-신례원(2공구)투찰_봉무지방산업단지도로(투찰)②" xfId="210"/>
    <cellStyle name="_대곡이설(투찰)_안산부대(투찰)⑤_합덕-신례원(2공구)투찰_봉무지방산업단지도로(투찰)②_마현생창(동양고속)" xfId="211"/>
    <cellStyle name="_대곡이설(투찰)_안산부대(투찰)⑤_합덕-신례원(2공구)투찰_봉무지방산업단지도로(투찰)②_마현생창(동양고속)_왜관-태평건설" xfId="212"/>
    <cellStyle name="_대곡이설(투찰)_안산부대(투찰)⑤_합덕-신례원(2공구)투찰_봉무지방산업단지도로(투찰)②_왜관-태평건설" xfId="213"/>
    <cellStyle name="_대곡이설(투찰)_안산부대(투찰)⑤_합덕-신례원(2공구)투찰_봉무지방산업단지도로(투찰)②+0.250%" xfId="214"/>
    <cellStyle name="_대곡이설(투찰)_안산부대(투찰)⑤_합덕-신례원(2공구)투찰_봉무지방산업단지도로(투찰)②+0.250%_마현생창(동양고속)" xfId="215"/>
    <cellStyle name="_대곡이설(투찰)_안산부대(투찰)⑤_합덕-신례원(2공구)투찰_봉무지방산업단지도로(투찰)②+0.250%_마현생창(동양고속)_왜관-태평건설" xfId="216"/>
    <cellStyle name="_대곡이설(투찰)_안산부대(투찰)⑤_합덕-신례원(2공구)투찰_봉무지방산업단지도로(투찰)②+0.250%_왜관-태평건설" xfId="217"/>
    <cellStyle name="_대곡이설(투찰)_안산부대(투찰)⑤_합덕-신례원(2공구)투찰_왜관-태평건설" xfId="218"/>
    <cellStyle name="_대곡이설(투찰)_안산부대(투찰)⑤_합덕-신례원(2공구)투찰_합덕-신례원(2공구)투찰" xfId="219"/>
    <cellStyle name="_대곡이설(투찰)_안산부대(투찰)⑤_합덕-신례원(2공구)투찰_합덕-신례원(2공구)투찰_경찰서-터미널간도로(투찰)②" xfId="220"/>
    <cellStyle name="_대곡이설(투찰)_안산부대(투찰)⑤_합덕-신례원(2공구)투찰_합덕-신례원(2공구)투찰_경찰서-터미널간도로(투찰)②_마현생창(동양고속)" xfId="221"/>
    <cellStyle name="_대곡이설(투찰)_안산부대(투찰)⑤_합덕-신례원(2공구)투찰_합덕-신례원(2공구)투찰_경찰서-터미널간도로(투찰)②_마현생창(동양고속)_왜관-태평건설" xfId="222"/>
    <cellStyle name="_대곡이설(투찰)_안산부대(투찰)⑤_합덕-신례원(2공구)투찰_합덕-신례원(2공구)투찰_경찰서-터미널간도로(투찰)②_왜관-태평건설" xfId="223"/>
    <cellStyle name="_대곡이설(투찰)_안산부대(투찰)⑤_합덕-신례원(2공구)투찰_합덕-신례원(2공구)투찰_마현생창(동양고속)" xfId="224"/>
    <cellStyle name="_대곡이설(투찰)_안산부대(투찰)⑤_합덕-신례원(2공구)투찰_합덕-신례원(2공구)투찰_마현생창(동양고속)_왜관-태평건설" xfId="225"/>
    <cellStyle name="_대곡이설(투찰)_안산부대(투찰)⑤_합덕-신례원(2공구)투찰_합덕-신례원(2공구)투찰_봉무지방산업단지도로(투찰)②" xfId="226"/>
    <cellStyle name="_대곡이설(투찰)_안산부대(투찰)⑤_합덕-신례원(2공구)투찰_합덕-신례원(2공구)투찰_봉무지방산업단지도로(투찰)②_마현생창(동양고속)" xfId="227"/>
    <cellStyle name="_대곡이설(투찰)_안산부대(투찰)⑤_합덕-신례원(2공구)투찰_합덕-신례원(2공구)투찰_봉무지방산업단지도로(투찰)②_마현생창(동양고속)_왜관-태평건설" xfId="228"/>
    <cellStyle name="_대곡이설(투찰)_안산부대(투찰)⑤_합덕-신례원(2공구)투찰_합덕-신례원(2공구)투찰_봉무지방산업단지도로(투찰)②_왜관-태평건설" xfId="229"/>
    <cellStyle name="_대곡이설(투찰)_안산부대(투찰)⑤_합덕-신례원(2공구)투찰_합덕-신례원(2공구)투찰_봉무지방산업단지도로(투찰)②+0.250%" xfId="230"/>
    <cellStyle name="_대곡이설(투찰)_안산부대(투찰)⑤_합덕-신례원(2공구)투찰_합덕-신례원(2공구)투찰_봉무지방산업단지도로(투찰)②+0.250%_마현생창(동양고속)" xfId="231"/>
    <cellStyle name="_대곡이설(투찰)_안산부대(투찰)⑤_합덕-신례원(2공구)투찰_합덕-신례원(2공구)투찰_봉무지방산업단지도로(투찰)②+0.250%_마현생창(동양고속)_왜관-태평건설" xfId="232"/>
    <cellStyle name="_대곡이설(투찰)_안산부대(투찰)⑤_합덕-신례원(2공구)투찰_합덕-신례원(2공구)투찰_봉무지방산업단지도로(투찰)②+0.250%_왜관-태평건설" xfId="233"/>
    <cellStyle name="_대곡이설(투찰)_안산부대(투찰)⑤_합덕-신례원(2공구)투찰_합덕-신례원(2공구)투찰_왜관-태평건설" xfId="234"/>
    <cellStyle name="_대곡이설(투찰)_양곡부두(투찰)-0.31%" xfId="235"/>
    <cellStyle name="_대곡이설(투찰)_양곡부두(투찰)-0.31%_경찰서-터미널간도로(투찰)②" xfId="236"/>
    <cellStyle name="_대곡이설(투찰)_양곡부두(투찰)-0.31%_경찰서-터미널간도로(투찰)②_마현생창(동양고속)" xfId="237"/>
    <cellStyle name="_대곡이설(투찰)_양곡부두(투찰)-0.31%_경찰서-터미널간도로(투찰)②_마현생창(동양고속)_왜관-태평건설" xfId="238"/>
    <cellStyle name="_대곡이설(투찰)_양곡부두(투찰)-0.31%_경찰서-터미널간도로(투찰)②_왜관-태평건설" xfId="239"/>
    <cellStyle name="_대곡이설(투찰)_양곡부두(투찰)-0.31%_마현생창(동양고속)" xfId="240"/>
    <cellStyle name="_대곡이설(투찰)_양곡부두(투찰)-0.31%_마현생창(동양고속)_왜관-태평건설" xfId="241"/>
    <cellStyle name="_대곡이설(투찰)_양곡부두(투찰)-0.31%_봉무지방산업단지도로(투찰)②" xfId="242"/>
    <cellStyle name="_대곡이설(투찰)_양곡부두(투찰)-0.31%_봉무지방산업단지도로(투찰)②_마현생창(동양고속)" xfId="243"/>
    <cellStyle name="_대곡이설(투찰)_양곡부두(투찰)-0.31%_봉무지방산업단지도로(투찰)②_마현생창(동양고속)_왜관-태평건설" xfId="244"/>
    <cellStyle name="_대곡이설(투찰)_양곡부두(투찰)-0.31%_봉무지방산업단지도로(투찰)②_왜관-태평건설" xfId="245"/>
    <cellStyle name="_대곡이설(투찰)_양곡부두(투찰)-0.31%_봉무지방산업단지도로(투찰)②+0.250%" xfId="246"/>
    <cellStyle name="_대곡이설(투찰)_양곡부두(투찰)-0.31%_봉무지방산업단지도로(투찰)②+0.250%_마현생창(동양고속)" xfId="247"/>
    <cellStyle name="_대곡이설(투찰)_양곡부두(투찰)-0.31%_봉무지방산업단지도로(투찰)②+0.250%_마현생창(동양고속)_왜관-태평건설" xfId="248"/>
    <cellStyle name="_대곡이설(투찰)_양곡부두(투찰)-0.31%_봉무지방산업단지도로(투찰)②+0.250%_왜관-태평건설" xfId="249"/>
    <cellStyle name="_대곡이설(투찰)_양곡부두(투찰)-0.31%_왜관-태평건설" xfId="250"/>
    <cellStyle name="_대곡이설(투찰)_양곡부두(투찰)-0.31%_합덕-신례원(2공구)투찰" xfId="251"/>
    <cellStyle name="_대곡이설(투찰)_양곡부두(투찰)-0.31%_합덕-신례원(2공구)투찰_경찰서-터미널간도로(투찰)②" xfId="252"/>
    <cellStyle name="_대곡이설(투찰)_양곡부두(투찰)-0.31%_합덕-신례원(2공구)투찰_경찰서-터미널간도로(투찰)②_마현생창(동양고속)" xfId="253"/>
    <cellStyle name="_대곡이설(투찰)_양곡부두(투찰)-0.31%_합덕-신례원(2공구)투찰_경찰서-터미널간도로(투찰)②_마현생창(동양고속)_왜관-태평건설" xfId="254"/>
    <cellStyle name="_대곡이설(투찰)_양곡부두(투찰)-0.31%_합덕-신례원(2공구)투찰_경찰서-터미널간도로(투찰)②_왜관-태평건설" xfId="255"/>
    <cellStyle name="_대곡이설(투찰)_양곡부두(투찰)-0.31%_합덕-신례원(2공구)투찰_마현생창(동양고속)" xfId="256"/>
    <cellStyle name="_대곡이설(투찰)_양곡부두(투찰)-0.31%_합덕-신례원(2공구)투찰_마현생창(동양고속)_왜관-태평건설" xfId="257"/>
    <cellStyle name="_대곡이설(투찰)_양곡부두(투찰)-0.31%_합덕-신례원(2공구)투찰_봉무지방산업단지도로(투찰)②" xfId="258"/>
    <cellStyle name="_대곡이설(투찰)_양곡부두(투찰)-0.31%_합덕-신례원(2공구)투찰_봉무지방산업단지도로(투찰)②_마현생창(동양고속)" xfId="259"/>
    <cellStyle name="_대곡이설(투찰)_양곡부두(투찰)-0.31%_합덕-신례원(2공구)투찰_봉무지방산업단지도로(투찰)②_마현생창(동양고속)_왜관-태평건설" xfId="260"/>
    <cellStyle name="_대곡이설(투찰)_양곡부두(투찰)-0.31%_합덕-신례원(2공구)투찰_봉무지방산업단지도로(투찰)②_왜관-태평건설" xfId="261"/>
    <cellStyle name="_대곡이설(투찰)_양곡부두(투찰)-0.31%_합덕-신례원(2공구)투찰_봉무지방산업단지도로(투찰)②+0.250%" xfId="262"/>
    <cellStyle name="_대곡이설(투찰)_양곡부두(투찰)-0.31%_합덕-신례원(2공구)투찰_봉무지방산업단지도로(투찰)②+0.250%_마현생창(동양고속)" xfId="263"/>
    <cellStyle name="_대곡이설(투찰)_양곡부두(투찰)-0.31%_합덕-신례원(2공구)투찰_봉무지방산업단지도로(투찰)②+0.250%_마현생창(동양고속)_왜관-태평건설" xfId="264"/>
    <cellStyle name="_대곡이설(투찰)_양곡부두(투찰)-0.31%_합덕-신례원(2공구)투찰_봉무지방산업단지도로(투찰)②+0.250%_왜관-태평건설" xfId="265"/>
    <cellStyle name="_대곡이설(투찰)_양곡부두(투찰)-0.31%_합덕-신례원(2공구)투찰_왜관-태평건설" xfId="266"/>
    <cellStyle name="_대곡이설(투찰)_양곡부두(투찰)-0.31%_합덕-신례원(2공구)투찰_합덕-신례원(2공구)투찰" xfId="267"/>
    <cellStyle name="_대곡이설(투찰)_양곡부두(투찰)-0.31%_합덕-신례원(2공구)투찰_합덕-신례원(2공구)투찰_경찰서-터미널간도로(투찰)②" xfId="268"/>
    <cellStyle name="_대곡이설(투찰)_양곡부두(투찰)-0.31%_합덕-신례원(2공구)투찰_합덕-신례원(2공구)투찰_경찰서-터미널간도로(투찰)②_마현생창(동양고속)" xfId="269"/>
    <cellStyle name="_대곡이설(투찰)_양곡부두(투찰)-0.31%_합덕-신례원(2공구)투찰_합덕-신례원(2공구)투찰_경찰서-터미널간도로(투찰)②_마현생창(동양고속)_왜관-태평건설" xfId="270"/>
    <cellStyle name="_대곡이설(투찰)_양곡부두(투찰)-0.31%_합덕-신례원(2공구)투찰_합덕-신례원(2공구)투찰_경찰서-터미널간도로(투찰)②_왜관-태평건설" xfId="271"/>
    <cellStyle name="_대곡이설(투찰)_양곡부두(투찰)-0.31%_합덕-신례원(2공구)투찰_합덕-신례원(2공구)투찰_마현생창(동양고속)" xfId="272"/>
    <cellStyle name="_대곡이설(투찰)_양곡부두(투찰)-0.31%_합덕-신례원(2공구)투찰_합덕-신례원(2공구)투찰_마현생창(동양고속)_왜관-태평건설" xfId="273"/>
    <cellStyle name="_대곡이설(투찰)_양곡부두(투찰)-0.31%_합덕-신례원(2공구)투찰_합덕-신례원(2공구)투찰_봉무지방산업단지도로(투찰)②" xfId="274"/>
    <cellStyle name="_대곡이설(투찰)_양곡부두(투찰)-0.31%_합덕-신례원(2공구)투찰_합덕-신례원(2공구)투찰_봉무지방산업단지도로(투찰)②_마현생창(동양고속)" xfId="275"/>
    <cellStyle name="_대곡이설(투찰)_양곡부두(투찰)-0.31%_합덕-신례원(2공구)투찰_합덕-신례원(2공구)투찰_봉무지방산업단지도로(투찰)②_마현생창(동양고속)_왜관-태평건설" xfId="276"/>
    <cellStyle name="_대곡이설(투찰)_양곡부두(투찰)-0.31%_합덕-신례원(2공구)투찰_합덕-신례원(2공구)투찰_봉무지방산업단지도로(투찰)②_왜관-태평건설" xfId="277"/>
    <cellStyle name="_대곡이설(투찰)_양곡부두(투찰)-0.31%_합덕-신례원(2공구)투찰_합덕-신례원(2공구)투찰_봉무지방산업단지도로(투찰)②+0.250%" xfId="278"/>
    <cellStyle name="_대곡이설(투찰)_양곡부두(투찰)-0.31%_합덕-신례원(2공구)투찰_합덕-신례원(2공구)투찰_봉무지방산업단지도로(투찰)②+0.250%_마현생창(동양고속)" xfId="279"/>
    <cellStyle name="_대곡이설(투찰)_양곡부두(투찰)-0.31%_합덕-신례원(2공구)투찰_합덕-신례원(2공구)투찰_봉무지방산업단지도로(투찰)②+0.250%_마현생창(동양고속)_왜관-태평건설" xfId="280"/>
    <cellStyle name="_대곡이설(투찰)_양곡부두(투찰)-0.31%_합덕-신례원(2공구)투찰_합덕-신례원(2공구)투찰_봉무지방산업단지도로(투찰)②+0.250%_왜관-태평건설" xfId="281"/>
    <cellStyle name="_대곡이설(투찰)_양곡부두(투찰)-0.31%_합덕-신례원(2공구)투찰_합덕-신례원(2공구)투찰_왜관-태평건설" xfId="282"/>
    <cellStyle name="_대곡이설(투찰)_왜관-태평건설" xfId="283"/>
    <cellStyle name="_대곡이설(투찰)_창원상수도(토목)투찰" xfId="284"/>
    <cellStyle name="_대곡이설(투찰)_창원상수도(토목)투찰_경찰서-터미널간도로(투찰)②" xfId="285"/>
    <cellStyle name="_대곡이설(투찰)_창원상수도(토목)투찰_경찰서-터미널간도로(투찰)②_마현생창(동양고속)" xfId="286"/>
    <cellStyle name="_대곡이설(투찰)_창원상수도(토목)투찰_경찰서-터미널간도로(투찰)②_마현생창(동양고속)_왜관-태평건설" xfId="287"/>
    <cellStyle name="_대곡이설(투찰)_창원상수도(토목)투찰_경찰서-터미널간도로(투찰)②_왜관-태평건설" xfId="288"/>
    <cellStyle name="_대곡이설(투찰)_창원상수도(토목)투찰_마현생창(동양고속)" xfId="289"/>
    <cellStyle name="_대곡이설(투찰)_창원상수도(토목)투찰_마현생창(동양고속)_왜관-태평건설" xfId="290"/>
    <cellStyle name="_대곡이설(투찰)_창원상수도(토목)투찰_봉무지방산업단지도로(투찰)②" xfId="291"/>
    <cellStyle name="_대곡이설(투찰)_창원상수도(토목)투찰_봉무지방산업단지도로(투찰)②_마현생창(동양고속)" xfId="292"/>
    <cellStyle name="_대곡이설(투찰)_창원상수도(토목)투찰_봉무지방산업단지도로(투찰)②_마현생창(동양고속)_왜관-태평건설" xfId="293"/>
    <cellStyle name="_대곡이설(투찰)_창원상수도(토목)투찰_봉무지방산업단지도로(투찰)②_왜관-태평건설" xfId="294"/>
    <cellStyle name="_대곡이설(투찰)_창원상수도(토목)투찰_봉무지방산업단지도로(투찰)②+0.250%" xfId="295"/>
    <cellStyle name="_대곡이설(투찰)_창원상수도(토목)투찰_봉무지방산업단지도로(투찰)②+0.250%_마현생창(동양고속)" xfId="296"/>
    <cellStyle name="_대곡이설(투찰)_창원상수도(토목)투찰_봉무지방산업단지도로(투찰)②+0.250%_마현생창(동양고속)_왜관-태평건설" xfId="297"/>
    <cellStyle name="_대곡이설(투찰)_창원상수도(토목)투찰_봉무지방산업단지도로(투찰)②+0.250%_왜관-태평건설" xfId="298"/>
    <cellStyle name="_대곡이설(투찰)_창원상수도(토목)투찰_왜관-태평건설" xfId="299"/>
    <cellStyle name="_대곡이설(투찰)_창원상수도(토목)투찰_합덕-신례원(2공구)투찰" xfId="300"/>
    <cellStyle name="_대곡이설(투찰)_창원상수도(토목)투찰_합덕-신례원(2공구)투찰_경찰서-터미널간도로(투찰)②" xfId="301"/>
    <cellStyle name="_대곡이설(투찰)_창원상수도(토목)투찰_합덕-신례원(2공구)투찰_경찰서-터미널간도로(투찰)②_마현생창(동양고속)" xfId="302"/>
    <cellStyle name="_대곡이설(투찰)_창원상수도(토목)투찰_합덕-신례원(2공구)투찰_경찰서-터미널간도로(투찰)②_마현생창(동양고속)_왜관-태평건설" xfId="303"/>
    <cellStyle name="_대곡이설(투찰)_창원상수도(토목)투찰_합덕-신례원(2공구)투찰_경찰서-터미널간도로(투찰)②_왜관-태평건설" xfId="304"/>
    <cellStyle name="_대곡이설(투찰)_창원상수도(토목)투찰_합덕-신례원(2공구)투찰_마현생창(동양고속)" xfId="305"/>
    <cellStyle name="_대곡이설(투찰)_창원상수도(토목)투찰_합덕-신례원(2공구)투찰_마현생창(동양고속)_왜관-태평건설" xfId="306"/>
    <cellStyle name="_대곡이설(투찰)_창원상수도(토목)투찰_합덕-신례원(2공구)투찰_봉무지방산업단지도로(투찰)②" xfId="307"/>
    <cellStyle name="_대곡이설(투찰)_창원상수도(토목)투찰_합덕-신례원(2공구)투찰_봉무지방산업단지도로(투찰)②_마현생창(동양고속)" xfId="308"/>
    <cellStyle name="_대곡이설(투찰)_창원상수도(토목)투찰_합덕-신례원(2공구)투찰_봉무지방산업단지도로(투찰)②_마현생창(동양고속)_왜관-태평건설" xfId="309"/>
    <cellStyle name="_대곡이설(투찰)_창원상수도(토목)투찰_합덕-신례원(2공구)투찰_봉무지방산업단지도로(투찰)②_왜관-태평건설" xfId="310"/>
    <cellStyle name="_대곡이설(투찰)_창원상수도(토목)투찰_합덕-신례원(2공구)투찰_봉무지방산업단지도로(투찰)②+0.250%" xfId="311"/>
    <cellStyle name="_대곡이설(투찰)_창원상수도(토목)투찰_합덕-신례원(2공구)투찰_봉무지방산업단지도로(투찰)②+0.250%_마현생창(동양고속)" xfId="312"/>
    <cellStyle name="_대곡이설(투찰)_창원상수도(토목)투찰_합덕-신례원(2공구)투찰_봉무지방산업단지도로(투찰)②+0.250%_마현생창(동양고속)_왜관-태평건설" xfId="313"/>
    <cellStyle name="_대곡이설(투찰)_창원상수도(토목)투찰_합덕-신례원(2공구)투찰_봉무지방산업단지도로(투찰)②+0.250%_왜관-태평건설" xfId="314"/>
    <cellStyle name="_대곡이설(투찰)_창원상수도(토목)투찰_합덕-신례원(2공구)투찰_왜관-태평건설" xfId="315"/>
    <cellStyle name="_대곡이설(투찰)_창원상수도(토목)투찰_합덕-신례원(2공구)투찰_합덕-신례원(2공구)투찰" xfId="316"/>
    <cellStyle name="_대곡이설(투찰)_창원상수도(토목)투찰_합덕-신례원(2공구)투찰_합덕-신례원(2공구)투찰_경찰서-터미널간도로(투찰)②" xfId="317"/>
    <cellStyle name="_대곡이설(투찰)_창원상수도(토목)투찰_합덕-신례원(2공구)투찰_합덕-신례원(2공구)투찰_경찰서-터미널간도로(투찰)②_마현생창(동양고속)" xfId="318"/>
    <cellStyle name="_대곡이설(투찰)_창원상수도(토목)투찰_합덕-신례원(2공구)투찰_합덕-신례원(2공구)투찰_경찰서-터미널간도로(투찰)②_마현생창(동양고속)_왜관-태평건설" xfId="319"/>
    <cellStyle name="_대곡이설(투찰)_창원상수도(토목)투찰_합덕-신례원(2공구)투찰_합덕-신례원(2공구)투찰_경찰서-터미널간도로(투찰)②_왜관-태평건설" xfId="320"/>
    <cellStyle name="_대곡이설(투찰)_창원상수도(토목)투찰_합덕-신례원(2공구)투찰_합덕-신례원(2공구)투찰_마현생창(동양고속)" xfId="321"/>
    <cellStyle name="_대곡이설(투찰)_창원상수도(토목)투찰_합덕-신례원(2공구)투찰_합덕-신례원(2공구)투찰_마현생창(동양고속)_왜관-태평건설" xfId="322"/>
    <cellStyle name="_대곡이설(투찰)_창원상수도(토목)투찰_합덕-신례원(2공구)투찰_합덕-신례원(2공구)투찰_봉무지방산업단지도로(투찰)②" xfId="323"/>
    <cellStyle name="_대곡이설(투찰)_창원상수도(토목)투찰_합덕-신례원(2공구)투찰_합덕-신례원(2공구)투찰_봉무지방산업단지도로(투찰)②_마현생창(동양고속)" xfId="324"/>
    <cellStyle name="_대곡이설(투찰)_창원상수도(토목)투찰_합덕-신례원(2공구)투찰_합덕-신례원(2공구)투찰_봉무지방산업단지도로(투찰)②_마현생창(동양고속)_왜관-태평건설" xfId="325"/>
    <cellStyle name="_대곡이설(투찰)_창원상수도(토목)투찰_합덕-신례원(2공구)투찰_합덕-신례원(2공구)투찰_봉무지방산업단지도로(투찰)②_왜관-태평건설" xfId="326"/>
    <cellStyle name="_대곡이설(투찰)_창원상수도(토목)투찰_합덕-신례원(2공구)투찰_합덕-신례원(2공구)투찰_봉무지방산업단지도로(투찰)②+0.250%" xfId="327"/>
    <cellStyle name="_대곡이설(투찰)_창원상수도(토목)투찰_합덕-신례원(2공구)투찰_합덕-신례원(2공구)투찰_봉무지방산업단지도로(투찰)②+0.250%_마현생창(동양고속)" xfId="328"/>
    <cellStyle name="_대곡이설(투찰)_창원상수도(토목)투찰_합덕-신례원(2공구)투찰_합덕-신례원(2공구)투찰_봉무지방산업단지도로(투찰)②+0.250%_마현생창(동양고속)_왜관-태평건설" xfId="329"/>
    <cellStyle name="_대곡이설(투찰)_창원상수도(토목)투찰_합덕-신례원(2공구)투찰_합덕-신례원(2공구)투찰_봉무지방산업단지도로(투찰)②+0.250%_왜관-태평건설" xfId="330"/>
    <cellStyle name="_대곡이설(투찰)_창원상수도(토목)투찰_합덕-신례원(2공구)투찰_합덕-신례원(2공구)투찰_왜관-태평건설" xfId="331"/>
    <cellStyle name="_대곡이설(투찰)_합덕-신례원(2공구)투찰" xfId="332"/>
    <cellStyle name="_대곡이설(투찰)_합덕-신례원(2공구)투찰_경찰서-터미널간도로(투찰)②" xfId="333"/>
    <cellStyle name="_대곡이설(투찰)_합덕-신례원(2공구)투찰_경찰서-터미널간도로(투찰)②_마현생창(동양고속)" xfId="334"/>
    <cellStyle name="_대곡이설(투찰)_합덕-신례원(2공구)투찰_경찰서-터미널간도로(투찰)②_마현생창(동양고속)_왜관-태평건설" xfId="335"/>
    <cellStyle name="_대곡이설(투찰)_합덕-신례원(2공구)투찰_경찰서-터미널간도로(투찰)②_왜관-태평건설" xfId="336"/>
    <cellStyle name="_대곡이설(투찰)_합덕-신례원(2공구)투찰_마현생창(동양고속)" xfId="337"/>
    <cellStyle name="_대곡이설(투찰)_합덕-신례원(2공구)투찰_마현생창(동양고속)_왜관-태평건설" xfId="338"/>
    <cellStyle name="_대곡이설(투찰)_합덕-신례원(2공구)투찰_봉무지방산업단지도로(투찰)②" xfId="339"/>
    <cellStyle name="_대곡이설(투찰)_합덕-신례원(2공구)투찰_봉무지방산업단지도로(투찰)②_마현생창(동양고속)" xfId="340"/>
    <cellStyle name="_대곡이설(투찰)_합덕-신례원(2공구)투찰_봉무지방산업단지도로(투찰)②_마현생창(동양고속)_왜관-태평건설" xfId="341"/>
    <cellStyle name="_대곡이설(투찰)_합덕-신례원(2공구)투찰_봉무지방산업단지도로(투찰)②_왜관-태평건설" xfId="342"/>
    <cellStyle name="_대곡이설(투찰)_합덕-신례원(2공구)투찰_봉무지방산업단지도로(투찰)②+0.250%" xfId="343"/>
    <cellStyle name="_대곡이설(투찰)_합덕-신례원(2공구)투찰_봉무지방산업단지도로(투찰)②+0.250%_마현생창(동양고속)" xfId="344"/>
    <cellStyle name="_대곡이설(투찰)_합덕-신례원(2공구)투찰_봉무지방산업단지도로(투찰)②+0.250%_마현생창(동양고속)_왜관-태평건설" xfId="345"/>
    <cellStyle name="_대곡이설(투찰)_합덕-신례원(2공구)투찰_봉무지방산업단지도로(투찰)②+0.250%_왜관-태평건설" xfId="346"/>
    <cellStyle name="_대곡이설(투찰)_합덕-신례원(2공구)투찰_왜관-태평건설" xfId="347"/>
    <cellStyle name="_대곡이설(투찰)_합덕-신례원(2공구)투찰_합덕-신례원(2공구)투찰" xfId="348"/>
    <cellStyle name="_대곡이설(투찰)_합덕-신례원(2공구)투찰_합덕-신례원(2공구)투찰_경찰서-터미널간도로(투찰)②" xfId="349"/>
    <cellStyle name="_대곡이설(투찰)_합덕-신례원(2공구)투찰_합덕-신례원(2공구)투찰_경찰서-터미널간도로(투찰)②_마현생창(동양고속)" xfId="350"/>
    <cellStyle name="_대곡이설(투찰)_합덕-신례원(2공구)투찰_합덕-신례원(2공구)투찰_경찰서-터미널간도로(투찰)②_마현생창(동양고속)_왜관-태평건설" xfId="351"/>
    <cellStyle name="_대곡이설(투찰)_합덕-신례원(2공구)투찰_합덕-신례원(2공구)투찰_경찰서-터미널간도로(투찰)②_왜관-태평건설" xfId="352"/>
    <cellStyle name="_대곡이설(투찰)_합덕-신례원(2공구)투찰_합덕-신례원(2공구)투찰_마현생창(동양고속)" xfId="353"/>
    <cellStyle name="_대곡이설(투찰)_합덕-신례원(2공구)투찰_합덕-신례원(2공구)투찰_마현생창(동양고속)_왜관-태평건설" xfId="354"/>
    <cellStyle name="_대곡이설(투찰)_합덕-신례원(2공구)투찰_합덕-신례원(2공구)투찰_봉무지방산업단지도로(투찰)②" xfId="355"/>
    <cellStyle name="_대곡이설(투찰)_합덕-신례원(2공구)투찰_합덕-신례원(2공구)투찰_봉무지방산업단지도로(투찰)②_마현생창(동양고속)" xfId="356"/>
    <cellStyle name="_대곡이설(투찰)_합덕-신례원(2공구)투찰_합덕-신례원(2공구)투찰_봉무지방산업단지도로(투찰)②_마현생창(동양고속)_왜관-태평건설" xfId="357"/>
    <cellStyle name="_대곡이설(투찰)_합덕-신례원(2공구)투찰_합덕-신례원(2공구)투찰_봉무지방산업단지도로(투찰)②_왜관-태평건설" xfId="358"/>
    <cellStyle name="_대곡이설(투찰)_합덕-신례원(2공구)투찰_합덕-신례원(2공구)투찰_봉무지방산업단지도로(투찰)②+0.250%" xfId="359"/>
    <cellStyle name="_대곡이설(투찰)_합덕-신례원(2공구)투찰_합덕-신례원(2공구)투찰_봉무지방산업단지도로(투찰)②+0.250%_마현생창(동양고속)" xfId="360"/>
    <cellStyle name="_대곡이설(투찰)_합덕-신례원(2공구)투찰_합덕-신례원(2공구)투찰_봉무지방산업단지도로(투찰)②+0.250%_마현생창(동양고속)_왜관-태평건설" xfId="361"/>
    <cellStyle name="_대곡이설(투찰)_합덕-신례원(2공구)투찰_합덕-신례원(2공구)투찰_봉무지방산업단지도로(투찰)②+0.250%_왜관-태평건설" xfId="362"/>
    <cellStyle name="_대곡이설(투찰)_합덕-신례원(2공구)투찰_합덕-신례원(2공구)투찰_왜관-태평건설" xfId="363"/>
    <cellStyle name="_도덕-고흥도로(투찰)" xfId="364"/>
    <cellStyle name="_무창(전자입찰용)" xfId="365"/>
    <cellStyle name="_무창(전자입찰용)_왜관-태평건설" xfId="366"/>
    <cellStyle name="_부대입찰양식②" xfId="367"/>
    <cellStyle name="_부대입찰양식②_경찰서-터미널간도로(투찰)②" xfId="368"/>
    <cellStyle name="_부대입찰양식②_경찰서-터미널간도로(투찰)②_마현생창(동양고속)" xfId="369"/>
    <cellStyle name="_부대입찰양식②_경찰서-터미널간도로(투찰)②_마현생창(동양고속)_왜관-태평건설" xfId="370"/>
    <cellStyle name="_부대입찰양식②_경찰서-터미널간도로(투찰)②_왜관-태평건설" xfId="371"/>
    <cellStyle name="_부대입찰양식②_마현생창(동양고속)" xfId="372"/>
    <cellStyle name="_부대입찰양식②_마현생창(동양고속)_왜관-태평건설" xfId="373"/>
    <cellStyle name="_부대입찰양식②_봉무지방산업단지도로(투찰)②" xfId="374"/>
    <cellStyle name="_부대입찰양식②_봉무지방산업단지도로(투찰)②_마현생창(동양고속)" xfId="375"/>
    <cellStyle name="_부대입찰양식②_봉무지방산업단지도로(투찰)②_마현생창(동양고속)_왜관-태평건설" xfId="376"/>
    <cellStyle name="_부대입찰양식②_봉무지방산업단지도로(투찰)②_왜관-태평건설" xfId="377"/>
    <cellStyle name="_부대입찰양식②_봉무지방산업단지도로(투찰)②+0.250%" xfId="378"/>
    <cellStyle name="_부대입찰양식②_봉무지방산업단지도로(투찰)②+0.250%_마현생창(동양고속)" xfId="379"/>
    <cellStyle name="_부대입찰양식②_봉무지방산업단지도로(투찰)②+0.250%_마현생창(동양고속)_왜관-태평건설" xfId="380"/>
    <cellStyle name="_부대입찰양식②_봉무지방산업단지도로(투찰)②+0.250%_왜관-태평건설" xfId="381"/>
    <cellStyle name="_부대입찰양식②_왜관-태평건설" xfId="382"/>
    <cellStyle name="_부대입찰양식②_합덕-신례원(2공구)투찰" xfId="383"/>
    <cellStyle name="_부대입찰양식②_합덕-신례원(2공구)투찰_경찰서-터미널간도로(투찰)②" xfId="384"/>
    <cellStyle name="_부대입찰양식②_합덕-신례원(2공구)투찰_경찰서-터미널간도로(투찰)②_마현생창(동양고속)" xfId="385"/>
    <cellStyle name="_부대입찰양식②_합덕-신례원(2공구)투찰_경찰서-터미널간도로(투찰)②_마현생창(동양고속)_왜관-태평건설" xfId="386"/>
    <cellStyle name="_부대입찰양식②_합덕-신례원(2공구)투찰_경찰서-터미널간도로(투찰)②_왜관-태평건설" xfId="387"/>
    <cellStyle name="_부대입찰양식②_합덕-신례원(2공구)투찰_마현생창(동양고속)" xfId="388"/>
    <cellStyle name="_부대입찰양식②_합덕-신례원(2공구)투찰_마현생창(동양고속)_왜관-태평건설" xfId="389"/>
    <cellStyle name="_부대입찰양식②_합덕-신례원(2공구)투찰_봉무지방산업단지도로(투찰)②" xfId="390"/>
    <cellStyle name="_부대입찰양식②_합덕-신례원(2공구)투찰_봉무지방산업단지도로(투찰)②_마현생창(동양고속)" xfId="391"/>
    <cellStyle name="_부대입찰양식②_합덕-신례원(2공구)투찰_봉무지방산업단지도로(투찰)②_마현생창(동양고속)_왜관-태평건설" xfId="392"/>
    <cellStyle name="_부대입찰양식②_합덕-신례원(2공구)투찰_봉무지방산업단지도로(투찰)②_왜관-태평건설" xfId="393"/>
    <cellStyle name="_부대입찰양식②_합덕-신례원(2공구)투찰_봉무지방산업단지도로(투찰)②+0.250%" xfId="394"/>
    <cellStyle name="_부대입찰양식②_합덕-신례원(2공구)투찰_봉무지방산업단지도로(투찰)②+0.250%_마현생창(동양고속)" xfId="395"/>
    <cellStyle name="_부대입찰양식②_합덕-신례원(2공구)투찰_봉무지방산업단지도로(투찰)②+0.250%_마현생창(동양고속)_왜관-태평건설" xfId="396"/>
    <cellStyle name="_부대입찰양식②_합덕-신례원(2공구)투찰_봉무지방산업단지도로(투찰)②+0.250%_왜관-태평건설" xfId="397"/>
    <cellStyle name="_부대입찰양식②_합덕-신례원(2공구)투찰_왜관-태평건설" xfId="398"/>
    <cellStyle name="_부대입찰양식②_합덕-신례원(2공구)투찰_합덕-신례원(2공구)투찰" xfId="399"/>
    <cellStyle name="_부대입찰양식②_합덕-신례원(2공구)투찰_합덕-신례원(2공구)투찰_경찰서-터미널간도로(투찰)②" xfId="400"/>
    <cellStyle name="_부대입찰양식②_합덕-신례원(2공구)투찰_합덕-신례원(2공구)투찰_경찰서-터미널간도로(투찰)②_마현생창(동양고속)" xfId="401"/>
    <cellStyle name="_부대입찰양식②_합덕-신례원(2공구)투찰_합덕-신례원(2공구)투찰_경찰서-터미널간도로(투찰)②_마현생창(동양고속)_왜관-태평건설" xfId="402"/>
    <cellStyle name="_부대입찰양식②_합덕-신례원(2공구)투찰_합덕-신례원(2공구)투찰_경찰서-터미널간도로(투찰)②_왜관-태평건설" xfId="403"/>
    <cellStyle name="_부대입찰양식②_합덕-신례원(2공구)투찰_합덕-신례원(2공구)투찰_마현생창(동양고속)" xfId="404"/>
    <cellStyle name="_부대입찰양식②_합덕-신례원(2공구)투찰_합덕-신례원(2공구)투찰_마현생창(동양고속)_왜관-태평건설" xfId="405"/>
    <cellStyle name="_부대입찰양식②_합덕-신례원(2공구)투찰_합덕-신례원(2공구)투찰_봉무지방산업단지도로(투찰)②" xfId="406"/>
    <cellStyle name="_부대입찰양식②_합덕-신례원(2공구)투찰_합덕-신례원(2공구)투찰_봉무지방산업단지도로(투찰)②_마현생창(동양고속)" xfId="407"/>
    <cellStyle name="_부대입찰양식②_합덕-신례원(2공구)투찰_합덕-신례원(2공구)투찰_봉무지방산업단지도로(투찰)②_마현생창(동양고속)_왜관-태평건설" xfId="408"/>
    <cellStyle name="_부대입찰양식②_합덕-신례원(2공구)투찰_합덕-신례원(2공구)투찰_봉무지방산업단지도로(투찰)②_왜관-태평건설" xfId="409"/>
    <cellStyle name="_부대입찰양식②_합덕-신례원(2공구)투찰_합덕-신례원(2공구)투찰_봉무지방산업단지도로(투찰)②+0.250%" xfId="410"/>
    <cellStyle name="_부대입찰양식②_합덕-신례원(2공구)투찰_합덕-신례원(2공구)투찰_봉무지방산업단지도로(투찰)②+0.250%_마현생창(동양고속)" xfId="411"/>
    <cellStyle name="_부대입찰양식②_합덕-신례원(2공구)투찰_합덕-신례원(2공구)투찰_봉무지방산업단지도로(투찰)②+0.250%_마현생창(동양고속)_왜관-태평건설" xfId="412"/>
    <cellStyle name="_부대입찰양식②_합덕-신례원(2공구)투찰_합덕-신례원(2공구)투찰_봉무지방산업단지도로(투찰)②+0.250%_왜관-태평건설" xfId="413"/>
    <cellStyle name="_부대입찰양식②_합덕-신례원(2공구)투찰_합덕-신례원(2공구)투찰_왜관-태평건설" xfId="414"/>
    <cellStyle name="_부평배수지(투찰)" xfId="415"/>
    <cellStyle name="_부평배수지(투찰)_경찰서-터미널간도로(투찰)②" xfId="416"/>
    <cellStyle name="_부평배수지(투찰)_경찰서-터미널간도로(투찰)②_마현생창(동양고속)" xfId="417"/>
    <cellStyle name="_부평배수지(투찰)_경찰서-터미널간도로(투찰)②_마현생창(동양고속)_왜관-태평건설" xfId="418"/>
    <cellStyle name="_부평배수지(투찰)_경찰서-터미널간도로(투찰)②_왜관-태평건설" xfId="419"/>
    <cellStyle name="_부평배수지(투찰)_마현생창(동양고속)" xfId="420"/>
    <cellStyle name="_부평배수지(투찰)_마현생창(동양고속)_왜관-태평건설" xfId="421"/>
    <cellStyle name="_부평배수지(투찰)_봉무지방산업단지도로(투찰)②" xfId="422"/>
    <cellStyle name="_부평배수지(투찰)_봉무지방산업단지도로(투찰)②_마현생창(동양고속)" xfId="423"/>
    <cellStyle name="_부평배수지(투찰)_봉무지방산업단지도로(투찰)②_마현생창(동양고속)_왜관-태평건설" xfId="424"/>
    <cellStyle name="_부평배수지(투찰)_봉무지방산업단지도로(투찰)②_왜관-태평건설" xfId="425"/>
    <cellStyle name="_부평배수지(투찰)_봉무지방산업단지도로(투찰)②+0.250%" xfId="426"/>
    <cellStyle name="_부평배수지(투찰)_봉무지방산업단지도로(투찰)②+0.250%_마현생창(동양고속)" xfId="427"/>
    <cellStyle name="_부평배수지(투찰)_봉무지방산업단지도로(투찰)②+0.250%_마현생창(동양고속)_왜관-태평건설" xfId="428"/>
    <cellStyle name="_부평배수지(투찰)_봉무지방산업단지도로(투찰)②+0.250%_왜관-태평건설" xfId="429"/>
    <cellStyle name="_부평배수지(투찰)_왜관-태평건설" xfId="430"/>
    <cellStyle name="_부평배수지(투찰)_합덕-신례원(2공구)투찰" xfId="431"/>
    <cellStyle name="_부평배수지(투찰)_합덕-신례원(2공구)투찰_경찰서-터미널간도로(투찰)②" xfId="432"/>
    <cellStyle name="_부평배수지(투찰)_합덕-신례원(2공구)투찰_경찰서-터미널간도로(투찰)②_마현생창(동양고속)" xfId="433"/>
    <cellStyle name="_부평배수지(투찰)_합덕-신례원(2공구)투찰_경찰서-터미널간도로(투찰)②_마현생창(동양고속)_왜관-태평건설" xfId="434"/>
    <cellStyle name="_부평배수지(투찰)_합덕-신례원(2공구)투찰_경찰서-터미널간도로(투찰)②_왜관-태평건설" xfId="435"/>
    <cellStyle name="_부평배수지(투찰)_합덕-신례원(2공구)투찰_마현생창(동양고속)" xfId="436"/>
    <cellStyle name="_부평배수지(투찰)_합덕-신례원(2공구)투찰_마현생창(동양고속)_왜관-태평건설" xfId="437"/>
    <cellStyle name="_부평배수지(투찰)_합덕-신례원(2공구)투찰_봉무지방산업단지도로(투찰)②" xfId="438"/>
    <cellStyle name="_부평배수지(투찰)_합덕-신례원(2공구)투찰_봉무지방산업단지도로(투찰)②_마현생창(동양고속)" xfId="439"/>
    <cellStyle name="_부평배수지(투찰)_합덕-신례원(2공구)투찰_봉무지방산업단지도로(투찰)②_마현생창(동양고속)_왜관-태평건설" xfId="440"/>
    <cellStyle name="_부평배수지(투찰)_합덕-신례원(2공구)투찰_봉무지방산업단지도로(투찰)②_왜관-태평건설" xfId="441"/>
    <cellStyle name="_부평배수지(투찰)_합덕-신례원(2공구)투찰_봉무지방산업단지도로(투찰)②+0.250%" xfId="442"/>
    <cellStyle name="_부평배수지(투찰)_합덕-신례원(2공구)투찰_봉무지방산업단지도로(투찰)②+0.250%_마현생창(동양고속)" xfId="443"/>
    <cellStyle name="_부평배수지(투찰)_합덕-신례원(2공구)투찰_봉무지방산업단지도로(투찰)②+0.250%_마현생창(동양고속)_왜관-태평건설" xfId="444"/>
    <cellStyle name="_부평배수지(투찰)_합덕-신례원(2공구)투찰_봉무지방산업단지도로(투찰)②+0.250%_왜관-태평건설" xfId="445"/>
    <cellStyle name="_부평배수지(투찰)_합덕-신례원(2공구)투찰_왜관-태평건설" xfId="446"/>
    <cellStyle name="_부평배수지(투찰)_합덕-신례원(2공구)투찰_합덕-신례원(2공구)투찰" xfId="447"/>
    <cellStyle name="_부평배수지(투찰)_합덕-신례원(2공구)투찰_합덕-신례원(2공구)투찰_경찰서-터미널간도로(투찰)②" xfId="448"/>
    <cellStyle name="_부평배수지(투찰)_합덕-신례원(2공구)투찰_합덕-신례원(2공구)투찰_경찰서-터미널간도로(투찰)②_마현생창(동양고속)" xfId="449"/>
    <cellStyle name="_부평배수지(투찰)_합덕-신례원(2공구)투찰_합덕-신례원(2공구)투찰_경찰서-터미널간도로(투찰)②_마현생창(동양고속)_왜관-태평건설" xfId="450"/>
    <cellStyle name="_부평배수지(투찰)_합덕-신례원(2공구)투찰_합덕-신례원(2공구)투찰_경찰서-터미널간도로(투찰)②_왜관-태평건설" xfId="451"/>
    <cellStyle name="_부평배수지(투찰)_합덕-신례원(2공구)투찰_합덕-신례원(2공구)투찰_마현생창(동양고속)" xfId="452"/>
    <cellStyle name="_부평배수지(투찰)_합덕-신례원(2공구)투찰_합덕-신례원(2공구)투찰_마현생창(동양고속)_왜관-태평건설" xfId="453"/>
    <cellStyle name="_부평배수지(투찰)_합덕-신례원(2공구)투찰_합덕-신례원(2공구)투찰_봉무지방산업단지도로(투찰)②" xfId="454"/>
    <cellStyle name="_부평배수지(투찰)_합덕-신례원(2공구)투찰_합덕-신례원(2공구)투찰_봉무지방산업단지도로(투찰)②_마현생창(동양고속)" xfId="455"/>
    <cellStyle name="_부평배수지(투찰)_합덕-신례원(2공구)투찰_합덕-신례원(2공구)투찰_봉무지방산업단지도로(투찰)②_마현생창(동양고속)_왜관-태평건설" xfId="456"/>
    <cellStyle name="_부평배수지(투찰)_합덕-신례원(2공구)투찰_합덕-신례원(2공구)투찰_봉무지방산업단지도로(투찰)②_왜관-태평건설" xfId="457"/>
    <cellStyle name="_부평배수지(투찰)_합덕-신례원(2공구)투찰_합덕-신례원(2공구)투찰_봉무지방산업단지도로(투찰)②+0.250%" xfId="458"/>
    <cellStyle name="_부평배수지(투찰)_합덕-신례원(2공구)투찰_합덕-신례원(2공구)투찰_봉무지방산업단지도로(투찰)②+0.250%_마현생창(동양고속)" xfId="459"/>
    <cellStyle name="_부평배수지(투찰)_합덕-신례원(2공구)투찰_합덕-신례원(2공구)투찰_봉무지방산업단지도로(투찰)②+0.250%_마현생창(동양고속)_왜관-태평건설" xfId="460"/>
    <cellStyle name="_부평배수지(투찰)_합덕-신례원(2공구)투찰_합덕-신례원(2공구)투찰_봉무지방산업단지도로(투찰)②+0.250%_왜관-태평건설" xfId="461"/>
    <cellStyle name="_부평배수지(투찰)_합덕-신례원(2공구)투찰_합덕-신례원(2공구)투찰_왜관-태평건설" xfId="462"/>
    <cellStyle name="_신태백(가실행)" xfId="463"/>
    <cellStyle name="_신태백(가실행)_1" xfId="464"/>
    <cellStyle name="_신태백(가실행)_1_경찰서-터미널간도로(투찰)②" xfId="465"/>
    <cellStyle name="_신태백(가실행)_1_경찰서-터미널간도로(투찰)②_마현생창(동양고속)" xfId="466"/>
    <cellStyle name="_신태백(가실행)_1_경찰서-터미널간도로(투찰)②_마현생창(동양고속)_왜관-태평건설" xfId="467"/>
    <cellStyle name="_신태백(가실행)_1_경찰서-터미널간도로(투찰)②_왜관-태평건설" xfId="468"/>
    <cellStyle name="_신태백(가실행)_1_마현생창(동양고속)" xfId="469"/>
    <cellStyle name="_신태백(가실행)_1_마현생창(동양고속)_왜관-태평건설" xfId="470"/>
    <cellStyle name="_신태백(가실행)_1_봉무지방산업단지도로(투찰)②" xfId="471"/>
    <cellStyle name="_신태백(가실행)_1_봉무지방산업단지도로(투찰)②_마현생창(동양고속)" xfId="472"/>
    <cellStyle name="_신태백(가실행)_1_봉무지방산업단지도로(투찰)②_마현생창(동양고속)_왜관-태평건설" xfId="473"/>
    <cellStyle name="_신태백(가실행)_1_봉무지방산업단지도로(투찰)②_왜관-태평건설" xfId="474"/>
    <cellStyle name="_신태백(가실행)_1_봉무지방산업단지도로(투찰)②+0.250%" xfId="475"/>
    <cellStyle name="_신태백(가실행)_1_봉무지방산업단지도로(투찰)②+0.250%_마현생창(동양고속)" xfId="476"/>
    <cellStyle name="_신태백(가실행)_1_봉무지방산업단지도로(투찰)②+0.250%_마현생창(동양고속)_왜관-태평건설" xfId="477"/>
    <cellStyle name="_신태백(가실행)_1_봉무지방산업단지도로(투찰)②+0.250%_왜관-태평건설" xfId="478"/>
    <cellStyle name="_신태백(가실행)_1_왜관-태평건설" xfId="479"/>
    <cellStyle name="_신태백(가실행)_1_합덕-신례원(2공구)투찰" xfId="480"/>
    <cellStyle name="_신태백(가실행)_1_합덕-신례원(2공구)투찰_경찰서-터미널간도로(투찰)②" xfId="481"/>
    <cellStyle name="_신태백(가실행)_1_합덕-신례원(2공구)투찰_경찰서-터미널간도로(투찰)②_마현생창(동양고속)" xfId="482"/>
    <cellStyle name="_신태백(가실행)_1_합덕-신례원(2공구)투찰_경찰서-터미널간도로(투찰)②_마현생창(동양고속)_왜관-태평건설" xfId="483"/>
    <cellStyle name="_신태백(가실행)_1_합덕-신례원(2공구)투찰_경찰서-터미널간도로(투찰)②_왜관-태평건설" xfId="484"/>
    <cellStyle name="_신태백(가실행)_1_합덕-신례원(2공구)투찰_마현생창(동양고속)" xfId="485"/>
    <cellStyle name="_신태백(가실행)_1_합덕-신례원(2공구)투찰_마현생창(동양고속)_왜관-태평건설" xfId="486"/>
    <cellStyle name="_신태백(가실행)_1_합덕-신례원(2공구)투찰_봉무지방산업단지도로(투찰)②" xfId="487"/>
    <cellStyle name="_신태백(가실행)_1_합덕-신례원(2공구)투찰_봉무지방산업단지도로(투찰)②_마현생창(동양고속)" xfId="488"/>
    <cellStyle name="_신태백(가실행)_1_합덕-신례원(2공구)투찰_봉무지방산업단지도로(투찰)②_마현생창(동양고속)_왜관-태평건설" xfId="489"/>
    <cellStyle name="_신태백(가실행)_1_합덕-신례원(2공구)투찰_봉무지방산업단지도로(투찰)②_왜관-태평건설" xfId="490"/>
    <cellStyle name="_신태백(가실행)_1_합덕-신례원(2공구)투찰_봉무지방산업단지도로(투찰)②+0.250%" xfId="491"/>
    <cellStyle name="_신태백(가실행)_1_합덕-신례원(2공구)투찰_봉무지방산업단지도로(투찰)②+0.250%_마현생창(동양고속)" xfId="492"/>
    <cellStyle name="_신태백(가실행)_1_합덕-신례원(2공구)투찰_봉무지방산업단지도로(투찰)②+0.250%_마현생창(동양고속)_왜관-태평건설" xfId="493"/>
    <cellStyle name="_신태백(가실행)_1_합덕-신례원(2공구)투찰_봉무지방산업단지도로(투찰)②+0.250%_왜관-태평건설" xfId="494"/>
    <cellStyle name="_신태백(가실행)_1_합덕-신례원(2공구)투찰_왜관-태평건설" xfId="495"/>
    <cellStyle name="_신태백(가실행)_1_합덕-신례원(2공구)투찰_합덕-신례원(2공구)투찰" xfId="496"/>
    <cellStyle name="_신태백(가실행)_1_합덕-신례원(2공구)투찰_합덕-신례원(2공구)투찰_경찰서-터미널간도로(투찰)②" xfId="497"/>
    <cellStyle name="_신태백(가실행)_1_합덕-신례원(2공구)투찰_합덕-신례원(2공구)투찰_경찰서-터미널간도로(투찰)②_마현생창(동양고속)" xfId="498"/>
    <cellStyle name="_신태백(가실행)_1_합덕-신례원(2공구)투찰_합덕-신례원(2공구)투찰_경찰서-터미널간도로(투찰)②_마현생창(동양고속)_왜관-태평건설" xfId="499"/>
    <cellStyle name="_신태백(가실행)_1_합덕-신례원(2공구)투찰_합덕-신례원(2공구)투찰_경찰서-터미널간도로(투찰)②_왜관-태평건설" xfId="500"/>
    <cellStyle name="_신태백(가실행)_1_합덕-신례원(2공구)투찰_합덕-신례원(2공구)투찰_마현생창(동양고속)" xfId="501"/>
    <cellStyle name="_신태백(가실행)_1_합덕-신례원(2공구)투찰_합덕-신례원(2공구)투찰_마현생창(동양고속)_왜관-태평건설" xfId="502"/>
    <cellStyle name="_신태백(가실행)_1_합덕-신례원(2공구)투찰_합덕-신례원(2공구)투찰_봉무지방산업단지도로(투찰)②" xfId="503"/>
    <cellStyle name="_신태백(가실행)_1_합덕-신례원(2공구)투찰_합덕-신례원(2공구)투찰_봉무지방산업단지도로(투찰)②_마현생창(동양고속)" xfId="504"/>
    <cellStyle name="_신태백(가실행)_1_합덕-신례원(2공구)투찰_합덕-신례원(2공구)투찰_봉무지방산업단지도로(투찰)②_마현생창(동양고속)_왜관-태평건설" xfId="505"/>
    <cellStyle name="_신태백(가실행)_1_합덕-신례원(2공구)투찰_합덕-신례원(2공구)투찰_봉무지방산업단지도로(투찰)②_왜관-태평건설" xfId="506"/>
    <cellStyle name="_신태백(가실행)_1_합덕-신례원(2공구)투찰_합덕-신례원(2공구)투찰_봉무지방산업단지도로(투찰)②+0.250%" xfId="507"/>
    <cellStyle name="_신태백(가실행)_1_합덕-신례원(2공구)투찰_합덕-신례원(2공구)투찰_봉무지방산업단지도로(투찰)②+0.250%_마현생창(동양고속)" xfId="508"/>
    <cellStyle name="_신태백(가실행)_1_합덕-신례원(2공구)투찰_합덕-신례원(2공구)투찰_봉무지방산업단지도로(투찰)②+0.250%_마현생창(동양고속)_왜관-태평건설" xfId="509"/>
    <cellStyle name="_신태백(가실행)_1_합덕-신례원(2공구)투찰_합덕-신례원(2공구)투찰_봉무지방산업단지도로(투찰)②+0.250%_왜관-태평건설" xfId="510"/>
    <cellStyle name="_신태백(가실행)_1_합덕-신례원(2공구)투찰_합덕-신례원(2공구)투찰_왜관-태평건설" xfId="511"/>
    <cellStyle name="_신태백(가실행)_경찰서-터미널간도로(투찰)②" xfId="512"/>
    <cellStyle name="_신태백(가실행)_경찰서-터미널간도로(투찰)②_마현생창(동양고속)" xfId="513"/>
    <cellStyle name="_신태백(가실행)_경찰서-터미널간도로(투찰)②_마현생창(동양고속)_왜관-태평건설" xfId="514"/>
    <cellStyle name="_신태백(가실행)_경찰서-터미널간도로(투찰)②_왜관-태평건설" xfId="515"/>
    <cellStyle name="_신태백(가실행)_도덕-고흥도로(투찰)" xfId="516"/>
    <cellStyle name="_신태백(가실행)_도덕-고흥도로(투찰)_경찰서-터미널간도로(투찰)②" xfId="517"/>
    <cellStyle name="_신태백(가실행)_도덕-고흥도로(투찰)_경찰서-터미널간도로(투찰)②_마현생창(동양고속)" xfId="518"/>
    <cellStyle name="_신태백(가실행)_도덕-고흥도로(투찰)_경찰서-터미널간도로(투찰)②_마현생창(동양고속)_왜관-태평건설" xfId="519"/>
    <cellStyle name="_신태백(가실행)_도덕-고흥도로(투찰)_경찰서-터미널간도로(투찰)②_왜관-태평건설" xfId="520"/>
    <cellStyle name="_신태백(가실행)_도덕-고흥도로(투찰)_마현생창(동양고속)" xfId="521"/>
    <cellStyle name="_신태백(가실행)_도덕-고흥도로(투찰)_마현생창(동양고속)_왜관-태평건설" xfId="522"/>
    <cellStyle name="_신태백(가실행)_도덕-고흥도로(투찰)_봉무지방산업단지도로(투찰)②" xfId="523"/>
    <cellStyle name="_신태백(가실행)_도덕-고흥도로(투찰)_봉무지방산업단지도로(투찰)②_마현생창(동양고속)" xfId="524"/>
    <cellStyle name="_신태백(가실행)_도덕-고흥도로(투찰)_봉무지방산업단지도로(투찰)②_마현생창(동양고속)_왜관-태평건설" xfId="525"/>
    <cellStyle name="_신태백(가실행)_도덕-고흥도로(투찰)_봉무지방산업단지도로(투찰)②_왜관-태평건설" xfId="526"/>
    <cellStyle name="_신태백(가실행)_도덕-고흥도로(투찰)_봉무지방산업단지도로(투찰)②+0.250%" xfId="527"/>
    <cellStyle name="_신태백(가실행)_도덕-고흥도로(투찰)_봉무지방산업단지도로(투찰)②+0.250%_마현생창(동양고속)" xfId="528"/>
    <cellStyle name="_신태백(가실행)_도덕-고흥도로(투찰)_봉무지방산업단지도로(투찰)②+0.250%_마현생창(동양고속)_왜관-태평건설" xfId="529"/>
    <cellStyle name="_신태백(가실행)_도덕-고흥도로(투찰)_봉무지방산업단지도로(투찰)②+0.250%_왜관-태평건설" xfId="530"/>
    <cellStyle name="_신태백(가실행)_도덕-고흥도로(투찰)_왜관-태평건설" xfId="531"/>
    <cellStyle name="_신태백(가실행)_도덕-고흥도로(투찰)_합덕-신례원(2공구)투찰" xfId="532"/>
    <cellStyle name="_신태백(가실행)_도덕-고흥도로(투찰)_합덕-신례원(2공구)투찰_경찰서-터미널간도로(투찰)②" xfId="533"/>
    <cellStyle name="_신태백(가실행)_도덕-고흥도로(투찰)_합덕-신례원(2공구)투찰_경찰서-터미널간도로(투찰)②_마현생창(동양고속)" xfId="534"/>
    <cellStyle name="_신태백(가실행)_도덕-고흥도로(투찰)_합덕-신례원(2공구)투찰_경찰서-터미널간도로(투찰)②_마현생창(동양고속)_왜관-태평건설" xfId="535"/>
    <cellStyle name="_신태백(가실행)_도덕-고흥도로(투찰)_합덕-신례원(2공구)투찰_경찰서-터미널간도로(투찰)②_왜관-태평건설" xfId="536"/>
    <cellStyle name="_신태백(가실행)_도덕-고흥도로(투찰)_합덕-신례원(2공구)투찰_마현생창(동양고속)" xfId="537"/>
    <cellStyle name="_신태백(가실행)_도덕-고흥도로(투찰)_합덕-신례원(2공구)투찰_마현생창(동양고속)_왜관-태평건설" xfId="538"/>
    <cellStyle name="_신태백(가실행)_도덕-고흥도로(투찰)_합덕-신례원(2공구)투찰_봉무지방산업단지도로(투찰)②" xfId="539"/>
    <cellStyle name="_신태백(가실행)_도덕-고흥도로(투찰)_합덕-신례원(2공구)투찰_봉무지방산업단지도로(투찰)②_마현생창(동양고속)" xfId="540"/>
    <cellStyle name="_신태백(가실행)_도덕-고흥도로(투찰)_합덕-신례원(2공구)투찰_봉무지방산업단지도로(투찰)②_마현생창(동양고속)_왜관-태평건설" xfId="541"/>
    <cellStyle name="_신태백(가실행)_도덕-고흥도로(투찰)_합덕-신례원(2공구)투찰_봉무지방산업단지도로(투찰)②_왜관-태평건설" xfId="542"/>
    <cellStyle name="_신태백(가실행)_도덕-고흥도로(투찰)_합덕-신례원(2공구)투찰_봉무지방산업단지도로(투찰)②+0.250%" xfId="543"/>
    <cellStyle name="_신태백(가실행)_도덕-고흥도로(투찰)_합덕-신례원(2공구)투찰_봉무지방산업단지도로(투찰)②+0.250%_마현생창(동양고속)" xfId="544"/>
    <cellStyle name="_신태백(가실행)_도덕-고흥도로(투찰)_합덕-신례원(2공구)투찰_봉무지방산업단지도로(투찰)②+0.250%_마현생창(동양고속)_왜관-태평건설" xfId="545"/>
    <cellStyle name="_신태백(가실행)_도덕-고흥도로(투찰)_합덕-신례원(2공구)투찰_봉무지방산업단지도로(투찰)②+0.250%_왜관-태평건설" xfId="546"/>
    <cellStyle name="_신태백(가실행)_도덕-고흥도로(투찰)_합덕-신례원(2공구)투찰_왜관-태평건설" xfId="547"/>
    <cellStyle name="_신태백(가실행)_도덕-고흥도로(투찰)_합덕-신례원(2공구)투찰_합덕-신례원(2공구)투찰" xfId="548"/>
    <cellStyle name="_신태백(가실행)_도덕-고흥도로(투찰)_합덕-신례원(2공구)투찰_합덕-신례원(2공구)투찰_경찰서-터미널간도로(투찰)②" xfId="549"/>
    <cellStyle name="_신태백(가실행)_도덕-고흥도로(투찰)_합덕-신례원(2공구)투찰_합덕-신례원(2공구)투찰_경찰서-터미널간도로(투찰)②_마현생창(동양고속)" xfId="550"/>
    <cellStyle name="_신태백(가실행)_도덕-고흥도로(투찰)_합덕-신례원(2공구)투찰_합덕-신례원(2공구)투찰_경찰서-터미널간도로(투찰)②_마현생창(동양고속)_왜관-태평건설" xfId="551"/>
    <cellStyle name="_신태백(가실행)_도덕-고흥도로(투찰)_합덕-신례원(2공구)투찰_합덕-신례원(2공구)투찰_경찰서-터미널간도로(투찰)②_왜관-태평건설" xfId="552"/>
    <cellStyle name="_신태백(가실행)_도덕-고흥도로(투찰)_합덕-신례원(2공구)투찰_합덕-신례원(2공구)투찰_마현생창(동양고속)" xfId="553"/>
    <cellStyle name="_신태백(가실행)_도덕-고흥도로(투찰)_합덕-신례원(2공구)투찰_합덕-신례원(2공구)투찰_마현생창(동양고속)_왜관-태평건설" xfId="554"/>
    <cellStyle name="_신태백(가실행)_도덕-고흥도로(투찰)_합덕-신례원(2공구)투찰_합덕-신례원(2공구)투찰_봉무지방산업단지도로(투찰)②" xfId="555"/>
    <cellStyle name="_신태백(가실행)_도덕-고흥도로(투찰)_합덕-신례원(2공구)투찰_합덕-신례원(2공구)투찰_봉무지방산업단지도로(투찰)②_마현생창(동양고속)" xfId="556"/>
    <cellStyle name="_신태백(가실행)_도덕-고흥도로(투찰)_합덕-신례원(2공구)투찰_합덕-신례원(2공구)투찰_봉무지방산업단지도로(투찰)②_마현생창(동양고속)_왜관-태평건설" xfId="557"/>
    <cellStyle name="_신태백(가실행)_도덕-고흥도로(투찰)_합덕-신례원(2공구)투찰_합덕-신례원(2공구)투찰_봉무지방산업단지도로(투찰)②_왜관-태평건설" xfId="558"/>
    <cellStyle name="_신태백(가실행)_도덕-고흥도로(투찰)_합덕-신례원(2공구)투찰_합덕-신례원(2공구)투찰_봉무지방산업단지도로(투찰)②+0.250%" xfId="559"/>
    <cellStyle name="_신태백(가실행)_도덕-고흥도로(투찰)_합덕-신례원(2공구)투찰_합덕-신례원(2공구)투찰_봉무지방산업단지도로(투찰)②+0.250%_마현생창(동양고속)" xfId="560"/>
    <cellStyle name="_신태백(가실행)_도덕-고흥도로(투찰)_합덕-신례원(2공구)투찰_합덕-신례원(2공구)투찰_봉무지방산업단지도로(투찰)②+0.250%_마현생창(동양고속)_왜관-태평건설" xfId="561"/>
    <cellStyle name="_신태백(가실행)_도덕-고흥도로(투찰)_합덕-신례원(2공구)투찰_합덕-신례원(2공구)투찰_봉무지방산업단지도로(투찰)②+0.250%_왜관-태평건설" xfId="562"/>
    <cellStyle name="_신태백(가실행)_도덕-고흥도로(투찰)_합덕-신례원(2공구)투찰_합덕-신례원(2공구)투찰_왜관-태평건설" xfId="563"/>
    <cellStyle name="_신태백(가실행)_마현생창(동양고속)" xfId="564"/>
    <cellStyle name="_신태백(가실행)_마현생창(동양고속)_왜관-태평건설" xfId="565"/>
    <cellStyle name="_신태백(가실행)_봉무지방산업단지도로(투찰)②" xfId="566"/>
    <cellStyle name="_신태백(가실행)_봉무지방산업단지도로(투찰)②_마현생창(동양고속)" xfId="567"/>
    <cellStyle name="_신태백(가실행)_봉무지방산업단지도로(투찰)②_마현생창(동양고속)_왜관-태평건설" xfId="568"/>
    <cellStyle name="_신태백(가실행)_봉무지방산업단지도로(투찰)②_왜관-태평건설" xfId="569"/>
    <cellStyle name="_신태백(가실행)_봉무지방산업단지도로(투찰)②+0.250%" xfId="570"/>
    <cellStyle name="_신태백(가실행)_봉무지방산업단지도로(투찰)②+0.250%_마현생창(동양고속)" xfId="571"/>
    <cellStyle name="_신태백(가실행)_봉무지방산업단지도로(투찰)②+0.250%_마현생창(동양고속)_왜관-태평건설" xfId="572"/>
    <cellStyle name="_신태백(가실행)_봉무지방산업단지도로(투찰)②+0.250%_왜관-태평건설" xfId="573"/>
    <cellStyle name="_신태백(가실행)_안산부대(투찰)⑤" xfId="574"/>
    <cellStyle name="_신태백(가실행)_안산부대(투찰)⑤_경찰서-터미널간도로(투찰)②" xfId="575"/>
    <cellStyle name="_신태백(가실행)_안산부대(투찰)⑤_경찰서-터미널간도로(투찰)②_마현생창(동양고속)" xfId="576"/>
    <cellStyle name="_신태백(가실행)_안산부대(투찰)⑤_경찰서-터미널간도로(투찰)②_마현생창(동양고속)_왜관-태평건설" xfId="577"/>
    <cellStyle name="_신태백(가실행)_안산부대(투찰)⑤_경찰서-터미널간도로(투찰)②_왜관-태평건설" xfId="578"/>
    <cellStyle name="_신태백(가실행)_안산부대(투찰)⑤_마현생창(동양고속)" xfId="579"/>
    <cellStyle name="_신태백(가실행)_안산부대(투찰)⑤_마현생창(동양고속)_왜관-태평건설" xfId="580"/>
    <cellStyle name="_신태백(가실행)_안산부대(투찰)⑤_봉무지방산업단지도로(투찰)②" xfId="581"/>
    <cellStyle name="_신태백(가실행)_안산부대(투찰)⑤_봉무지방산업단지도로(투찰)②_마현생창(동양고속)" xfId="582"/>
    <cellStyle name="_신태백(가실행)_안산부대(투찰)⑤_봉무지방산업단지도로(투찰)②_마현생창(동양고속)_왜관-태평건설" xfId="583"/>
    <cellStyle name="_신태백(가실행)_안산부대(투찰)⑤_봉무지방산업단지도로(투찰)②_왜관-태평건설" xfId="584"/>
    <cellStyle name="_신태백(가실행)_안산부대(투찰)⑤_봉무지방산업단지도로(투찰)②+0.250%" xfId="585"/>
    <cellStyle name="_신태백(가실행)_안산부대(투찰)⑤_봉무지방산업단지도로(투찰)②+0.250%_마현생창(동양고속)" xfId="586"/>
    <cellStyle name="_신태백(가실행)_안산부대(투찰)⑤_봉무지방산업단지도로(투찰)②+0.250%_마현생창(동양고속)_왜관-태평건설" xfId="587"/>
    <cellStyle name="_신태백(가실행)_안산부대(투찰)⑤_봉무지방산업단지도로(투찰)②+0.250%_왜관-태평건설" xfId="588"/>
    <cellStyle name="_신태백(가실행)_안산부대(투찰)⑤_왜관-태평건설" xfId="589"/>
    <cellStyle name="_신태백(가실행)_안산부대(투찰)⑤_합덕-신례원(2공구)투찰" xfId="590"/>
    <cellStyle name="_신태백(가실행)_안산부대(투찰)⑤_합덕-신례원(2공구)투찰_경찰서-터미널간도로(투찰)②" xfId="591"/>
    <cellStyle name="_신태백(가실행)_안산부대(투찰)⑤_합덕-신례원(2공구)투찰_경찰서-터미널간도로(투찰)②_마현생창(동양고속)" xfId="592"/>
    <cellStyle name="_신태백(가실행)_안산부대(투찰)⑤_합덕-신례원(2공구)투찰_경찰서-터미널간도로(투찰)②_마현생창(동양고속)_왜관-태평건설" xfId="593"/>
    <cellStyle name="_신태백(가실행)_안산부대(투찰)⑤_합덕-신례원(2공구)투찰_경찰서-터미널간도로(투찰)②_왜관-태평건설" xfId="594"/>
    <cellStyle name="_신태백(가실행)_안산부대(투찰)⑤_합덕-신례원(2공구)투찰_마현생창(동양고속)" xfId="595"/>
    <cellStyle name="_신태백(가실행)_안산부대(투찰)⑤_합덕-신례원(2공구)투찰_마현생창(동양고속)_왜관-태평건설" xfId="596"/>
    <cellStyle name="_신태백(가실행)_안산부대(투찰)⑤_합덕-신례원(2공구)투찰_봉무지방산업단지도로(투찰)②" xfId="597"/>
    <cellStyle name="_신태백(가실행)_안산부대(투찰)⑤_합덕-신례원(2공구)투찰_봉무지방산업단지도로(투찰)②_마현생창(동양고속)" xfId="598"/>
    <cellStyle name="_신태백(가실행)_안산부대(투찰)⑤_합덕-신례원(2공구)투찰_봉무지방산업단지도로(투찰)②_마현생창(동양고속)_왜관-태평건설" xfId="599"/>
    <cellStyle name="_신태백(가실행)_안산부대(투찰)⑤_합덕-신례원(2공구)투찰_봉무지방산업단지도로(투찰)②_왜관-태평건설" xfId="600"/>
    <cellStyle name="_신태백(가실행)_안산부대(투찰)⑤_합덕-신례원(2공구)투찰_봉무지방산업단지도로(투찰)②+0.250%" xfId="601"/>
    <cellStyle name="_신태백(가실행)_안산부대(투찰)⑤_합덕-신례원(2공구)투찰_봉무지방산업단지도로(투찰)②+0.250%_마현생창(동양고속)" xfId="602"/>
    <cellStyle name="_신태백(가실행)_안산부대(투찰)⑤_합덕-신례원(2공구)투찰_봉무지방산업단지도로(투찰)②+0.250%_마현생창(동양고속)_왜관-태평건설" xfId="603"/>
    <cellStyle name="_신태백(가실행)_안산부대(투찰)⑤_합덕-신례원(2공구)투찰_봉무지방산업단지도로(투찰)②+0.250%_왜관-태평건설" xfId="604"/>
    <cellStyle name="_신태백(가실행)_안산부대(투찰)⑤_합덕-신례원(2공구)투찰_왜관-태평건설" xfId="605"/>
    <cellStyle name="_신태백(가실행)_안산부대(투찰)⑤_합덕-신례원(2공구)투찰_합덕-신례원(2공구)투찰" xfId="606"/>
    <cellStyle name="_신태백(가실행)_안산부대(투찰)⑤_합덕-신례원(2공구)투찰_합덕-신례원(2공구)투찰_경찰서-터미널간도로(투찰)②" xfId="607"/>
    <cellStyle name="_신태백(가실행)_안산부대(투찰)⑤_합덕-신례원(2공구)투찰_합덕-신례원(2공구)투찰_경찰서-터미널간도로(투찰)②_마현생창(동양고속)" xfId="608"/>
    <cellStyle name="_신태백(가실행)_안산부대(투찰)⑤_합덕-신례원(2공구)투찰_합덕-신례원(2공구)투찰_경찰서-터미널간도로(투찰)②_마현생창(동양고속)_왜관-태평건설" xfId="609"/>
    <cellStyle name="_신태백(가실행)_안산부대(투찰)⑤_합덕-신례원(2공구)투찰_합덕-신례원(2공구)투찰_경찰서-터미널간도로(투찰)②_왜관-태평건설" xfId="610"/>
    <cellStyle name="_신태백(가실행)_안산부대(투찰)⑤_합덕-신례원(2공구)투찰_합덕-신례원(2공구)투찰_마현생창(동양고속)" xfId="611"/>
    <cellStyle name="_신태백(가실행)_안산부대(투찰)⑤_합덕-신례원(2공구)투찰_합덕-신례원(2공구)투찰_마현생창(동양고속)_왜관-태평건설" xfId="612"/>
    <cellStyle name="_신태백(가실행)_안산부대(투찰)⑤_합덕-신례원(2공구)투찰_합덕-신례원(2공구)투찰_봉무지방산업단지도로(투찰)②" xfId="613"/>
    <cellStyle name="_신태백(가실행)_안산부대(투찰)⑤_합덕-신례원(2공구)투찰_합덕-신례원(2공구)투찰_봉무지방산업단지도로(투찰)②_마현생창(동양고속)" xfId="614"/>
    <cellStyle name="_신태백(가실행)_안산부대(투찰)⑤_합덕-신례원(2공구)투찰_합덕-신례원(2공구)투찰_봉무지방산업단지도로(투찰)②_마현생창(동양고속)_왜관-태평건설" xfId="615"/>
    <cellStyle name="_신태백(가실행)_안산부대(투찰)⑤_합덕-신례원(2공구)투찰_합덕-신례원(2공구)투찰_봉무지방산업단지도로(투찰)②_왜관-태평건설" xfId="616"/>
    <cellStyle name="_신태백(가실행)_안산부대(투찰)⑤_합덕-신례원(2공구)투찰_합덕-신례원(2공구)투찰_봉무지방산업단지도로(투찰)②+0.250%" xfId="617"/>
    <cellStyle name="_신태백(가실행)_안산부대(투찰)⑤_합덕-신례원(2공구)투찰_합덕-신례원(2공구)투찰_봉무지방산업단지도로(투찰)②+0.250%_마현생창(동양고속)" xfId="618"/>
    <cellStyle name="_신태백(가실행)_안산부대(투찰)⑤_합덕-신례원(2공구)투찰_합덕-신례원(2공구)투찰_봉무지방산업단지도로(투찰)②+0.250%_마현생창(동양고속)_왜관-태평건설" xfId="619"/>
    <cellStyle name="_신태백(가실행)_안산부대(투찰)⑤_합덕-신례원(2공구)투찰_합덕-신례원(2공구)투찰_봉무지방산업단지도로(투찰)②+0.250%_왜관-태평건설" xfId="620"/>
    <cellStyle name="_신태백(가실행)_안산부대(투찰)⑤_합덕-신례원(2공구)투찰_합덕-신례원(2공구)투찰_왜관-태평건설" xfId="621"/>
    <cellStyle name="_신태백(가실행)_양곡부두(투찰)-0.31%" xfId="622"/>
    <cellStyle name="_신태백(가실행)_양곡부두(투찰)-0.31%_경찰서-터미널간도로(투찰)②" xfId="623"/>
    <cellStyle name="_신태백(가실행)_양곡부두(투찰)-0.31%_경찰서-터미널간도로(투찰)②_마현생창(동양고속)" xfId="624"/>
    <cellStyle name="_신태백(가실행)_양곡부두(투찰)-0.31%_경찰서-터미널간도로(투찰)②_마현생창(동양고속)_왜관-태평건설" xfId="625"/>
    <cellStyle name="_신태백(가실행)_양곡부두(투찰)-0.31%_경찰서-터미널간도로(투찰)②_왜관-태평건설" xfId="626"/>
    <cellStyle name="_신태백(가실행)_양곡부두(투찰)-0.31%_마현생창(동양고속)" xfId="627"/>
    <cellStyle name="_신태백(가실행)_양곡부두(투찰)-0.31%_마현생창(동양고속)_왜관-태평건설" xfId="628"/>
    <cellStyle name="_신태백(가실행)_양곡부두(투찰)-0.31%_봉무지방산업단지도로(투찰)②" xfId="629"/>
    <cellStyle name="_신태백(가실행)_양곡부두(투찰)-0.31%_봉무지방산업단지도로(투찰)②_마현생창(동양고속)" xfId="630"/>
    <cellStyle name="_신태백(가실행)_양곡부두(투찰)-0.31%_봉무지방산업단지도로(투찰)②_마현생창(동양고속)_왜관-태평건설" xfId="631"/>
    <cellStyle name="_신태백(가실행)_양곡부두(투찰)-0.31%_봉무지방산업단지도로(투찰)②_왜관-태평건설" xfId="632"/>
    <cellStyle name="_신태백(가실행)_양곡부두(투찰)-0.31%_봉무지방산업단지도로(투찰)②+0.250%" xfId="633"/>
    <cellStyle name="_신태백(가실행)_양곡부두(투찰)-0.31%_봉무지방산업단지도로(투찰)②+0.250%_마현생창(동양고속)" xfId="634"/>
    <cellStyle name="_신태백(가실행)_양곡부두(투찰)-0.31%_봉무지방산업단지도로(투찰)②+0.250%_마현생창(동양고속)_왜관-태평건설" xfId="635"/>
    <cellStyle name="_신태백(가실행)_양곡부두(투찰)-0.31%_봉무지방산업단지도로(투찰)②+0.250%_왜관-태평건설" xfId="636"/>
    <cellStyle name="_신태백(가실행)_양곡부두(투찰)-0.31%_왜관-태평건설" xfId="637"/>
    <cellStyle name="_신태백(가실행)_양곡부두(투찰)-0.31%_합덕-신례원(2공구)투찰" xfId="638"/>
    <cellStyle name="_신태백(가실행)_양곡부두(투찰)-0.31%_합덕-신례원(2공구)투찰_경찰서-터미널간도로(투찰)②" xfId="639"/>
    <cellStyle name="_신태백(가실행)_양곡부두(투찰)-0.31%_합덕-신례원(2공구)투찰_경찰서-터미널간도로(투찰)②_마현생창(동양고속)" xfId="640"/>
    <cellStyle name="_신태백(가실행)_양곡부두(투찰)-0.31%_합덕-신례원(2공구)투찰_경찰서-터미널간도로(투찰)②_마현생창(동양고속)_왜관-태평건설" xfId="641"/>
    <cellStyle name="_신태백(가실행)_양곡부두(투찰)-0.31%_합덕-신례원(2공구)투찰_경찰서-터미널간도로(투찰)②_왜관-태평건설" xfId="642"/>
    <cellStyle name="_신태백(가실행)_양곡부두(투찰)-0.31%_합덕-신례원(2공구)투찰_마현생창(동양고속)" xfId="643"/>
    <cellStyle name="_신태백(가실행)_양곡부두(투찰)-0.31%_합덕-신례원(2공구)투찰_마현생창(동양고속)_왜관-태평건설" xfId="644"/>
    <cellStyle name="_신태백(가실행)_양곡부두(투찰)-0.31%_합덕-신례원(2공구)투찰_봉무지방산업단지도로(투찰)②" xfId="645"/>
    <cellStyle name="_신태백(가실행)_양곡부두(투찰)-0.31%_합덕-신례원(2공구)투찰_봉무지방산업단지도로(투찰)②_마현생창(동양고속)" xfId="646"/>
    <cellStyle name="_신태백(가실행)_양곡부두(투찰)-0.31%_합덕-신례원(2공구)투찰_봉무지방산업단지도로(투찰)②_마현생창(동양고속)_왜관-태평건설" xfId="647"/>
    <cellStyle name="_신태백(가실행)_양곡부두(투찰)-0.31%_합덕-신례원(2공구)투찰_봉무지방산업단지도로(투찰)②_왜관-태평건설" xfId="648"/>
    <cellStyle name="_신태백(가실행)_양곡부두(투찰)-0.31%_합덕-신례원(2공구)투찰_봉무지방산업단지도로(투찰)②+0.250%" xfId="649"/>
    <cellStyle name="_신태백(가실행)_양곡부두(투찰)-0.31%_합덕-신례원(2공구)투찰_봉무지방산업단지도로(투찰)②+0.250%_마현생창(동양고속)" xfId="650"/>
    <cellStyle name="_신태백(가실행)_양곡부두(투찰)-0.31%_합덕-신례원(2공구)투찰_봉무지방산업단지도로(투찰)②+0.250%_마현생창(동양고속)_왜관-태평건설" xfId="651"/>
    <cellStyle name="_신태백(가실행)_양곡부두(투찰)-0.31%_합덕-신례원(2공구)투찰_봉무지방산업단지도로(투찰)②+0.250%_왜관-태평건설" xfId="652"/>
    <cellStyle name="_신태백(가실행)_양곡부두(투찰)-0.31%_합덕-신례원(2공구)투찰_왜관-태평건설" xfId="653"/>
    <cellStyle name="_신태백(가실행)_양곡부두(투찰)-0.31%_합덕-신례원(2공구)투찰_합덕-신례원(2공구)투찰" xfId="654"/>
    <cellStyle name="_신태백(가실행)_양곡부두(투찰)-0.31%_합덕-신례원(2공구)투찰_합덕-신례원(2공구)투찰_경찰서-터미널간도로(투찰)②" xfId="655"/>
    <cellStyle name="_신태백(가실행)_양곡부두(투찰)-0.31%_합덕-신례원(2공구)투찰_합덕-신례원(2공구)투찰_경찰서-터미널간도로(투찰)②_마현생창(동양고속)" xfId="656"/>
    <cellStyle name="_신태백(가실행)_양곡부두(투찰)-0.31%_합덕-신례원(2공구)투찰_합덕-신례원(2공구)투찰_경찰서-터미널간도로(투찰)②_마현생창(동양고속)_왜관-태평건설" xfId="657"/>
    <cellStyle name="_신태백(가실행)_양곡부두(투찰)-0.31%_합덕-신례원(2공구)투찰_합덕-신례원(2공구)투찰_경찰서-터미널간도로(투찰)②_왜관-태평건설" xfId="658"/>
    <cellStyle name="_신태백(가실행)_양곡부두(투찰)-0.31%_합덕-신례원(2공구)투찰_합덕-신례원(2공구)투찰_마현생창(동양고속)" xfId="659"/>
    <cellStyle name="_신태백(가실행)_양곡부두(투찰)-0.31%_합덕-신례원(2공구)투찰_합덕-신례원(2공구)투찰_마현생창(동양고속)_왜관-태평건설" xfId="660"/>
    <cellStyle name="_신태백(가실행)_양곡부두(투찰)-0.31%_합덕-신례원(2공구)투찰_합덕-신례원(2공구)투찰_봉무지방산업단지도로(투찰)②" xfId="661"/>
    <cellStyle name="_신태백(가실행)_양곡부두(투찰)-0.31%_합덕-신례원(2공구)투찰_합덕-신례원(2공구)투찰_봉무지방산업단지도로(투찰)②_마현생창(동양고속)" xfId="662"/>
    <cellStyle name="_신태백(가실행)_양곡부두(투찰)-0.31%_합덕-신례원(2공구)투찰_합덕-신례원(2공구)투찰_봉무지방산업단지도로(투찰)②_마현생창(동양고속)_왜관-태평건설" xfId="663"/>
    <cellStyle name="_신태백(가실행)_양곡부두(투찰)-0.31%_합덕-신례원(2공구)투찰_합덕-신례원(2공구)투찰_봉무지방산업단지도로(투찰)②_왜관-태평건설" xfId="664"/>
    <cellStyle name="_신태백(가실행)_양곡부두(투찰)-0.31%_합덕-신례원(2공구)투찰_합덕-신례원(2공구)투찰_봉무지방산업단지도로(투찰)②+0.250%" xfId="665"/>
    <cellStyle name="_신태백(가실행)_양곡부두(투찰)-0.31%_합덕-신례원(2공구)투찰_합덕-신례원(2공구)투찰_봉무지방산업단지도로(투찰)②+0.250%_마현생창(동양고속)" xfId="666"/>
    <cellStyle name="_신태백(가실행)_양곡부두(투찰)-0.31%_합덕-신례원(2공구)투찰_합덕-신례원(2공구)투찰_봉무지방산업단지도로(투찰)②+0.250%_마현생창(동양고속)_왜관-태평건설" xfId="667"/>
    <cellStyle name="_신태백(가실행)_양곡부두(투찰)-0.31%_합덕-신례원(2공구)투찰_합덕-신례원(2공구)투찰_봉무지방산업단지도로(투찰)②+0.250%_왜관-태평건설" xfId="668"/>
    <cellStyle name="_신태백(가실행)_양곡부두(투찰)-0.31%_합덕-신례원(2공구)투찰_합덕-신례원(2공구)투찰_왜관-태평건설" xfId="669"/>
    <cellStyle name="_신태백(가실행)_왜관-태평건설" xfId="670"/>
    <cellStyle name="_신태백(가실행)_창원상수도(토목)투찰" xfId="671"/>
    <cellStyle name="_신태백(가실행)_창원상수도(토목)투찰_경찰서-터미널간도로(투찰)②" xfId="672"/>
    <cellStyle name="_신태백(가실행)_창원상수도(토목)투찰_경찰서-터미널간도로(투찰)②_마현생창(동양고속)" xfId="673"/>
    <cellStyle name="_신태백(가실행)_창원상수도(토목)투찰_경찰서-터미널간도로(투찰)②_마현생창(동양고속)_왜관-태평건설" xfId="674"/>
    <cellStyle name="_신태백(가실행)_창원상수도(토목)투찰_경찰서-터미널간도로(투찰)②_왜관-태평건설" xfId="675"/>
    <cellStyle name="_신태백(가실행)_창원상수도(토목)투찰_마현생창(동양고속)" xfId="676"/>
    <cellStyle name="_신태백(가실행)_창원상수도(토목)투찰_마현생창(동양고속)_왜관-태평건설" xfId="677"/>
    <cellStyle name="_신태백(가실행)_창원상수도(토목)투찰_봉무지방산업단지도로(투찰)②" xfId="678"/>
    <cellStyle name="_신태백(가실행)_창원상수도(토목)투찰_봉무지방산업단지도로(투찰)②_마현생창(동양고속)" xfId="679"/>
    <cellStyle name="_신태백(가실행)_창원상수도(토목)투찰_봉무지방산업단지도로(투찰)②_마현생창(동양고속)_왜관-태평건설" xfId="680"/>
    <cellStyle name="_신태백(가실행)_창원상수도(토목)투찰_봉무지방산업단지도로(투찰)②_왜관-태평건설" xfId="681"/>
    <cellStyle name="_신태백(가실행)_창원상수도(토목)투찰_봉무지방산업단지도로(투찰)②+0.250%" xfId="682"/>
    <cellStyle name="_신태백(가실행)_창원상수도(토목)투찰_봉무지방산업단지도로(투찰)②+0.250%_마현생창(동양고속)" xfId="683"/>
    <cellStyle name="_신태백(가실행)_창원상수도(토목)투찰_봉무지방산업단지도로(투찰)②+0.250%_마현생창(동양고속)_왜관-태평건설" xfId="684"/>
    <cellStyle name="_신태백(가실행)_창원상수도(토목)투찰_봉무지방산업단지도로(투찰)②+0.250%_왜관-태평건설" xfId="685"/>
    <cellStyle name="_신태백(가실행)_창원상수도(토목)투찰_왜관-태평건설" xfId="686"/>
    <cellStyle name="_신태백(가실행)_창원상수도(토목)투찰_합덕-신례원(2공구)투찰" xfId="687"/>
    <cellStyle name="_신태백(가실행)_창원상수도(토목)투찰_합덕-신례원(2공구)투찰_경찰서-터미널간도로(투찰)②" xfId="688"/>
    <cellStyle name="_신태백(가실행)_창원상수도(토목)투찰_합덕-신례원(2공구)투찰_경찰서-터미널간도로(투찰)②_마현생창(동양고속)" xfId="689"/>
    <cellStyle name="_신태백(가실행)_창원상수도(토목)투찰_합덕-신례원(2공구)투찰_경찰서-터미널간도로(투찰)②_마현생창(동양고속)_왜관-태평건설" xfId="690"/>
    <cellStyle name="_신태백(가실행)_창원상수도(토목)투찰_합덕-신례원(2공구)투찰_경찰서-터미널간도로(투찰)②_왜관-태평건설" xfId="691"/>
    <cellStyle name="_신태백(가실행)_창원상수도(토목)투찰_합덕-신례원(2공구)투찰_마현생창(동양고속)" xfId="692"/>
    <cellStyle name="_신태백(가실행)_창원상수도(토목)투찰_합덕-신례원(2공구)투찰_마현생창(동양고속)_왜관-태평건설" xfId="693"/>
    <cellStyle name="_신태백(가실행)_창원상수도(토목)투찰_합덕-신례원(2공구)투찰_봉무지방산업단지도로(투찰)②" xfId="694"/>
    <cellStyle name="_신태백(가실행)_창원상수도(토목)투찰_합덕-신례원(2공구)투찰_봉무지방산업단지도로(투찰)②_마현생창(동양고속)" xfId="695"/>
    <cellStyle name="_신태백(가실행)_창원상수도(토목)투찰_합덕-신례원(2공구)투찰_봉무지방산업단지도로(투찰)②_마현생창(동양고속)_왜관-태평건설" xfId="696"/>
    <cellStyle name="_신태백(가실행)_창원상수도(토목)투찰_합덕-신례원(2공구)투찰_봉무지방산업단지도로(투찰)②_왜관-태평건설" xfId="697"/>
    <cellStyle name="_신태백(가실행)_창원상수도(토목)투찰_합덕-신례원(2공구)투찰_봉무지방산업단지도로(투찰)②+0.250%" xfId="698"/>
    <cellStyle name="_신태백(가실행)_창원상수도(토목)투찰_합덕-신례원(2공구)투찰_봉무지방산업단지도로(투찰)②+0.250%_마현생창(동양고속)" xfId="699"/>
    <cellStyle name="_신태백(가실행)_창원상수도(토목)투찰_합덕-신례원(2공구)투찰_봉무지방산업단지도로(투찰)②+0.250%_마현생창(동양고속)_왜관-태평건설" xfId="700"/>
    <cellStyle name="_신태백(가실행)_창원상수도(토목)투찰_합덕-신례원(2공구)투찰_봉무지방산업단지도로(투찰)②+0.250%_왜관-태평건설" xfId="701"/>
    <cellStyle name="_신태백(가실행)_창원상수도(토목)투찰_합덕-신례원(2공구)투찰_왜관-태평건설" xfId="702"/>
    <cellStyle name="_신태백(가실행)_창원상수도(토목)투찰_합덕-신례원(2공구)투찰_합덕-신례원(2공구)투찰" xfId="703"/>
    <cellStyle name="_신태백(가실행)_창원상수도(토목)투찰_합덕-신례원(2공구)투찰_합덕-신례원(2공구)투찰_경찰서-터미널간도로(투찰)②" xfId="704"/>
    <cellStyle name="_신태백(가실행)_창원상수도(토목)투찰_합덕-신례원(2공구)투찰_합덕-신례원(2공구)투찰_경찰서-터미널간도로(투찰)②_마현생창(동양고속)" xfId="705"/>
    <cellStyle name="_신태백(가실행)_창원상수도(토목)투찰_합덕-신례원(2공구)투찰_합덕-신례원(2공구)투찰_경찰서-터미널간도로(투찰)②_마현생창(동양고속)_왜관-태평건설" xfId="706"/>
    <cellStyle name="_신태백(가실행)_창원상수도(토목)투찰_합덕-신례원(2공구)투찰_합덕-신례원(2공구)투찰_경찰서-터미널간도로(투찰)②_왜관-태평건설" xfId="707"/>
    <cellStyle name="_신태백(가실행)_창원상수도(토목)투찰_합덕-신례원(2공구)투찰_합덕-신례원(2공구)투찰_마현생창(동양고속)" xfId="708"/>
    <cellStyle name="_신태백(가실행)_창원상수도(토목)투찰_합덕-신례원(2공구)투찰_합덕-신례원(2공구)투찰_마현생창(동양고속)_왜관-태평건설" xfId="709"/>
    <cellStyle name="_신태백(가실행)_창원상수도(토목)투찰_합덕-신례원(2공구)투찰_합덕-신례원(2공구)투찰_봉무지방산업단지도로(투찰)②" xfId="710"/>
    <cellStyle name="_신태백(가실행)_창원상수도(토목)투찰_합덕-신례원(2공구)투찰_합덕-신례원(2공구)투찰_봉무지방산업단지도로(투찰)②_마현생창(동양고속)" xfId="711"/>
    <cellStyle name="_신태백(가실행)_창원상수도(토목)투찰_합덕-신례원(2공구)투찰_합덕-신례원(2공구)투찰_봉무지방산업단지도로(투찰)②_마현생창(동양고속)_왜관-태평건설" xfId="712"/>
    <cellStyle name="_신태백(가실행)_창원상수도(토목)투찰_합덕-신례원(2공구)투찰_합덕-신례원(2공구)투찰_봉무지방산업단지도로(투찰)②_왜관-태평건설" xfId="713"/>
    <cellStyle name="_신태백(가실행)_창원상수도(토목)투찰_합덕-신례원(2공구)투찰_합덕-신례원(2공구)투찰_봉무지방산업단지도로(투찰)②+0.250%" xfId="714"/>
    <cellStyle name="_신태백(가실행)_창원상수도(토목)투찰_합덕-신례원(2공구)투찰_합덕-신례원(2공구)투찰_봉무지방산업단지도로(투찰)②+0.250%_마현생창(동양고속)" xfId="715"/>
    <cellStyle name="_신태백(가실행)_창원상수도(토목)투찰_합덕-신례원(2공구)투찰_합덕-신례원(2공구)투찰_봉무지방산업단지도로(투찰)②+0.250%_마현생창(동양고속)_왜관-태평건설" xfId="716"/>
    <cellStyle name="_신태백(가실행)_창원상수도(토목)투찰_합덕-신례원(2공구)투찰_합덕-신례원(2공구)투찰_봉무지방산업단지도로(투찰)②+0.250%_왜관-태평건설" xfId="717"/>
    <cellStyle name="_신태백(가실행)_창원상수도(토목)투찰_합덕-신례원(2공구)투찰_합덕-신례원(2공구)투찰_왜관-태평건설" xfId="718"/>
    <cellStyle name="_신태백(가실행)_합덕-신례원(2공구)투찰" xfId="719"/>
    <cellStyle name="_신태백(가실행)_합덕-신례원(2공구)투찰_경찰서-터미널간도로(투찰)②" xfId="720"/>
    <cellStyle name="_신태백(가실행)_합덕-신례원(2공구)투찰_경찰서-터미널간도로(투찰)②_마현생창(동양고속)" xfId="721"/>
    <cellStyle name="_신태백(가실행)_합덕-신례원(2공구)투찰_경찰서-터미널간도로(투찰)②_마현생창(동양고속)_왜관-태평건설" xfId="722"/>
    <cellStyle name="_신태백(가실행)_합덕-신례원(2공구)투찰_경찰서-터미널간도로(투찰)②_왜관-태평건설" xfId="723"/>
    <cellStyle name="_신태백(가실행)_합덕-신례원(2공구)투찰_마현생창(동양고속)" xfId="724"/>
    <cellStyle name="_신태백(가실행)_합덕-신례원(2공구)투찰_마현생창(동양고속)_왜관-태평건설" xfId="725"/>
    <cellStyle name="_신태백(가실행)_합덕-신례원(2공구)투찰_봉무지방산업단지도로(투찰)②" xfId="726"/>
    <cellStyle name="_신태백(가실행)_합덕-신례원(2공구)투찰_봉무지방산업단지도로(투찰)②_마현생창(동양고속)" xfId="727"/>
    <cellStyle name="_신태백(가실행)_합덕-신례원(2공구)투찰_봉무지방산업단지도로(투찰)②_마현생창(동양고속)_왜관-태평건설" xfId="728"/>
    <cellStyle name="_신태백(가실행)_합덕-신례원(2공구)투찰_봉무지방산업단지도로(투찰)②_왜관-태평건설" xfId="729"/>
    <cellStyle name="_신태백(가실행)_합덕-신례원(2공구)투찰_봉무지방산업단지도로(투찰)②+0.250%" xfId="730"/>
    <cellStyle name="_신태백(가실행)_합덕-신례원(2공구)투찰_봉무지방산업단지도로(투찰)②+0.250%_마현생창(동양고속)" xfId="731"/>
    <cellStyle name="_신태백(가실행)_합덕-신례원(2공구)투찰_봉무지방산업단지도로(투찰)②+0.250%_마현생창(동양고속)_왜관-태평건설" xfId="732"/>
    <cellStyle name="_신태백(가실행)_합덕-신례원(2공구)투찰_봉무지방산업단지도로(투찰)②+0.250%_왜관-태평건설" xfId="733"/>
    <cellStyle name="_신태백(가실행)_합덕-신례원(2공구)투찰_왜관-태평건설" xfId="734"/>
    <cellStyle name="_신태백(가실행)_합덕-신례원(2공구)투찰_합덕-신례원(2공구)투찰" xfId="735"/>
    <cellStyle name="_신태백(가실행)_합덕-신례원(2공구)투찰_합덕-신례원(2공구)투찰_경찰서-터미널간도로(투찰)②" xfId="736"/>
    <cellStyle name="_신태백(가실행)_합덕-신례원(2공구)투찰_합덕-신례원(2공구)투찰_경찰서-터미널간도로(투찰)②_마현생창(동양고속)" xfId="737"/>
    <cellStyle name="_신태백(가실행)_합덕-신례원(2공구)투찰_합덕-신례원(2공구)투찰_경찰서-터미널간도로(투찰)②_마현생창(동양고속)_왜관-태평건설" xfId="738"/>
    <cellStyle name="_신태백(가실행)_합덕-신례원(2공구)투찰_합덕-신례원(2공구)투찰_경찰서-터미널간도로(투찰)②_왜관-태평건설" xfId="739"/>
    <cellStyle name="_신태백(가실행)_합덕-신례원(2공구)투찰_합덕-신례원(2공구)투찰_마현생창(동양고속)" xfId="740"/>
    <cellStyle name="_신태백(가실행)_합덕-신례원(2공구)투찰_합덕-신례원(2공구)투찰_마현생창(동양고속)_왜관-태평건설" xfId="741"/>
    <cellStyle name="_신태백(가실행)_합덕-신례원(2공구)투찰_합덕-신례원(2공구)투찰_봉무지방산업단지도로(투찰)②" xfId="742"/>
    <cellStyle name="_신태백(가실행)_합덕-신례원(2공구)투찰_합덕-신례원(2공구)투찰_봉무지방산업단지도로(투찰)②_마현생창(동양고속)" xfId="743"/>
    <cellStyle name="_신태백(가실행)_합덕-신례원(2공구)투찰_합덕-신례원(2공구)투찰_봉무지방산업단지도로(투찰)②_마현생창(동양고속)_왜관-태평건설" xfId="744"/>
    <cellStyle name="_신태백(가실행)_합덕-신례원(2공구)투찰_합덕-신례원(2공구)투찰_봉무지방산업단지도로(투찰)②_왜관-태평건설" xfId="745"/>
    <cellStyle name="_신태백(가실행)_합덕-신례원(2공구)투찰_합덕-신례원(2공구)투찰_봉무지방산업단지도로(투찰)②+0.250%" xfId="746"/>
    <cellStyle name="_신태백(가실행)_합덕-신례원(2공구)투찰_합덕-신례원(2공구)투찰_봉무지방산업단지도로(투찰)②+0.250%_마현생창(동양고속)" xfId="747"/>
    <cellStyle name="_신태백(가실행)_합덕-신례원(2공구)투찰_합덕-신례원(2공구)투찰_봉무지방산업단지도로(투찰)②+0.250%_마현생창(동양고속)_왜관-태평건설" xfId="748"/>
    <cellStyle name="_신태백(가실행)_합덕-신례원(2공구)투찰_합덕-신례원(2공구)투찰_봉무지방산업단지도로(투찰)②+0.250%_왜관-태평건설" xfId="749"/>
    <cellStyle name="_신태백(가실행)_합덕-신례원(2공구)투찰_합덕-신례원(2공구)투찰_왜관-태평건설" xfId="750"/>
    <cellStyle name="_신태백(투찰내역)2" xfId="751"/>
    <cellStyle name="_안산부대(투찰)⑤" xfId="752"/>
    <cellStyle name="_안산부대(투찰)⑤_경찰서-터미널간도로(투찰)②" xfId="753"/>
    <cellStyle name="_안산부대(투찰)⑤_경찰서-터미널간도로(투찰)②_마현생창(동양고속)" xfId="754"/>
    <cellStyle name="_안산부대(투찰)⑤_경찰서-터미널간도로(투찰)②_마현생창(동양고속)_왜관-태평건설" xfId="755"/>
    <cellStyle name="_안산부대(투찰)⑤_경찰서-터미널간도로(투찰)②_왜관-태평건설" xfId="756"/>
    <cellStyle name="_안산부대(투찰)⑤_마현생창(동양고속)" xfId="757"/>
    <cellStyle name="_안산부대(투찰)⑤_마현생창(동양고속)_왜관-태평건설" xfId="758"/>
    <cellStyle name="_안산부대(투찰)⑤_봉무지방산업단지도로(투찰)②" xfId="759"/>
    <cellStyle name="_안산부대(투찰)⑤_봉무지방산업단지도로(투찰)②_마현생창(동양고속)" xfId="760"/>
    <cellStyle name="_안산부대(투찰)⑤_봉무지방산업단지도로(투찰)②_마현생창(동양고속)_왜관-태평건설" xfId="761"/>
    <cellStyle name="_안산부대(투찰)⑤_봉무지방산업단지도로(투찰)②_왜관-태평건설" xfId="762"/>
    <cellStyle name="_안산부대(투찰)⑤_봉무지방산업단지도로(투찰)②+0.250%" xfId="763"/>
    <cellStyle name="_안산부대(투찰)⑤_봉무지방산업단지도로(투찰)②+0.250%_마현생창(동양고속)" xfId="764"/>
    <cellStyle name="_안산부대(투찰)⑤_봉무지방산업단지도로(투찰)②+0.250%_마현생창(동양고속)_왜관-태평건설" xfId="765"/>
    <cellStyle name="_안산부대(투찰)⑤_봉무지방산업단지도로(투찰)②+0.250%_왜관-태평건설" xfId="766"/>
    <cellStyle name="_안산부대(투찰)⑤_왜관-태평건설" xfId="767"/>
    <cellStyle name="_안산부대(투찰)⑤_합덕-신례원(2공구)투찰" xfId="768"/>
    <cellStyle name="_안산부대(투찰)⑤_합덕-신례원(2공구)투찰_경찰서-터미널간도로(투찰)②" xfId="769"/>
    <cellStyle name="_안산부대(투찰)⑤_합덕-신례원(2공구)투찰_경찰서-터미널간도로(투찰)②_마현생창(동양고속)" xfId="770"/>
    <cellStyle name="_안산부대(투찰)⑤_합덕-신례원(2공구)투찰_경찰서-터미널간도로(투찰)②_마현생창(동양고속)_왜관-태평건설" xfId="771"/>
    <cellStyle name="_안산부대(투찰)⑤_합덕-신례원(2공구)투찰_경찰서-터미널간도로(투찰)②_왜관-태평건설" xfId="772"/>
    <cellStyle name="_안산부대(투찰)⑤_합덕-신례원(2공구)투찰_마현생창(동양고속)" xfId="773"/>
    <cellStyle name="_안산부대(투찰)⑤_합덕-신례원(2공구)투찰_마현생창(동양고속)_왜관-태평건설" xfId="774"/>
    <cellStyle name="_안산부대(투찰)⑤_합덕-신례원(2공구)투찰_봉무지방산업단지도로(투찰)②" xfId="775"/>
    <cellStyle name="_안산부대(투찰)⑤_합덕-신례원(2공구)투찰_봉무지방산업단지도로(투찰)②_마현생창(동양고속)" xfId="776"/>
    <cellStyle name="_안산부대(투찰)⑤_합덕-신례원(2공구)투찰_봉무지방산업단지도로(투찰)②_마현생창(동양고속)_왜관-태평건설" xfId="777"/>
    <cellStyle name="_안산부대(투찰)⑤_합덕-신례원(2공구)투찰_봉무지방산업단지도로(투찰)②_왜관-태평건설" xfId="778"/>
    <cellStyle name="_안산부대(투찰)⑤_합덕-신례원(2공구)투찰_봉무지방산업단지도로(투찰)②+0.250%" xfId="779"/>
    <cellStyle name="_안산부대(투찰)⑤_합덕-신례원(2공구)투찰_봉무지방산업단지도로(투찰)②+0.250%_마현생창(동양고속)" xfId="780"/>
    <cellStyle name="_안산부대(투찰)⑤_합덕-신례원(2공구)투찰_봉무지방산업단지도로(투찰)②+0.250%_마현생창(동양고속)_왜관-태평건설" xfId="781"/>
    <cellStyle name="_안산부대(투찰)⑤_합덕-신례원(2공구)투찰_봉무지방산업단지도로(투찰)②+0.250%_왜관-태평건설" xfId="782"/>
    <cellStyle name="_안산부대(투찰)⑤_합덕-신례원(2공구)투찰_왜관-태평건설" xfId="783"/>
    <cellStyle name="_안산부대(투찰)⑤_합덕-신례원(2공구)투찰_합덕-신례원(2공구)투찰" xfId="784"/>
    <cellStyle name="_안산부대(투찰)⑤_합덕-신례원(2공구)투찰_합덕-신례원(2공구)투찰_경찰서-터미널간도로(투찰)②" xfId="785"/>
    <cellStyle name="_안산부대(투찰)⑤_합덕-신례원(2공구)투찰_합덕-신례원(2공구)투찰_경찰서-터미널간도로(투찰)②_마현생창(동양고속)" xfId="786"/>
    <cellStyle name="_안산부대(투찰)⑤_합덕-신례원(2공구)투찰_합덕-신례원(2공구)투찰_경찰서-터미널간도로(투찰)②_마현생창(동양고속)_왜관-태평건설" xfId="787"/>
    <cellStyle name="_안산부대(투찰)⑤_합덕-신례원(2공구)투찰_합덕-신례원(2공구)투찰_경찰서-터미널간도로(투찰)②_왜관-태평건설" xfId="788"/>
    <cellStyle name="_안산부대(투찰)⑤_합덕-신례원(2공구)투찰_합덕-신례원(2공구)투찰_마현생창(동양고속)" xfId="789"/>
    <cellStyle name="_안산부대(투찰)⑤_합덕-신례원(2공구)투찰_합덕-신례원(2공구)투찰_마현생창(동양고속)_왜관-태평건설" xfId="790"/>
    <cellStyle name="_안산부대(투찰)⑤_합덕-신례원(2공구)투찰_합덕-신례원(2공구)투찰_봉무지방산업단지도로(투찰)②" xfId="791"/>
    <cellStyle name="_안산부대(투찰)⑤_합덕-신례원(2공구)투찰_합덕-신례원(2공구)투찰_봉무지방산업단지도로(투찰)②_마현생창(동양고속)" xfId="792"/>
    <cellStyle name="_안산부대(투찰)⑤_합덕-신례원(2공구)투찰_합덕-신례원(2공구)투찰_봉무지방산업단지도로(투찰)②_마현생창(동양고속)_왜관-태평건설" xfId="793"/>
    <cellStyle name="_안산부대(투찰)⑤_합덕-신례원(2공구)투찰_합덕-신례원(2공구)투찰_봉무지방산업단지도로(투찰)②_왜관-태평건설" xfId="794"/>
    <cellStyle name="_안산부대(투찰)⑤_합덕-신례원(2공구)투찰_합덕-신례원(2공구)투찰_봉무지방산업단지도로(투찰)②+0.250%" xfId="795"/>
    <cellStyle name="_안산부대(투찰)⑤_합덕-신례원(2공구)투찰_합덕-신례원(2공구)투찰_봉무지방산업단지도로(투찰)②+0.250%_마현생창(동양고속)" xfId="796"/>
    <cellStyle name="_안산부대(투찰)⑤_합덕-신례원(2공구)투찰_합덕-신례원(2공구)투찰_봉무지방산업단지도로(투찰)②+0.250%_마현생창(동양고속)_왜관-태평건설" xfId="797"/>
    <cellStyle name="_안산부대(투찰)⑤_합덕-신례원(2공구)투찰_합덕-신례원(2공구)투찰_봉무지방산업단지도로(투찰)②+0.250%_왜관-태평건설" xfId="798"/>
    <cellStyle name="_안산부대(투찰)⑤_합덕-신례원(2공구)투찰_합덕-신례원(2공구)투찰_왜관-태평건설" xfId="799"/>
    <cellStyle name="_양곡부두(투찰)+0.30%" xfId="800"/>
    <cellStyle name="_연습용" xfId="801"/>
    <cellStyle name="_월성원자력원가계산" xfId="802"/>
    <cellStyle name="_유치투찰" xfId="803"/>
    <cellStyle name="_유치투찰_왜관-태평건설" xfId="804"/>
    <cellStyle name="_장성IC투찰" xfId="805"/>
    <cellStyle name="_장성IC투찰_경찰서-터미널간도로(투찰)②" xfId="806"/>
    <cellStyle name="_장성IC투찰_경찰서-터미널간도로(투찰)②_마현생창(동양고속)" xfId="807"/>
    <cellStyle name="_장성IC투찰_경찰서-터미널간도로(투찰)②_마현생창(동양고속)_왜관-태평건설" xfId="808"/>
    <cellStyle name="_장성IC투찰_경찰서-터미널간도로(투찰)②_왜관-태평건설" xfId="809"/>
    <cellStyle name="_장성IC투찰_마현생창(동양고속)" xfId="810"/>
    <cellStyle name="_장성IC투찰_마현생창(동양고속)_왜관-태평건설" xfId="811"/>
    <cellStyle name="_장성IC투찰_봉무지방산업단지도로(투찰)②" xfId="812"/>
    <cellStyle name="_장성IC투찰_봉무지방산업단지도로(투찰)②_마현생창(동양고속)" xfId="813"/>
    <cellStyle name="_장성IC투찰_봉무지방산업단지도로(투찰)②_마현생창(동양고속)_왜관-태평건설" xfId="814"/>
    <cellStyle name="_장성IC투찰_봉무지방산업단지도로(투찰)②_왜관-태평건설" xfId="815"/>
    <cellStyle name="_장성IC투찰_봉무지방산업단지도로(투찰)②+0.250%" xfId="816"/>
    <cellStyle name="_장성IC투찰_봉무지방산업단지도로(투찰)②+0.250%_마현생창(동양고속)" xfId="817"/>
    <cellStyle name="_장성IC투찰_봉무지방산업단지도로(투찰)②+0.250%_마현생창(동양고속)_왜관-태평건설" xfId="818"/>
    <cellStyle name="_장성IC투찰_봉무지방산업단지도로(투찰)②+0.250%_왜관-태평건설" xfId="819"/>
    <cellStyle name="_장성IC투찰_왜관-태평건설" xfId="820"/>
    <cellStyle name="_장성IC투찰_합덕-신례원(2공구)투찰" xfId="821"/>
    <cellStyle name="_장성IC투찰_합덕-신례원(2공구)투찰_경찰서-터미널간도로(투찰)②" xfId="822"/>
    <cellStyle name="_장성IC투찰_합덕-신례원(2공구)투찰_경찰서-터미널간도로(투찰)②_마현생창(동양고속)" xfId="823"/>
    <cellStyle name="_장성IC투찰_합덕-신례원(2공구)투찰_경찰서-터미널간도로(투찰)②_마현생창(동양고속)_왜관-태평건설" xfId="824"/>
    <cellStyle name="_장성IC투찰_합덕-신례원(2공구)투찰_경찰서-터미널간도로(투찰)②_왜관-태평건설" xfId="825"/>
    <cellStyle name="_장성IC투찰_합덕-신례원(2공구)투찰_마현생창(동양고속)" xfId="826"/>
    <cellStyle name="_장성IC투찰_합덕-신례원(2공구)투찰_마현생창(동양고속)_왜관-태평건설" xfId="827"/>
    <cellStyle name="_장성IC투찰_합덕-신례원(2공구)투찰_봉무지방산업단지도로(투찰)②" xfId="828"/>
    <cellStyle name="_장성IC투찰_합덕-신례원(2공구)투찰_봉무지방산업단지도로(투찰)②_마현생창(동양고속)" xfId="829"/>
    <cellStyle name="_장성IC투찰_합덕-신례원(2공구)투찰_봉무지방산업단지도로(투찰)②_마현생창(동양고속)_왜관-태평건설" xfId="830"/>
    <cellStyle name="_장성IC투찰_합덕-신례원(2공구)투찰_봉무지방산업단지도로(투찰)②_왜관-태평건설" xfId="831"/>
    <cellStyle name="_장성IC투찰_합덕-신례원(2공구)투찰_봉무지방산업단지도로(투찰)②+0.250%" xfId="832"/>
    <cellStyle name="_장성IC투찰_합덕-신례원(2공구)투찰_봉무지방산업단지도로(투찰)②+0.250%_마현생창(동양고속)" xfId="833"/>
    <cellStyle name="_장성IC투찰_합덕-신례원(2공구)투찰_봉무지방산업단지도로(투찰)②+0.250%_마현생창(동양고속)_왜관-태평건설" xfId="834"/>
    <cellStyle name="_장성IC투찰_합덕-신례원(2공구)투찰_봉무지방산업단지도로(투찰)②+0.250%_왜관-태평건설" xfId="835"/>
    <cellStyle name="_장성IC투찰_합덕-신례원(2공구)투찰_왜관-태평건설" xfId="836"/>
    <cellStyle name="_장성IC투찰_합덕-신례원(2공구)투찰_합덕-신례원(2공구)투찰" xfId="837"/>
    <cellStyle name="_장성IC투찰_합덕-신례원(2공구)투찰_합덕-신례원(2공구)투찰_경찰서-터미널간도로(투찰)②" xfId="838"/>
    <cellStyle name="_장성IC투찰_합덕-신례원(2공구)투찰_합덕-신례원(2공구)투찰_경찰서-터미널간도로(투찰)②_마현생창(동양고속)" xfId="839"/>
    <cellStyle name="_장성IC투찰_합덕-신례원(2공구)투찰_합덕-신례원(2공구)투찰_경찰서-터미널간도로(투찰)②_마현생창(동양고속)_왜관-태평건설" xfId="840"/>
    <cellStyle name="_장성IC투찰_합덕-신례원(2공구)투찰_합덕-신례원(2공구)투찰_경찰서-터미널간도로(투찰)②_왜관-태평건설" xfId="841"/>
    <cellStyle name="_장성IC투찰_합덕-신례원(2공구)투찰_합덕-신례원(2공구)투찰_마현생창(동양고속)" xfId="842"/>
    <cellStyle name="_장성IC투찰_합덕-신례원(2공구)투찰_합덕-신례원(2공구)투찰_마현생창(동양고속)_왜관-태평건설" xfId="843"/>
    <cellStyle name="_장성IC투찰_합덕-신례원(2공구)투찰_합덕-신례원(2공구)투찰_봉무지방산업단지도로(투찰)②" xfId="844"/>
    <cellStyle name="_장성IC투찰_합덕-신례원(2공구)투찰_합덕-신례원(2공구)투찰_봉무지방산업단지도로(투찰)②_마현생창(동양고속)" xfId="845"/>
    <cellStyle name="_장성IC투찰_합덕-신례원(2공구)투찰_합덕-신례원(2공구)투찰_봉무지방산업단지도로(투찰)②_마현생창(동양고속)_왜관-태평건설" xfId="846"/>
    <cellStyle name="_장성IC투찰_합덕-신례원(2공구)투찰_합덕-신례원(2공구)투찰_봉무지방산업단지도로(투찰)②_왜관-태평건설" xfId="847"/>
    <cellStyle name="_장성IC투찰_합덕-신례원(2공구)투찰_합덕-신례원(2공구)투찰_봉무지방산업단지도로(투찰)②+0.250%" xfId="848"/>
    <cellStyle name="_장성IC투찰_합덕-신례원(2공구)투찰_합덕-신례원(2공구)투찰_봉무지방산업단지도로(투찰)②+0.250%_마현생창(동양고속)" xfId="849"/>
    <cellStyle name="_장성IC투찰_합덕-신례원(2공구)투찰_합덕-신례원(2공구)투찰_봉무지방산업단지도로(투찰)②+0.250%_마현생창(동양고속)_왜관-태평건설" xfId="850"/>
    <cellStyle name="_장성IC투찰_합덕-신례원(2공구)투찰_합덕-신례원(2공구)투찰_봉무지방산업단지도로(투찰)②+0.250%_왜관-태평건설" xfId="851"/>
    <cellStyle name="_장성IC투찰_합덕-신례원(2공구)투찰_합덕-신례원(2공구)투찰_왜관-태평건설" xfId="852"/>
    <cellStyle name="_창원상수도(투찰)-0.815%" xfId="853"/>
    <cellStyle name="’E‰Y [0.00]_laroux" xfId="854"/>
    <cellStyle name="’E‰Y_laroux" xfId="855"/>
    <cellStyle name="¤@?e_TEST-1 " xfId="856"/>
    <cellStyle name="0.0" xfId="857"/>
    <cellStyle name="0.00" xfId="858"/>
    <cellStyle name="1" xfId="859"/>
    <cellStyle name="1_Book1" xfId="860"/>
    <cellStyle name="1_시민계략공사" xfId="861"/>
    <cellStyle name="1_시민계략공사_Book1" xfId="862"/>
    <cellStyle name="1_시민계략공사_전기-한남" xfId="863"/>
    <cellStyle name="¹e" xfId="864"/>
    <cellStyle name="2)" xfId="865"/>
    <cellStyle name="60" xfId="866"/>
    <cellStyle name="a" xfId="867"/>
    <cellStyle name="A_조적견적양식" xfId="868"/>
    <cellStyle name="A_조적견적양식_군산기성청구서" xfId="869"/>
    <cellStyle name="A¨­￠￢￠O [0]_INQUIRY ￠?￥i¨u¡AAⓒ￢Aⓒª " xfId="870"/>
    <cellStyle name="A¨­￠￢￠O_INQUIRY ￠?￥i¨u¡AAⓒ￢Aⓒª " xfId="871"/>
    <cellStyle name="Aⓒ­" xfId="872"/>
    <cellStyle name="Ae" xfId="873"/>
    <cellStyle name="Aee­ " xfId="874"/>
    <cellStyle name="AeE­ [0]_¸AAa" xfId="875"/>
    <cellStyle name="ÅëÈ­ [0]_º»¼± ±æ¾î±úºÎ ¼ö·® Áý°èÇ¥ " xfId="876"/>
    <cellStyle name="AeE­ [0]_º≫¼± ±æ¾i±uºI ¼o·R Ay°eC￥ " xfId="877"/>
    <cellStyle name="Aee­ _군산기성청구서" xfId="878"/>
    <cellStyle name="AeE­_¸AAa" xfId="879"/>
    <cellStyle name="ÅëÈ­_º»¼± ±æ¾î±úºÎ ¼ö·® Áý°èÇ¥ " xfId="880"/>
    <cellStyle name="AeE­_º≫¼± ±æ¾i±uºI ¼o·R Ay°eC￥ " xfId="881"/>
    <cellStyle name="Aee¡" xfId="882"/>
    <cellStyle name="AeE¡ⓒ [0]_INQUIRY ￠?￥i¨u¡AAⓒ￢Aⓒª " xfId="883"/>
    <cellStyle name="AeE¡ⓒ_INQUIRY ￠?￥i¨u¡AAⓒ￢Aⓒª " xfId="884"/>
    <cellStyle name="ALIGNMENT" xfId="885"/>
    <cellStyle name="AoA¤μCAo ¾EA½" xfId="886"/>
    <cellStyle name="Aþ¸" xfId="887"/>
    <cellStyle name="AÞ¸¶ [0]_¸AAa" xfId="888"/>
    <cellStyle name="ÄÞ¸¶ [0]_º»¼± ±æ¾î±úºÎ ¼ö·® Áý°èÇ¥ " xfId="889"/>
    <cellStyle name="AÞ¸¶ [0]_º≫¼± ±æ¾i±uºI ¼o·R Ay°eC￥ " xfId="890"/>
    <cellStyle name="AÞ¸¶_¸AAa" xfId="891"/>
    <cellStyle name="ÄÞ¸¶_º»¼± ±æ¾î±úºÎ ¼ö·® Áý°èÇ¥ " xfId="892"/>
    <cellStyle name="AÞ¸¶_º≫¼± ±æ¾i±uºI ¼o·R Ay°eC￥ " xfId="893"/>
    <cellStyle name="_x0001_b" xfId="894"/>
    <cellStyle name="C" xfId="895"/>
    <cellStyle name="C_군산기성청구서" xfId="896"/>
    <cellStyle name="C¡IA¨ª_¡ic¨u¡A¨￢I¨￢¡Æ AN¡Æe " xfId="897"/>
    <cellStyle name="C￥AØ_  FAB AIA¤  " xfId="898"/>
    <cellStyle name="Calc Currency (0)" xfId="899"/>
    <cellStyle name="category" xfId="6"/>
    <cellStyle name="ⓒo" xfId="900"/>
    <cellStyle name="Comma" xfId="901"/>
    <cellStyle name="Comma [0]_ SG&amp;A Bridge " xfId="7"/>
    <cellStyle name="comma zerodec" xfId="8"/>
    <cellStyle name="Comma_ SG&amp;A Bridge " xfId="9"/>
    <cellStyle name="Comma0" xfId="902"/>
    <cellStyle name="Curren?_x0012_퐀_x0017_?" xfId="903"/>
    <cellStyle name="Currency" xfId="904"/>
    <cellStyle name="Currency [0]_ SG&amp;A Bridge " xfId="10"/>
    <cellStyle name="Currency_ SG&amp;A Bridge " xfId="11"/>
    <cellStyle name="Currency0" xfId="905"/>
    <cellStyle name="Currency1" xfId="12"/>
    <cellStyle name="Date" xfId="906"/>
    <cellStyle name="Dezimal [0]_Compiling Utility Macros" xfId="907"/>
    <cellStyle name="Dezimal_Compiling Utility Macros" xfId="908"/>
    <cellStyle name="Dollar (zero dec)" xfId="13"/>
    <cellStyle name="F2" xfId="909"/>
    <cellStyle name="F3" xfId="910"/>
    <cellStyle name="F4" xfId="911"/>
    <cellStyle name="F5" xfId="912"/>
    <cellStyle name="F6" xfId="913"/>
    <cellStyle name="F7" xfId="914"/>
    <cellStyle name="F8" xfId="915"/>
    <cellStyle name="Fixed" xfId="916"/>
    <cellStyle name="Grey" xfId="14"/>
    <cellStyle name="HEADER" xfId="15"/>
    <cellStyle name="Header1" xfId="16"/>
    <cellStyle name="Header2" xfId="17"/>
    <cellStyle name="Heading1" xfId="917"/>
    <cellStyle name="Heading2" xfId="918"/>
    <cellStyle name="Hyperlink_NEGS" xfId="919"/>
    <cellStyle name="Input [yellow]" xfId="18"/>
    <cellStyle name="Midtitle" xfId="920"/>
    <cellStyle name="Milliers [0]_Arabian Spec" xfId="19"/>
    <cellStyle name="Milliers_Arabian Spec" xfId="20"/>
    <cellStyle name="mma_CASH &amp; DSO" xfId="921"/>
    <cellStyle name="Model" xfId="21"/>
    <cellStyle name="Mon?aire [0]_Arabian Spec" xfId="22"/>
    <cellStyle name="Mon?aire_Arabian Spec" xfId="23"/>
    <cellStyle name="no dec" xfId="922"/>
    <cellStyle name="nohs" xfId="923"/>
    <cellStyle name="normal" xfId="924"/>
    <cellStyle name="Normal - Style1" xfId="24"/>
    <cellStyle name="Normal - 유형1" xfId="925"/>
    <cellStyle name="Normal_ SG&amp;A Bridge " xfId="25"/>
    <cellStyle name="Œ…?æ맖?e [0.00]_laroux" xfId="926"/>
    <cellStyle name="Œ…?æ맖?e_laroux" xfId="927"/>
    <cellStyle name="oft Excel]_x000d__x000a_Comment=The open=/f lines load custom functions into the Paste Function list._x000d__x000a_Maximized=3_x000d__x000a_AutoFormat=" xfId="928"/>
    <cellStyle name="Percent" xfId="929"/>
    <cellStyle name="Percent [2]" xfId="26"/>
    <cellStyle name="Percent_견적,가실행갑지" xfId="930"/>
    <cellStyle name="Standard_Anpassen der Amortisation" xfId="931"/>
    <cellStyle name="subhead" xfId="27"/>
    <cellStyle name="testtitle" xfId="932"/>
    <cellStyle name="title [1]" xfId="933"/>
    <cellStyle name="title [2]" xfId="934"/>
    <cellStyle name="Total" xfId="935"/>
    <cellStyle name="UM" xfId="936"/>
    <cellStyle name="W?rung [0]_Compiling Utility Macros" xfId="937"/>
    <cellStyle name="W?rung_Compiling Utility Macros" xfId="938"/>
    <cellStyle name="견적" xfId="28"/>
    <cellStyle name="고정소숫점" xfId="939"/>
    <cellStyle name="고정출력1" xfId="940"/>
    <cellStyle name="고정출력2" xfId="941"/>
    <cellStyle name="공사원가계산서(조경)" xfId="942"/>
    <cellStyle name="기계" xfId="29"/>
    <cellStyle name="날짜" xfId="943"/>
    <cellStyle name="내역서" xfId="944"/>
    <cellStyle name="달러" xfId="945"/>
    <cellStyle name="뒤에 오는 하이퍼링크_000201-진동우회도로(태영)" xfId="946"/>
    <cellStyle name="똿뗦먛귟 [0.00]_laroux" xfId="947"/>
    <cellStyle name="똿뗦먛귟_laroux" xfId="948"/>
    <cellStyle name="믅됞 [0.00]_laroux" xfId="949"/>
    <cellStyle name="믅됞_laroux" xfId="950"/>
    <cellStyle name="배분" xfId="951"/>
    <cellStyle name="백" xfId="952"/>
    <cellStyle name="백_군산기성청구서" xfId="953"/>
    <cellStyle name="백분율 [0]" xfId="954"/>
    <cellStyle name="백분율 [2]" xfId="955"/>
    <cellStyle name="백분율 2" xfId="36"/>
    <cellStyle name="백분율 2 2" xfId="55"/>
    <cellStyle name="백분율 3" xfId="53"/>
    <cellStyle name="백분율［△1］" xfId="956"/>
    <cellStyle name="백분율［△2］" xfId="957"/>
    <cellStyle name="뷭?_BOOKSHIP" xfId="30"/>
    <cellStyle name="빨강" xfId="958"/>
    <cellStyle name="선택영역의 가운데로" xfId="959"/>
    <cellStyle name="설계서" xfId="960"/>
    <cellStyle name="소수" xfId="961"/>
    <cellStyle name="소수3" xfId="962"/>
    <cellStyle name="소수4" xfId="963"/>
    <cellStyle name="소수점" xfId="964"/>
    <cellStyle name="숫자(R)" xfId="965"/>
    <cellStyle name="쉼표 [0]" xfId="1" builtinId="6"/>
    <cellStyle name="쉼표 [0] 2" xfId="3"/>
    <cellStyle name="쉼표 [0] 2 2" xfId="35"/>
    <cellStyle name="쉼표 [0] 2 3" xfId="50"/>
    <cellStyle name="쉼표 [0] 2 4" xfId="56"/>
    <cellStyle name="쉼표 [0] 3" xfId="52"/>
    <cellStyle name="쉼표 [0] 3 2" xfId="54"/>
    <cellStyle name="쉼표 [0] 4" xfId="966"/>
    <cellStyle name="스타일 1" xfId="31"/>
    <cellStyle name="안건회계법인" xfId="967"/>
    <cellStyle name="자리수" xfId="968"/>
    <cellStyle name="자리수0" xfId="969"/>
    <cellStyle name="지정되지 않음" xfId="970"/>
    <cellStyle name="콤" xfId="971"/>
    <cellStyle name="콤_군산기성청구서" xfId="972"/>
    <cellStyle name="콤냡?&lt;_x000f_$??: `1_1 " xfId="973"/>
    <cellStyle name="콤마" xfId="974"/>
    <cellStyle name="콤마 [" xfId="975"/>
    <cellStyle name="콤마 [#]" xfId="976"/>
    <cellStyle name="콤마 []" xfId="977"/>
    <cellStyle name="콤마 [_군산기성청구서" xfId="978"/>
    <cellStyle name="콤마 [0]" xfId="32"/>
    <cellStyle name="콤마 [2]" xfId="979"/>
    <cellStyle name="콤마 [금액]" xfId="980"/>
    <cellStyle name="콤마 [소수]" xfId="981"/>
    <cellStyle name="콤마 [수량]" xfId="982"/>
    <cellStyle name="콤마(1)" xfId="983"/>
    <cellStyle name="콤마[ ]" xfId="984"/>
    <cellStyle name="콤마[*]" xfId="985"/>
    <cellStyle name="콤마[,]" xfId="986"/>
    <cellStyle name="콤마[.]" xfId="987"/>
    <cellStyle name="콤마[0]" xfId="988"/>
    <cellStyle name="콤마_  종  합  " xfId="989"/>
    <cellStyle name="통" xfId="990"/>
    <cellStyle name="통_군산기성청구서" xfId="991"/>
    <cellStyle name="통화 [" xfId="992"/>
    <cellStyle name="통화 [0] 2" xfId="37"/>
    <cellStyle name="퍼센트" xfId="993"/>
    <cellStyle name="표" xfId="994"/>
    <cellStyle name="표(가는선,가운데,중앙)" xfId="995"/>
    <cellStyle name="표(가는선,왼쪽,중앙)" xfId="996"/>
    <cellStyle name="표(세로쓰기)" xfId="997"/>
    <cellStyle name="표_군산기성청구서" xfId="998"/>
    <cellStyle name="표준" xfId="0" builtinId="0"/>
    <cellStyle name="표준 10" xfId="38"/>
    <cellStyle name="표준 11" xfId="39"/>
    <cellStyle name="표준 13" xfId="40"/>
    <cellStyle name="표준 14" xfId="41"/>
    <cellStyle name="표준 16" xfId="42"/>
    <cellStyle name="표준 17" xfId="43"/>
    <cellStyle name="표준 19" xfId="44"/>
    <cellStyle name="표준 2" xfId="2"/>
    <cellStyle name="표준 2 2" xfId="999"/>
    <cellStyle name="표준 20" xfId="45"/>
    <cellStyle name="표준 3" xfId="34"/>
    <cellStyle name="표준 3 2" xfId="49"/>
    <cellStyle name="표준 4" xfId="33"/>
    <cellStyle name="표준 5" xfId="51"/>
    <cellStyle name="표준 7" xfId="46"/>
    <cellStyle name="표준 8" xfId="47"/>
    <cellStyle name="표준 9" xfId="48"/>
    <cellStyle name="標準_Akia(F）-8" xfId="1000"/>
    <cellStyle name="표준2" xfId="1001"/>
    <cellStyle name="표준℘Sheet8 (3)" xfId="1002"/>
    <cellStyle name="합산" xfId="1003"/>
    <cellStyle name="화폐기호" xfId="1004"/>
    <cellStyle name="화폐기호0" xfId="1005"/>
  </cellStyles>
  <dxfs count="0"/>
  <tableStyles count="0" defaultTableStyle="TableStyleMedium9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7"/>
  <sheetViews>
    <sheetView tabSelected="1" view="pageBreakPreview" zoomScaleSheetLayoutView="100" workbookViewId="0">
      <pane ySplit="2" topLeftCell="A3" activePane="bottomLeft" state="frozen"/>
      <selection activeCell="W18" sqref="W18"/>
      <selection pane="bottomLeft" activeCell="R2" sqref="R2"/>
    </sheetView>
  </sheetViews>
  <sheetFormatPr defaultRowHeight="20.25" customHeight="1"/>
  <cols>
    <col min="1" max="1" width="6.25" style="23" customWidth="1"/>
    <col min="2" max="2" width="11.5" style="23" customWidth="1"/>
    <col min="3" max="3" width="18.5" style="23" customWidth="1"/>
    <col min="4" max="4" width="11.75" style="23" customWidth="1"/>
    <col min="5" max="8" width="6.625" style="42" customWidth="1"/>
    <col min="9" max="9" width="7.375" style="42" customWidth="1"/>
    <col min="10" max="10" width="15.375" style="4" customWidth="1"/>
    <col min="11" max="11" width="12.125" style="4" customWidth="1"/>
    <col min="12" max="12" width="8.625" style="17" customWidth="1"/>
    <col min="13" max="13" width="8.625" style="7" customWidth="1"/>
    <col min="14" max="14" width="10.625" style="7" customWidth="1"/>
    <col min="15" max="16" width="11.625" style="7" customWidth="1"/>
    <col min="17" max="17" width="8.625" style="9" customWidth="1"/>
    <col min="18" max="18" width="10.25" style="9" customWidth="1"/>
    <col min="19" max="20" width="7.875" style="9" customWidth="1"/>
    <col min="21" max="22" width="11.625" style="11" customWidth="1"/>
    <col min="23" max="23" width="11.625" style="12" customWidth="1"/>
    <col min="24" max="26" width="9.125" style="15" customWidth="1"/>
    <col min="27" max="16384" width="9" style="5"/>
  </cols>
  <sheetData>
    <row r="2" spans="1:26" s="3" customFormat="1" ht="61.5" customHeight="1">
      <c r="A2" s="23" t="s">
        <v>131</v>
      </c>
      <c r="B2" s="23" t="s">
        <v>1</v>
      </c>
      <c r="C2" s="23" t="s">
        <v>14</v>
      </c>
      <c r="D2" s="23" t="s">
        <v>22</v>
      </c>
      <c r="E2" s="42" t="s">
        <v>36</v>
      </c>
      <c r="F2" s="42" t="s">
        <v>37</v>
      </c>
      <c r="G2" s="42" t="s">
        <v>38</v>
      </c>
      <c r="H2" s="42" t="s">
        <v>39</v>
      </c>
      <c r="I2" s="42" t="s">
        <v>19</v>
      </c>
      <c r="J2" s="23" t="s">
        <v>15</v>
      </c>
      <c r="K2" s="23" t="s">
        <v>16</v>
      </c>
      <c r="L2" s="18" t="s">
        <v>257</v>
      </c>
      <c r="M2" s="8" t="s">
        <v>17</v>
      </c>
      <c r="N2" s="8" t="s">
        <v>20</v>
      </c>
      <c r="O2" s="8" t="s">
        <v>204</v>
      </c>
      <c r="P2" s="8" t="s">
        <v>216</v>
      </c>
      <c r="Q2" s="10" t="s">
        <v>18</v>
      </c>
      <c r="R2" s="10" t="s">
        <v>21</v>
      </c>
      <c r="S2" s="22" t="s">
        <v>231</v>
      </c>
      <c r="T2" s="22" t="s">
        <v>242</v>
      </c>
      <c r="U2" s="13" t="s">
        <v>154</v>
      </c>
      <c r="V2" s="13" t="s">
        <v>153</v>
      </c>
      <c r="W2" s="14" t="s">
        <v>155</v>
      </c>
      <c r="X2" s="41" t="s">
        <v>40</v>
      </c>
      <c r="Y2" s="41" t="s">
        <v>98</v>
      </c>
      <c r="Z2" s="41" t="s">
        <v>97</v>
      </c>
    </row>
    <row r="3" spans="1:26" ht="20.25" customHeight="1">
      <c r="A3" s="34"/>
      <c r="B3" s="34">
        <v>23465669</v>
      </c>
      <c r="C3" s="34" t="s">
        <v>138</v>
      </c>
      <c r="D3" s="37" t="s">
        <v>170</v>
      </c>
      <c r="E3" s="46"/>
      <c r="F3" s="46"/>
      <c r="G3" s="49"/>
      <c r="H3" s="49"/>
      <c r="I3" s="46"/>
      <c r="O3" s="43"/>
      <c r="P3" s="43"/>
      <c r="S3" s="52"/>
      <c r="T3" s="52"/>
      <c r="U3" s="55"/>
      <c r="V3" s="55"/>
      <c r="W3" s="55"/>
      <c r="X3" s="58"/>
      <c r="Y3" s="58"/>
      <c r="Z3" s="58"/>
    </row>
    <row r="4" spans="1:26" ht="20.25" customHeight="1">
      <c r="A4" s="35">
        <f>$A$3</f>
        <v>0</v>
      </c>
      <c r="B4" s="34">
        <f>$B$3</f>
        <v>23465669</v>
      </c>
      <c r="C4" s="34" t="str">
        <f>$C$3</f>
        <v>AL단열미서기중중연이중창</v>
      </c>
      <c r="D4" s="37" t="str">
        <f>$D$3</f>
        <v>田</v>
      </c>
      <c r="E4" s="47"/>
      <c r="F4" s="47"/>
      <c r="G4" s="50"/>
      <c r="H4" s="50"/>
      <c r="I4" s="47"/>
      <c r="O4" s="44"/>
      <c r="P4" s="44"/>
      <c r="S4" s="53"/>
      <c r="T4" s="53"/>
      <c r="U4" s="56"/>
      <c r="V4" s="56"/>
      <c r="W4" s="56"/>
      <c r="X4" s="59"/>
      <c r="Y4" s="59"/>
      <c r="Z4" s="59"/>
    </row>
    <row r="5" spans="1:26" ht="20.25" customHeight="1">
      <c r="A5" s="35">
        <f t="shared" ref="A5:A20" si="0">$A$3</f>
        <v>0</v>
      </c>
      <c r="B5" s="34">
        <f t="shared" ref="B5:B20" si="1">$B$3</f>
        <v>23465669</v>
      </c>
      <c r="C5" s="34" t="str">
        <f t="shared" ref="C5:C20" si="2">$C$3</f>
        <v>AL단열미서기중중연이중창</v>
      </c>
      <c r="D5" s="37" t="str">
        <f t="shared" ref="D5:D20" si="3">$D$3</f>
        <v>田</v>
      </c>
      <c r="E5" s="47"/>
      <c r="F5" s="47"/>
      <c r="G5" s="50"/>
      <c r="H5" s="50"/>
      <c r="I5" s="47"/>
      <c r="O5" s="44"/>
      <c r="P5" s="44"/>
      <c r="S5" s="53"/>
      <c r="T5" s="53"/>
      <c r="U5" s="56"/>
      <c r="V5" s="56"/>
      <c r="W5" s="56"/>
      <c r="X5" s="59"/>
      <c r="Y5" s="59"/>
      <c r="Z5" s="59"/>
    </row>
    <row r="6" spans="1:26" ht="20.25" customHeight="1">
      <c r="A6" s="35">
        <f t="shared" si="0"/>
        <v>0</v>
      </c>
      <c r="B6" s="34">
        <f t="shared" si="1"/>
        <v>23465669</v>
      </c>
      <c r="C6" s="34" t="str">
        <f t="shared" si="2"/>
        <v>AL단열미서기중중연이중창</v>
      </c>
      <c r="D6" s="37" t="str">
        <f t="shared" si="3"/>
        <v>田</v>
      </c>
      <c r="E6" s="47"/>
      <c r="F6" s="47"/>
      <c r="G6" s="50"/>
      <c r="H6" s="50"/>
      <c r="I6" s="47"/>
      <c r="O6" s="44"/>
      <c r="P6" s="44"/>
      <c r="S6" s="53"/>
      <c r="T6" s="53"/>
      <c r="U6" s="56"/>
      <c r="V6" s="56"/>
      <c r="W6" s="56"/>
      <c r="X6" s="59"/>
      <c r="Y6" s="59"/>
      <c r="Z6" s="59"/>
    </row>
    <row r="7" spans="1:26" ht="20.25" customHeight="1">
      <c r="A7" s="35">
        <f t="shared" si="0"/>
        <v>0</v>
      </c>
      <c r="B7" s="34">
        <f t="shared" si="1"/>
        <v>23465669</v>
      </c>
      <c r="C7" s="34" t="str">
        <f t="shared" si="2"/>
        <v>AL단열미서기중중연이중창</v>
      </c>
      <c r="D7" s="37" t="str">
        <f t="shared" si="3"/>
        <v>田</v>
      </c>
      <c r="E7" s="47"/>
      <c r="F7" s="47"/>
      <c r="G7" s="50"/>
      <c r="H7" s="50"/>
      <c r="I7" s="47"/>
      <c r="O7" s="44"/>
      <c r="P7" s="44"/>
      <c r="S7" s="53"/>
      <c r="T7" s="53"/>
      <c r="U7" s="56"/>
      <c r="V7" s="56"/>
      <c r="W7" s="56"/>
      <c r="X7" s="59"/>
      <c r="Y7" s="59"/>
      <c r="Z7" s="59"/>
    </row>
    <row r="8" spans="1:26" ht="20.25" customHeight="1">
      <c r="A8" s="35">
        <f t="shared" si="0"/>
        <v>0</v>
      </c>
      <c r="B8" s="34">
        <f t="shared" si="1"/>
        <v>23465669</v>
      </c>
      <c r="C8" s="34" t="str">
        <f t="shared" si="2"/>
        <v>AL단열미서기중중연이중창</v>
      </c>
      <c r="D8" s="37" t="str">
        <f t="shared" si="3"/>
        <v>田</v>
      </c>
      <c r="E8" s="47"/>
      <c r="F8" s="47"/>
      <c r="G8" s="50"/>
      <c r="H8" s="50"/>
      <c r="I8" s="47"/>
      <c r="O8" s="44"/>
      <c r="P8" s="44"/>
      <c r="S8" s="53"/>
      <c r="T8" s="53"/>
      <c r="U8" s="56"/>
      <c r="V8" s="56"/>
      <c r="W8" s="56"/>
      <c r="X8" s="59"/>
      <c r="Y8" s="59"/>
      <c r="Z8" s="59"/>
    </row>
    <row r="9" spans="1:26" ht="20.25" customHeight="1">
      <c r="A9" s="35">
        <f t="shared" si="0"/>
        <v>0</v>
      </c>
      <c r="B9" s="34">
        <f t="shared" si="1"/>
        <v>23465669</v>
      </c>
      <c r="C9" s="34" t="str">
        <f t="shared" si="2"/>
        <v>AL단열미서기중중연이중창</v>
      </c>
      <c r="D9" s="37" t="str">
        <f t="shared" si="3"/>
        <v>田</v>
      </c>
      <c r="E9" s="47"/>
      <c r="F9" s="47"/>
      <c r="G9" s="50"/>
      <c r="H9" s="50"/>
      <c r="I9" s="47"/>
      <c r="O9" s="44"/>
      <c r="P9" s="44"/>
      <c r="S9" s="53"/>
      <c r="T9" s="53"/>
      <c r="U9" s="56"/>
      <c r="V9" s="56"/>
      <c r="W9" s="56"/>
      <c r="X9" s="59"/>
      <c r="Y9" s="59"/>
      <c r="Z9" s="59"/>
    </row>
    <row r="10" spans="1:26" ht="20.25" customHeight="1">
      <c r="A10" s="35">
        <f t="shared" si="0"/>
        <v>0</v>
      </c>
      <c r="B10" s="34">
        <f t="shared" si="1"/>
        <v>23465669</v>
      </c>
      <c r="C10" s="34" t="str">
        <f t="shared" si="2"/>
        <v>AL단열미서기중중연이중창</v>
      </c>
      <c r="D10" s="37" t="str">
        <f t="shared" si="3"/>
        <v>田</v>
      </c>
      <c r="E10" s="47"/>
      <c r="F10" s="47"/>
      <c r="G10" s="50"/>
      <c r="H10" s="50"/>
      <c r="I10" s="47"/>
      <c r="O10" s="44"/>
      <c r="P10" s="44"/>
      <c r="S10" s="53"/>
      <c r="T10" s="53"/>
      <c r="U10" s="56"/>
      <c r="V10" s="56"/>
      <c r="W10" s="56"/>
      <c r="X10" s="59"/>
      <c r="Y10" s="59"/>
      <c r="Z10" s="59"/>
    </row>
    <row r="11" spans="1:26" ht="20.25" customHeight="1">
      <c r="A11" s="35">
        <f t="shared" si="0"/>
        <v>0</v>
      </c>
      <c r="B11" s="34">
        <f t="shared" si="1"/>
        <v>23465669</v>
      </c>
      <c r="C11" s="34" t="str">
        <f t="shared" si="2"/>
        <v>AL단열미서기중중연이중창</v>
      </c>
      <c r="D11" s="37" t="str">
        <f t="shared" si="3"/>
        <v>田</v>
      </c>
      <c r="E11" s="47"/>
      <c r="F11" s="47"/>
      <c r="G11" s="50"/>
      <c r="H11" s="50"/>
      <c r="I11" s="47"/>
      <c r="O11" s="44"/>
      <c r="P11" s="44"/>
      <c r="S11" s="53"/>
      <c r="T11" s="53"/>
      <c r="U11" s="56"/>
      <c r="V11" s="56"/>
      <c r="W11" s="56"/>
      <c r="X11" s="59"/>
      <c r="Y11" s="59"/>
      <c r="Z11" s="59"/>
    </row>
    <row r="12" spans="1:26" ht="20.25" customHeight="1">
      <c r="A12" s="35">
        <f t="shared" si="0"/>
        <v>0</v>
      </c>
      <c r="B12" s="34">
        <f t="shared" si="1"/>
        <v>23465669</v>
      </c>
      <c r="C12" s="34" t="str">
        <f t="shared" si="2"/>
        <v>AL단열미서기중중연이중창</v>
      </c>
      <c r="D12" s="37" t="str">
        <f t="shared" si="3"/>
        <v>田</v>
      </c>
      <c r="E12" s="47"/>
      <c r="F12" s="47"/>
      <c r="G12" s="50"/>
      <c r="H12" s="50"/>
      <c r="I12" s="47"/>
      <c r="O12" s="44"/>
      <c r="P12" s="44"/>
      <c r="S12" s="53"/>
      <c r="T12" s="53"/>
      <c r="U12" s="56"/>
      <c r="V12" s="56"/>
      <c r="W12" s="56"/>
      <c r="X12" s="59"/>
      <c r="Y12" s="59"/>
      <c r="Z12" s="59"/>
    </row>
    <row r="13" spans="1:26" ht="20.25" customHeight="1">
      <c r="A13" s="35">
        <f t="shared" si="0"/>
        <v>0</v>
      </c>
      <c r="B13" s="34">
        <f t="shared" si="1"/>
        <v>23465669</v>
      </c>
      <c r="C13" s="34" t="str">
        <f t="shared" si="2"/>
        <v>AL단열미서기중중연이중창</v>
      </c>
      <c r="D13" s="37" t="str">
        <f t="shared" si="3"/>
        <v>田</v>
      </c>
      <c r="E13" s="47"/>
      <c r="F13" s="47"/>
      <c r="G13" s="50"/>
      <c r="H13" s="50"/>
      <c r="I13" s="47"/>
      <c r="O13" s="44"/>
      <c r="P13" s="44"/>
      <c r="S13" s="53"/>
      <c r="T13" s="53"/>
      <c r="U13" s="56"/>
      <c r="V13" s="56"/>
      <c r="W13" s="56"/>
      <c r="X13" s="59"/>
      <c r="Y13" s="59"/>
      <c r="Z13" s="59"/>
    </row>
    <row r="14" spans="1:26" ht="20.25" customHeight="1">
      <c r="A14" s="35">
        <f t="shared" si="0"/>
        <v>0</v>
      </c>
      <c r="B14" s="34">
        <f t="shared" si="1"/>
        <v>23465669</v>
      </c>
      <c r="C14" s="34" t="str">
        <f t="shared" si="2"/>
        <v>AL단열미서기중중연이중창</v>
      </c>
      <c r="D14" s="37" t="str">
        <f t="shared" si="3"/>
        <v>田</v>
      </c>
      <c r="E14" s="47"/>
      <c r="F14" s="47"/>
      <c r="G14" s="50"/>
      <c r="H14" s="50"/>
      <c r="I14" s="47"/>
      <c r="O14" s="44"/>
      <c r="P14" s="44"/>
      <c r="S14" s="53"/>
      <c r="T14" s="53"/>
      <c r="U14" s="56"/>
      <c r="V14" s="56"/>
      <c r="W14" s="56"/>
      <c r="X14" s="59"/>
      <c r="Y14" s="59"/>
      <c r="Z14" s="59"/>
    </row>
    <row r="15" spans="1:26" ht="20.25" customHeight="1">
      <c r="A15" s="35">
        <f t="shared" si="0"/>
        <v>0</v>
      </c>
      <c r="B15" s="34">
        <f t="shared" si="1"/>
        <v>23465669</v>
      </c>
      <c r="C15" s="34" t="str">
        <f t="shared" si="2"/>
        <v>AL단열미서기중중연이중창</v>
      </c>
      <c r="D15" s="37" t="str">
        <f t="shared" si="3"/>
        <v>田</v>
      </c>
      <c r="E15" s="47"/>
      <c r="F15" s="47"/>
      <c r="G15" s="50"/>
      <c r="H15" s="50"/>
      <c r="I15" s="47"/>
      <c r="O15" s="44"/>
      <c r="P15" s="44"/>
      <c r="S15" s="53"/>
      <c r="T15" s="53"/>
      <c r="U15" s="56"/>
      <c r="V15" s="56"/>
      <c r="W15" s="56"/>
      <c r="X15" s="59"/>
      <c r="Y15" s="59"/>
      <c r="Z15" s="59"/>
    </row>
    <row r="16" spans="1:26" ht="20.25" customHeight="1">
      <c r="A16" s="35">
        <f t="shared" si="0"/>
        <v>0</v>
      </c>
      <c r="B16" s="34">
        <f t="shared" si="1"/>
        <v>23465669</v>
      </c>
      <c r="C16" s="34" t="str">
        <f t="shared" si="2"/>
        <v>AL단열미서기중중연이중창</v>
      </c>
      <c r="D16" s="37" t="str">
        <f t="shared" si="3"/>
        <v>田</v>
      </c>
      <c r="E16" s="47"/>
      <c r="F16" s="47"/>
      <c r="G16" s="50"/>
      <c r="H16" s="50"/>
      <c r="I16" s="47"/>
      <c r="O16" s="44"/>
      <c r="P16" s="44"/>
      <c r="S16" s="53"/>
      <c r="T16" s="53"/>
      <c r="U16" s="56"/>
      <c r="V16" s="56"/>
      <c r="W16" s="56"/>
      <c r="X16" s="59"/>
      <c r="Y16" s="59"/>
      <c r="Z16" s="59"/>
    </row>
    <row r="17" spans="1:26" ht="20.25" customHeight="1">
      <c r="A17" s="35">
        <f t="shared" si="0"/>
        <v>0</v>
      </c>
      <c r="B17" s="34">
        <f t="shared" si="1"/>
        <v>23465669</v>
      </c>
      <c r="C17" s="34" t="str">
        <f t="shared" si="2"/>
        <v>AL단열미서기중중연이중창</v>
      </c>
      <c r="D17" s="37" t="str">
        <f t="shared" si="3"/>
        <v>田</v>
      </c>
      <c r="E17" s="47"/>
      <c r="F17" s="47"/>
      <c r="G17" s="50"/>
      <c r="H17" s="50"/>
      <c r="I17" s="47"/>
      <c r="O17" s="44"/>
      <c r="P17" s="44"/>
      <c r="S17" s="53"/>
      <c r="T17" s="53"/>
      <c r="U17" s="56"/>
      <c r="V17" s="56"/>
      <c r="W17" s="56"/>
      <c r="X17" s="59"/>
      <c r="Y17" s="59"/>
      <c r="Z17" s="59"/>
    </row>
    <row r="18" spans="1:26" ht="20.25" customHeight="1">
      <c r="A18" s="35">
        <f t="shared" si="0"/>
        <v>0</v>
      </c>
      <c r="B18" s="34">
        <f t="shared" si="1"/>
        <v>23465669</v>
      </c>
      <c r="C18" s="34" t="str">
        <f t="shared" si="2"/>
        <v>AL단열미서기중중연이중창</v>
      </c>
      <c r="D18" s="37" t="str">
        <f t="shared" si="3"/>
        <v>田</v>
      </c>
      <c r="E18" s="47"/>
      <c r="F18" s="47"/>
      <c r="G18" s="50"/>
      <c r="H18" s="50"/>
      <c r="I18" s="47"/>
      <c r="O18" s="44"/>
      <c r="P18" s="44"/>
      <c r="S18" s="53"/>
      <c r="T18" s="53"/>
      <c r="U18" s="56"/>
      <c r="V18" s="56"/>
      <c r="W18" s="56"/>
      <c r="X18" s="59"/>
      <c r="Y18" s="59"/>
      <c r="Z18" s="59"/>
    </row>
    <row r="19" spans="1:26" ht="20.25" customHeight="1">
      <c r="A19" s="35">
        <f t="shared" si="0"/>
        <v>0</v>
      </c>
      <c r="B19" s="34">
        <f t="shared" si="1"/>
        <v>23465669</v>
      </c>
      <c r="C19" s="34" t="str">
        <f t="shared" si="2"/>
        <v>AL단열미서기중중연이중창</v>
      </c>
      <c r="D19" s="37" t="str">
        <f t="shared" si="3"/>
        <v>田</v>
      </c>
      <c r="E19" s="47"/>
      <c r="F19" s="47"/>
      <c r="G19" s="50"/>
      <c r="H19" s="50"/>
      <c r="I19" s="47"/>
      <c r="O19" s="44"/>
      <c r="P19" s="44"/>
      <c r="S19" s="53"/>
      <c r="T19" s="53"/>
      <c r="U19" s="56"/>
      <c r="V19" s="56"/>
      <c r="W19" s="56"/>
      <c r="X19" s="59"/>
      <c r="Y19" s="59"/>
      <c r="Z19" s="59"/>
    </row>
    <row r="20" spans="1:26" s="9" customFormat="1" ht="20.25" customHeight="1">
      <c r="A20" s="35">
        <f t="shared" si="0"/>
        <v>0</v>
      </c>
      <c r="B20" s="34">
        <f t="shared" si="1"/>
        <v>23465669</v>
      </c>
      <c r="C20" s="34" t="str">
        <f t="shared" si="2"/>
        <v>AL단열미서기중중연이중창</v>
      </c>
      <c r="D20" s="37" t="str">
        <f t="shared" si="3"/>
        <v>田</v>
      </c>
      <c r="E20" s="48"/>
      <c r="F20" s="48"/>
      <c r="G20" s="51"/>
      <c r="H20" s="51"/>
      <c r="I20" s="48"/>
      <c r="J20" s="4"/>
      <c r="K20" s="4"/>
      <c r="L20" s="17"/>
      <c r="M20" s="7"/>
      <c r="N20" s="7"/>
      <c r="O20" s="45"/>
      <c r="P20" s="45"/>
      <c r="S20" s="54"/>
      <c r="T20" s="54"/>
      <c r="U20" s="57"/>
      <c r="V20" s="57"/>
      <c r="W20" s="57"/>
      <c r="X20" s="60"/>
      <c r="Y20" s="60"/>
      <c r="Z20" s="60"/>
    </row>
    <row r="21" spans="1:26" s="9" customFormat="1" ht="20.25" customHeight="1">
      <c r="A21" s="35"/>
      <c r="B21" s="23"/>
      <c r="C21" s="23"/>
      <c r="D21" s="23"/>
      <c r="E21" s="42"/>
      <c r="F21" s="42"/>
      <c r="G21" s="42"/>
      <c r="H21" s="42"/>
      <c r="I21" s="42"/>
      <c r="J21" s="4"/>
      <c r="K21" s="4"/>
      <c r="L21" s="17"/>
      <c r="M21" s="7"/>
      <c r="N21" s="7"/>
      <c r="O21" s="7"/>
      <c r="P21" s="7"/>
      <c r="U21" s="11"/>
      <c r="V21" s="11"/>
      <c r="W21" s="12"/>
      <c r="X21" s="15"/>
      <c r="Y21" s="15"/>
      <c r="Z21" s="15"/>
    </row>
    <row r="22" spans="1:26" s="9" customFormat="1" ht="20.25" customHeight="1">
      <c r="A22" s="35"/>
      <c r="B22" s="23"/>
      <c r="C22" s="23"/>
      <c r="D22" s="23"/>
      <c r="E22" s="42"/>
      <c r="F22" s="42"/>
      <c r="G22" s="42"/>
      <c r="H22" s="42"/>
      <c r="I22" s="42"/>
      <c r="J22" s="4"/>
      <c r="K22" s="4"/>
      <c r="L22" s="17"/>
      <c r="M22" s="7"/>
      <c r="N22" s="7"/>
      <c r="O22" s="7"/>
      <c r="P22" s="7"/>
      <c r="U22" s="11"/>
      <c r="V22" s="11"/>
      <c r="W22" s="12"/>
      <c r="X22" s="15"/>
      <c r="Y22" s="15"/>
      <c r="Z22" s="15"/>
    </row>
    <row r="23" spans="1:26" s="9" customFormat="1" ht="20.25" customHeight="1">
      <c r="A23" s="35"/>
      <c r="B23" s="23"/>
      <c r="C23" s="23"/>
      <c r="D23" s="23"/>
      <c r="E23" s="42"/>
      <c r="F23" s="42"/>
      <c r="G23" s="42"/>
      <c r="H23" s="42"/>
      <c r="I23" s="42"/>
      <c r="J23" s="4"/>
      <c r="K23" s="4"/>
      <c r="L23" s="17"/>
      <c r="M23" s="7"/>
      <c r="N23" s="7"/>
      <c r="O23" s="7"/>
      <c r="P23" s="7"/>
      <c r="U23" s="11"/>
      <c r="V23" s="11"/>
      <c r="W23" s="12"/>
      <c r="X23" s="15"/>
      <c r="Y23" s="15"/>
      <c r="Z23" s="15"/>
    </row>
    <row r="24" spans="1:26" s="9" customFormat="1" ht="20.25" customHeight="1">
      <c r="A24" s="35"/>
      <c r="B24" s="23"/>
      <c r="C24" s="23"/>
      <c r="D24" s="23"/>
      <c r="E24" s="42"/>
      <c r="F24" s="42"/>
      <c r="G24" s="42"/>
      <c r="H24" s="42"/>
      <c r="I24" s="42"/>
      <c r="J24" s="4"/>
      <c r="K24" s="4"/>
      <c r="L24" s="17"/>
      <c r="M24" s="7"/>
      <c r="N24" s="7"/>
      <c r="O24" s="7"/>
      <c r="P24" s="7"/>
      <c r="U24" s="11"/>
      <c r="V24" s="11"/>
      <c r="W24" s="12"/>
      <c r="X24" s="15"/>
      <c r="Y24" s="15"/>
      <c r="Z24" s="15"/>
    </row>
    <row r="25" spans="1:26" s="9" customFormat="1" ht="20.25" customHeight="1">
      <c r="A25" s="36"/>
      <c r="B25" s="23"/>
      <c r="C25" s="23"/>
      <c r="D25" s="23"/>
      <c r="E25" s="42"/>
      <c r="F25" s="42"/>
      <c r="G25" s="42"/>
      <c r="H25" s="42"/>
      <c r="I25" s="42"/>
      <c r="J25" s="4"/>
      <c r="K25" s="4"/>
      <c r="L25" s="17"/>
      <c r="M25" s="7"/>
      <c r="N25" s="7"/>
      <c r="O25" s="7"/>
      <c r="P25" s="7"/>
      <c r="U25" s="11"/>
      <c r="V25" s="11"/>
      <c r="W25" s="12"/>
      <c r="X25" s="15"/>
      <c r="Y25" s="15"/>
      <c r="Z25" s="15"/>
    </row>
    <row r="26" spans="1:26" s="9" customFormat="1" ht="20.25" customHeight="1">
      <c r="A26" s="23"/>
      <c r="B26" s="23"/>
      <c r="C26" s="23"/>
      <c r="D26" s="23"/>
      <c r="E26" s="42"/>
      <c r="F26" s="42"/>
      <c r="G26" s="42"/>
      <c r="H26" s="42"/>
      <c r="I26" s="42"/>
      <c r="J26" s="4"/>
      <c r="K26" s="4"/>
      <c r="L26" s="17"/>
      <c r="M26" s="7"/>
      <c r="N26" s="7"/>
      <c r="O26" s="7"/>
      <c r="P26" s="7"/>
      <c r="U26" s="11"/>
      <c r="V26" s="11"/>
      <c r="W26" s="12"/>
      <c r="X26" s="15"/>
      <c r="Y26" s="15"/>
      <c r="Z26" s="15"/>
    </row>
    <row r="27" spans="1:26" s="9" customFormat="1" ht="20.25" customHeight="1">
      <c r="A27" s="23"/>
      <c r="B27" s="23"/>
      <c r="C27" s="23"/>
      <c r="D27" s="23"/>
      <c r="E27" s="42"/>
      <c r="F27" s="42"/>
      <c r="G27" s="42"/>
      <c r="H27" s="42"/>
      <c r="I27" s="42"/>
      <c r="J27" s="4"/>
      <c r="K27" s="4"/>
      <c r="L27" s="17"/>
      <c r="M27" s="7"/>
      <c r="N27" s="7"/>
      <c r="O27" s="7"/>
      <c r="P27" s="7"/>
      <c r="U27" s="11"/>
      <c r="V27" s="11"/>
      <c r="W27" s="12"/>
      <c r="X27" s="15"/>
      <c r="Y27" s="15"/>
      <c r="Z27" s="15"/>
    </row>
  </sheetData>
  <mergeCells count="15">
    <mergeCell ref="X3:X20"/>
    <mergeCell ref="Y3:Y20"/>
    <mergeCell ref="Z3:Z20"/>
    <mergeCell ref="S3:S20"/>
    <mergeCell ref="T3:T20"/>
    <mergeCell ref="U3:U20"/>
    <mergeCell ref="V3:V20"/>
    <mergeCell ref="W3:W20"/>
    <mergeCell ref="P3:P20"/>
    <mergeCell ref="E3:E20"/>
    <mergeCell ref="F3:F20"/>
    <mergeCell ref="G3:G20"/>
    <mergeCell ref="H3:H20"/>
    <mergeCell ref="I3:I20"/>
    <mergeCell ref="O3:O20"/>
  </mergeCells>
  <phoneticPr fontId="2" type="noConversion"/>
  <pageMargins left="0.15748031496062992" right="0.15748031496062992" top="0.19685039370078741" bottom="0.19685039370078741" header="0.15748031496062992" footer="0.15748031496062992"/>
  <pageSetup paperSize="8" scale="5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Z25"/>
  <sheetViews>
    <sheetView view="pageBreakPreview" zoomScale="90" zoomScaleSheetLayoutView="90" workbookViewId="0">
      <pane ySplit="2" topLeftCell="A3" activePane="bottomLeft" state="frozen"/>
      <selection activeCell="W18" sqref="W18"/>
      <selection pane="bottomLeft" activeCell="W18" sqref="W18"/>
    </sheetView>
  </sheetViews>
  <sheetFormatPr defaultRowHeight="20.25" customHeight="1"/>
  <cols>
    <col min="1" max="1" width="6.25" style="23" customWidth="1"/>
    <col min="2" max="2" width="11.5" style="23" customWidth="1"/>
    <col min="3" max="3" width="18.5" style="23" customWidth="1"/>
    <col min="4" max="4" width="11.75" style="23" customWidth="1"/>
    <col min="5" max="8" width="6.625" style="25" customWidth="1"/>
    <col min="9" max="9" width="7.375" style="25" customWidth="1"/>
    <col min="10" max="10" width="15.375" style="4" customWidth="1"/>
    <col min="11" max="11" width="12.125" style="4" customWidth="1"/>
    <col min="12" max="12" width="8.625" style="17" customWidth="1"/>
    <col min="13" max="13" width="8.625" style="7" customWidth="1"/>
    <col min="14" max="14" width="10.625" style="7" customWidth="1"/>
    <col min="15" max="16" width="11.625" style="7" customWidth="1"/>
    <col min="17" max="17" width="8.625" style="9" customWidth="1"/>
    <col min="18" max="18" width="10.25" style="9" customWidth="1"/>
    <col min="19" max="20" width="7.875" style="9" customWidth="1"/>
    <col min="21" max="22" width="11.625" style="11" customWidth="1"/>
    <col min="23" max="23" width="11.625" style="12" customWidth="1"/>
    <col min="24" max="26" width="9.125" style="15" customWidth="1"/>
    <col min="27" max="16384" width="9" style="5"/>
  </cols>
  <sheetData>
    <row r="2" spans="1:26" s="3" customFormat="1" ht="61.5" customHeight="1">
      <c r="A2" s="23" t="s">
        <v>131</v>
      </c>
      <c r="B2" s="23" t="s">
        <v>1</v>
      </c>
      <c r="C2" s="23" t="s">
        <v>14</v>
      </c>
      <c r="D2" s="23" t="s">
        <v>22</v>
      </c>
      <c r="E2" s="25" t="s">
        <v>36</v>
      </c>
      <c r="F2" s="25" t="s">
        <v>37</v>
      </c>
      <c r="G2" s="25" t="s">
        <v>38</v>
      </c>
      <c r="H2" s="25" t="s">
        <v>39</v>
      </c>
      <c r="I2" s="25" t="s">
        <v>19</v>
      </c>
      <c r="J2" s="23" t="s">
        <v>15</v>
      </c>
      <c r="K2" s="23" t="s">
        <v>16</v>
      </c>
      <c r="L2" s="18" t="s">
        <v>259</v>
      </c>
      <c r="M2" s="8" t="s">
        <v>17</v>
      </c>
      <c r="N2" s="8" t="s">
        <v>20</v>
      </c>
      <c r="O2" s="8" t="s">
        <v>215</v>
      </c>
      <c r="P2" s="8" t="s">
        <v>218</v>
      </c>
      <c r="Q2" s="10" t="s">
        <v>18</v>
      </c>
      <c r="R2" s="10" t="s">
        <v>21</v>
      </c>
      <c r="S2" s="22" t="s">
        <v>233</v>
      </c>
      <c r="T2" s="22" t="s">
        <v>244</v>
      </c>
      <c r="U2" s="13" t="s">
        <v>154</v>
      </c>
      <c r="V2" s="13" t="s">
        <v>153</v>
      </c>
      <c r="W2" s="14" t="s">
        <v>155</v>
      </c>
      <c r="X2" s="29" t="s">
        <v>40</v>
      </c>
      <c r="Y2" s="29" t="s">
        <v>98</v>
      </c>
      <c r="Z2" s="29" t="s">
        <v>97</v>
      </c>
    </row>
    <row r="3" spans="1:26" ht="20.25" customHeight="1">
      <c r="A3" s="34"/>
      <c r="B3" s="4">
        <v>23465667</v>
      </c>
      <c r="C3" s="4" t="s">
        <v>9</v>
      </c>
      <c r="D3" s="37" t="s">
        <v>46</v>
      </c>
      <c r="E3" s="61">
        <v>3000</v>
      </c>
      <c r="F3" s="61">
        <v>3000</v>
      </c>
      <c r="G3" s="62"/>
      <c r="H3" s="62"/>
      <c r="I3" s="61">
        <v>10</v>
      </c>
      <c r="J3" s="4" t="s">
        <v>24</v>
      </c>
      <c r="K3" s="4" t="s">
        <v>25</v>
      </c>
      <c r="L3" s="17">
        <f>((E3*2)+(F3*2))/1000</f>
        <v>12</v>
      </c>
      <c r="M3" s="7">
        <v>3.161</v>
      </c>
      <c r="N3" s="7">
        <f t="shared" ref="N3:N7" si="0">M3*L3</f>
        <v>37.932000000000002</v>
      </c>
      <c r="O3" s="43">
        <f>SUM(N3:N7)</f>
        <v>77.867999999999995</v>
      </c>
      <c r="P3" s="43">
        <f>O3*I3</f>
        <v>778.68</v>
      </c>
      <c r="Q3" s="9">
        <v>4.4619999999999997</v>
      </c>
      <c r="R3" s="9">
        <f t="shared" ref="R3:R6" si="1">Q3*L3</f>
        <v>53.543999999999997</v>
      </c>
      <c r="S3" s="38">
        <f>SUM(R3:R7)</f>
        <v>120.084</v>
      </c>
      <c r="T3" s="52">
        <f>S3*I3</f>
        <v>1200.8400000000001</v>
      </c>
      <c r="U3" s="55">
        <v>13100</v>
      </c>
      <c r="V3" s="55">
        <f>U3*S3</f>
        <v>1573100.4000000001</v>
      </c>
      <c r="W3" s="55">
        <f>V3*I3</f>
        <v>15731004.000000002</v>
      </c>
      <c r="X3" s="63">
        <f>SUM(R3:R3)</f>
        <v>53.543999999999997</v>
      </c>
      <c r="Y3" s="63">
        <f>SUM(R4:R7)/4</f>
        <v>16.634999999999998</v>
      </c>
      <c r="Z3" s="58"/>
    </row>
    <row r="4" spans="1:26" ht="20.25" customHeight="1">
      <c r="A4" s="35">
        <f>$A$3</f>
        <v>0</v>
      </c>
      <c r="B4" s="4">
        <v>23465667</v>
      </c>
      <c r="C4" s="4" t="s">
        <v>9</v>
      </c>
      <c r="D4" s="37" t="s">
        <v>46</v>
      </c>
      <c r="E4" s="61"/>
      <c r="F4" s="61"/>
      <c r="G4" s="62"/>
      <c r="H4" s="62"/>
      <c r="I4" s="61"/>
      <c r="J4" s="4" t="s">
        <v>28</v>
      </c>
      <c r="K4" s="4" t="s">
        <v>32</v>
      </c>
      <c r="L4" s="17">
        <f>(E3*2)/1000</f>
        <v>6</v>
      </c>
      <c r="M4" s="7">
        <v>0.97499999999999998</v>
      </c>
      <c r="N4" s="7">
        <f t="shared" si="0"/>
        <v>5.85</v>
      </c>
      <c r="O4" s="44"/>
      <c r="P4" s="44"/>
      <c r="Q4" s="9">
        <v>1.6850000000000001</v>
      </c>
      <c r="R4" s="9">
        <f t="shared" si="1"/>
        <v>10.11</v>
      </c>
      <c r="S4" s="39"/>
      <c r="T4" s="53"/>
      <c r="U4" s="56"/>
      <c r="V4" s="56"/>
      <c r="W4" s="56"/>
      <c r="X4" s="63"/>
      <c r="Y4" s="63"/>
      <c r="Z4" s="59"/>
    </row>
    <row r="5" spans="1:26" ht="20.25" customHeight="1">
      <c r="A5" s="35">
        <f t="shared" ref="A5:A7" si="2">$A$3</f>
        <v>0</v>
      </c>
      <c r="B5" s="4">
        <v>23465667</v>
      </c>
      <c r="C5" s="4" t="s">
        <v>9</v>
      </c>
      <c r="D5" s="37" t="s">
        <v>46</v>
      </c>
      <c r="E5" s="61"/>
      <c r="F5" s="61"/>
      <c r="G5" s="62"/>
      <c r="H5" s="62"/>
      <c r="I5" s="61"/>
      <c r="J5" s="4" t="s">
        <v>29</v>
      </c>
      <c r="K5" s="4" t="s">
        <v>33</v>
      </c>
      <c r="L5" s="17">
        <f>(E3*2)/1000</f>
        <v>6</v>
      </c>
      <c r="M5" s="7">
        <v>1.5229999999999999</v>
      </c>
      <c r="N5" s="7">
        <f t="shared" si="0"/>
        <v>9.1379999999999999</v>
      </c>
      <c r="O5" s="44"/>
      <c r="P5" s="44"/>
      <c r="Q5" s="9">
        <v>2.077</v>
      </c>
      <c r="R5" s="9">
        <f t="shared" si="1"/>
        <v>12.462</v>
      </c>
      <c r="S5" s="39"/>
      <c r="T5" s="53"/>
      <c r="U5" s="56"/>
      <c r="V5" s="56"/>
      <c r="W5" s="56"/>
      <c r="X5" s="63"/>
      <c r="Y5" s="63"/>
      <c r="Z5" s="59"/>
    </row>
    <row r="6" spans="1:26" ht="20.25" customHeight="1">
      <c r="A6" s="35">
        <f t="shared" si="2"/>
        <v>0</v>
      </c>
      <c r="B6" s="4">
        <v>23465667</v>
      </c>
      <c r="C6" s="4" t="s">
        <v>9</v>
      </c>
      <c r="D6" s="37" t="s">
        <v>188</v>
      </c>
      <c r="E6" s="61"/>
      <c r="F6" s="61"/>
      <c r="G6" s="62"/>
      <c r="H6" s="62"/>
      <c r="I6" s="61"/>
      <c r="J6" s="4" t="s">
        <v>30</v>
      </c>
      <c r="K6" s="4" t="s">
        <v>34</v>
      </c>
      <c r="L6" s="17">
        <f>(F3*4)/1000</f>
        <v>12</v>
      </c>
      <c r="M6" s="7">
        <v>0.99399999999999999</v>
      </c>
      <c r="N6" s="7">
        <f t="shared" si="0"/>
        <v>11.928000000000001</v>
      </c>
      <c r="O6" s="44"/>
      <c r="P6" s="44"/>
      <c r="Q6" s="9">
        <v>1.7929999999999999</v>
      </c>
      <c r="R6" s="9">
        <f t="shared" si="1"/>
        <v>21.515999999999998</v>
      </c>
      <c r="S6" s="39"/>
      <c r="T6" s="53"/>
      <c r="U6" s="56"/>
      <c r="V6" s="56"/>
      <c r="W6" s="56"/>
      <c r="X6" s="63"/>
      <c r="Y6" s="63"/>
      <c r="Z6" s="59"/>
    </row>
    <row r="7" spans="1:26" ht="20.25" customHeight="1">
      <c r="A7" s="35">
        <f t="shared" si="2"/>
        <v>0</v>
      </c>
      <c r="B7" s="4">
        <v>23465667</v>
      </c>
      <c r="C7" s="4" t="s">
        <v>9</v>
      </c>
      <c r="D7" s="37" t="s">
        <v>46</v>
      </c>
      <c r="E7" s="61"/>
      <c r="F7" s="61"/>
      <c r="G7" s="62"/>
      <c r="H7" s="62"/>
      <c r="I7" s="61"/>
      <c r="J7" s="4" t="s">
        <v>31</v>
      </c>
      <c r="K7" s="4" t="s">
        <v>35</v>
      </c>
      <c r="L7" s="17">
        <f>(F3*4)/1000</f>
        <v>12</v>
      </c>
      <c r="M7" s="7">
        <v>1.085</v>
      </c>
      <c r="N7" s="7">
        <f t="shared" si="0"/>
        <v>13.02</v>
      </c>
      <c r="O7" s="45"/>
      <c r="P7" s="45"/>
      <c r="Q7" s="9">
        <v>1.871</v>
      </c>
      <c r="R7" s="9">
        <f t="shared" ref="R7" si="3">Q7*L7</f>
        <v>22.451999999999998</v>
      </c>
      <c r="S7" s="40"/>
      <c r="T7" s="54"/>
      <c r="U7" s="57"/>
      <c r="V7" s="57"/>
      <c r="W7" s="57"/>
      <c r="X7" s="63"/>
      <c r="Y7" s="63"/>
      <c r="Z7" s="60"/>
    </row>
    <row r="8" spans="1:26" ht="20.25" customHeight="1">
      <c r="A8" s="35"/>
    </row>
    <row r="9" spans="1:26" ht="20.25" customHeight="1">
      <c r="A9" s="35"/>
    </row>
    <row r="10" spans="1:26" ht="20.25" customHeight="1">
      <c r="A10" s="35"/>
    </row>
    <row r="11" spans="1:26" ht="20.25" customHeight="1">
      <c r="A11" s="35"/>
    </row>
    <row r="12" spans="1:26" ht="20.25" customHeight="1">
      <c r="A12" s="35"/>
    </row>
    <row r="13" spans="1:26" ht="20.25" customHeight="1">
      <c r="A13" s="35"/>
    </row>
    <row r="14" spans="1:26" ht="20.25" customHeight="1">
      <c r="A14" s="35"/>
    </row>
    <row r="15" spans="1:26" ht="20.25" customHeight="1">
      <c r="A15" s="35"/>
    </row>
    <row r="16" spans="1:26" ht="20.25" customHeight="1">
      <c r="A16" s="35"/>
    </row>
    <row r="17" spans="1:1" ht="20.25" customHeight="1">
      <c r="A17" s="35"/>
    </row>
    <row r="18" spans="1:1" ht="20.25" customHeight="1">
      <c r="A18" s="35"/>
    </row>
    <row r="19" spans="1:1" ht="20.25" customHeight="1">
      <c r="A19" s="35"/>
    </row>
    <row r="20" spans="1:1" ht="20.25" customHeight="1">
      <c r="A20" s="35"/>
    </row>
    <row r="21" spans="1:1" ht="20.25" customHeight="1">
      <c r="A21" s="35"/>
    </row>
    <row r="22" spans="1:1" ht="20.25" customHeight="1">
      <c r="A22" s="35"/>
    </row>
    <row r="23" spans="1:1" ht="20.25" customHeight="1">
      <c r="A23" s="35"/>
    </row>
    <row r="24" spans="1:1" ht="20.25" customHeight="1">
      <c r="A24" s="35"/>
    </row>
    <row r="25" spans="1:1" ht="20.25" customHeight="1">
      <c r="A25" s="36"/>
    </row>
  </sheetData>
  <mergeCells count="14">
    <mergeCell ref="W3:W7"/>
    <mergeCell ref="X3:X7"/>
    <mergeCell ref="Y3:Y7"/>
    <mergeCell ref="Z3:Z7"/>
    <mergeCell ref="O3:O7"/>
    <mergeCell ref="P3:P7"/>
    <mergeCell ref="T3:T7"/>
    <mergeCell ref="U3:U7"/>
    <mergeCell ref="V3:V7"/>
    <mergeCell ref="E3:E7"/>
    <mergeCell ref="F3:F7"/>
    <mergeCell ref="G3:G7"/>
    <mergeCell ref="H3:H7"/>
    <mergeCell ref="I3:I7"/>
  </mergeCells>
  <phoneticPr fontId="2" type="noConversion"/>
  <pageMargins left="0.15748031496062992" right="0.15748031496062992" top="0.19685039370078741" bottom="0.19685039370078741" header="0.15748031496062992" footer="0.15748031496062992"/>
  <pageSetup paperSize="8" scale="6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2:Z25"/>
  <sheetViews>
    <sheetView view="pageBreakPreview" zoomScale="90" zoomScaleSheetLayoutView="90" workbookViewId="0">
      <pane ySplit="2" topLeftCell="A3" activePane="bottomLeft" state="frozen"/>
      <selection activeCell="W18" sqref="W18"/>
      <selection pane="bottomLeft" activeCell="W18" sqref="W18"/>
    </sheetView>
  </sheetViews>
  <sheetFormatPr defaultRowHeight="20.25" customHeight="1"/>
  <cols>
    <col min="1" max="1" width="6.25" style="23" customWidth="1"/>
    <col min="2" max="2" width="11.5" style="23" customWidth="1"/>
    <col min="3" max="3" width="18.5" style="23" customWidth="1"/>
    <col min="4" max="4" width="11.75" style="23" customWidth="1"/>
    <col min="5" max="8" width="6.625" style="25" customWidth="1"/>
    <col min="9" max="9" width="7.375" style="25" customWidth="1"/>
    <col min="10" max="10" width="15.375" style="4" customWidth="1"/>
    <col min="11" max="11" width="12.125" style="4" customWidth="1"/>
    <col min="12" max="12" width="8.625" style="17" customWidth="1"/>
    <col min="13" max="13" width="8.625" style="7" customWidth="1"/>
    <col min="14" max="14" width="10.625" style="7" customWidth="1"/>
    <col min="15" max="16" width="11.625" style="7" customWidth="1"/>
    <col min="17" max="17" width="8.625" style="9" customWidth="1"/>
    <col min="18" max="18" width="10.25" style="9" customWidth="1"/>
    <col min="19" max="20" width="7.875" style="9" customWidth="1"/>
    <col min="21" max="22" width="11.625" style="11" customWidth="1"/>
    <col min="23" max="23" width="11.625" style="12" customWidth="1"/>
    <col min="24" max="26" width="9.125" style="15" customWidth="1"/>
    <col min="27" max="16384" width="9" style="5"/>
  </cols>
  <sheetData>
    <row r="2" spans="1:26" s="3" customFormat="1" ht="61.5" customHeight="1">
      <c r="A2" s="23" t="s">
        <v>131</v>
      </c>
      <c r="B2" s="23" t="s">
        <v>1</v>
      </c>
      <c r="C2" s="23" t="s">
        <v>14</v>
      </c>
      <c r="D2" s="23" t="s">
        <v>22</v>
      </c>
      <c r="E2" s="25" t="s">
        <v>36</v>
      </c>
      <c r="F2" s="25" t="s">
        <v>37</v>
      </c>
      <c r="G2" s="25" t="s">
        <v>38</v>
      </c>
      <c r="H2" s="25" t="s">
        <v>39</v>
      </c>
      <c r="I2" s="25" t="s">
        <v>19</v>
      </c>
      <c r="J2" s="23" t="s">
        <v>15</v>
      </c>
      <c r="K2" s="23" t="s">
        <v>16</v>
      </c>
      <c r="L2" s="18" t="s">
        <v>259</v>
      </c>
      <c r="M2" s="8" t="s">
        <v>17</v>
      </c>
      <c r="N2" s="8" t="s">
        <v>20</v>
      </c>
      <c r="O2" s="8" t="s">
        <v>206</v>
      </c>
      <c r="P2" s="8" t="s">
        <v>218</v>
      </c>
      <c r="Q2" s="10" t="s">
        <v>18</v>
      </c>
      <c r="R2" s="10" t="s">
        <v>21</v>
      </c>
      <c r="S2" s="22" t="s">
        <v>234</v>
      </c>
      <c r="T2" s="22" t="s">
        <v>255</v>
      </c>
      <c r="U2" s="13" t="s">
        <v>154</v>
      </c>
      <c r="V2" s="13" t="s">
        <v>153</v>
      </c>
      <c r="W2" s="14" t="s">
        <v>155</v>
      </c>
      <c r="X2" s="29" t="s">
        <v>40</v>
      </c>
      <c r="Y2" s="29" t="s">
        <v>98</v>
      </c>
      <c r="Z2" s="29" t="s">
        <v>97</v>
      </c>
    </row>
    <row r="3" spans="1:26" ht="20.25" customHeight="1">
      <c r="A3" s="34"/>
      <c r="B3" s="4">
        <v>23465667</v>
      </c>
      <c r="C3" s="4" t="s">
        <v>9</v>
      </c>
      <c r="D3" s="37" t="s">
        <v>114</v>
      </c>
      <c r="E3" s="61">
        <v>1000</v>
      </c>
      <c r="F3" s="61">
        <v>1000</v>
      </c>
      <c r="G3" s="62"/>
      <c r="H3" s="62"/>
      <c r="I3" s="61">
        <v>1</v>
      </c>
      <c r="J3" s="4" t="s">
        <v>24</v>
      </c>
      <c r="K3" s="4" t="s">
        <v>25</v>
      </c>
      <c r="L3" s="17">
        <f>((E3*2)+(F3*2))/1000</f>
        <v>4</v>
      </c>
      <c r="M3" s="7">
        <v>3.161</v>
      </c>
      <c r="N3" s="7">
        <f t="shared" ref="N3:N8" si="0">M3*L3</f>
        <v>12.644</v>
      </c>
      <c r="O3" s="43">
        <f>SUM(N3:N8)</f>
        <v>27.633999999999997</v>
      </c>
      <c r="P3" s="43">
        <f>O3*I3</f>
        <v>27.633999999999997</v>
      </c>
      <c r="Q3" s="9">
        <v>4.4619999999999997</v>
      </c>
      <c r="R3" s="9">
        <f t="shared" ref="R3:R8" si="1">Q3*L3</f>
        <v>17.847999999999999</v>
      </c>
      <c r="S3" s="38">
        <f>SUM(R3:R8)</f>
        <v>42.188000000000002</v>
      </c>
      <c r="T3" s="52">
        <f>S3*I3</f>
        <v>42.188000000000002</v>
      </c>
      <c r="U3" s="55">
        <v>13100</v>
      </c>
      <c r="V3" s="55">
        <f>U3*S3</f>
        <v>552662.80000000005</v>
      </c>
      <c r="W3" s="55">
        <f>V3*I3</f>
        <v>552662.80000000005</v>
      </c>
      <c r="X3" s="63">
        <f>SUM(R3:R3)</f>
        <v>17.847999999999999</v>
      </c>
      <c r="Y3" s="63">
        <f>SUM(R4:R8)/4</f>
        <v>6.0850000000000009</v>
      </c>
      <c r="Z3" s="58"/>
    </row>
    <row r="4" spans="1:26" ht="20.25" customHeight="1">
      <c r="A4" s="35">
        <f>$A$3</f>
        <v>0</v>
      </c>
      <c r="B4" s="4">
        <v>23465667</v>
      </c>
      <c r="C4" s="4" t="s">
        <v>9</v>
      </c>
      <c r="D4" s="37" t="s">
        <v>114</v>
      </c>
      <c r="E4" s="61"/>
      <c r="F4" s="61"/>
      <c r="G4" s="62"/>
      <c r="H4" s="62"/>
      <c r="I4" s="61"/>
      <c r="J4" s="4" t="s">
        <v>28</v>
      </c>
      <c r="K4" s="4" t="s">
        <v>32</v>
      </c>
      <c r="L4" s="17">
        <f>(E3*2)/1000</f>
        <v>2</v>
      </c>
      <c r="M4" s="7">
        <v>0.97499999999999998</v>
      </c>
      <c r="N4" s="7">
        <f t="shared" si="0"/>
        <v>1.95</v>
      </c>
      <c r="O4" s="44"/>
      <c r="P4" s="44"/>
      <c r="Q4" s="9">
        <v>1.6850000000000001</v>
      </c>
      <c r="R4" s="9">
        <f t="shared" si="1"/>
        <v>3.37</v>
      </c>
      <c r="S4" s="39"/>
      <c r="T4" s="53"/>
      <c r="U4" s="56"/>
      <c r="V4" s="56"/>
      <c r="W4" s="56"/>
      <c r="X4" s="63"/>
      <c r="Y4" s="63"/>
      <c r="Z4" s="59"/>
    </row>
    <row r="5" spans="1:26" ht="20.25" customHeight="1">
      <c r="A5" s="35">
        <f t="shared" ref="A5:A8" si="2">$A$3</f>
        <v>0</v>
      </c>
      <c r="B5" s="4">
        <v>23465667</v>
      </c>
      <c r="C5" s="4" t="s">
        <v>9</v>
      </c>
      <c r="D5" s="37" t="s">
        <v>114</v>
      </c>
      <c r="E5" s="61"/>
      <c r="F5" s="61"/>
      <c r="G5" s="62"/>
      <c r="H5" s="62"/>
      <c r="I5" s="61"/>
      <c r="J5" s="4" t="s">
        <v>42</v>
      </c>
      <c r="K5" s="4" t="s">
        <v>43</v>
      </c>
      <c r="L5" s="17">
        <f>(E3*2)/1000</f>
        <v>2</v>
      </c>
      <c r="M5" s="7">
        <v>0.83899999999999997</v>
      </c>
      <c r="N5" s="7">
        <f t="shared" si="0"/>
        <v>1.6779999999999999</v>
      </c>
      <c r="O5" s="44"/>
      <c r="P5" s="44"/>
      <c r="Q5" s="9">
        <v>1.08</v>
      </c>
      <c r="R5" s="9">
        <f t="shared" si="1"/>
        <v>2.16</v>
      </c>
      <c r="S5" s="39"/>
      <c r="T5" s="53"/>
      <c r="U5" s="56"/>
      <c r="V5" s="56"/>
      <c r="W5" s="56"/>
      <c r="X5" s="63"/>
      <c r="Y5" s="63"/>
      <c r="Z5" s="59"/>
    </row>
    <row r="6" spans="1:26" ht="20.25" customHeight="1">
      <c r="A6" s="35">
        <f t="shared" si="2"/>
        <v>0</v>
      </c>
      <c r="B6" s="4">
        <v>23465667</v>
      </c>
      <c r="C6" s="4" t="s">
        <v>9</v>
      </c>
      <c r="D6" s="37" t="s">
        <v>114</v>
      </c>
      <c r="E6" s="61"/>
      <c r="F6" s="61"/>
      <c r="G6" s="62"/>
      <c r="H6" s="62"/>
      <c r="I6" s="61"/>
      <c r="J6" s="4" t="s">
        <v>29</v>
      </c>
      <c r="K6" s="4" t="s">
        <v>33</v>
      </c>
      <c r="L6" s="17">
        <f>(E3*2)/1000</f>
        <v>2</v>
      </c>
      <c r="M6" s="7">
        <v>1.5229999999999999</v>
      </c>
      <c r="N6" s="7">
        <f t="shared" si="0"/>
        <v>3.0459999999999998</v>
      </c>
      <c r="O6" s="44"/>
      <c r="P6" s="44"/>
      <c r="Q6" s="9">
        <v>2.077</v>
      </c>
      <c r="R6" s="9">
        <f t="shared" si="1"/>
        <v>4.1539999999999999</v>
      </c>
      <c r="S6" s="39"/>
      <c r="T6" s="53"/>
      <c r="U6" s="56"/>
      <c r="V6" s="56"/>
      <c r="W6" s="56"/>
      <c r="X6" s="63"/>
      <c r="Y6" s="63"/>
      <c r="Z6" s="59"/>
    </row>
    <row r="7" spans="1:26" ht="20.25" customHeight="1">
      <c r="A7" s="35">
        <f t="shared" si="2"/>
        <v>0</v>
      </c>
      <c r="B7" s="4">
        <v>23465667</v>
      </c>
      <c r="C7" s="4" t="s">
        <v>9</v>
      </c>
      <c r="D7" s="37" t="s">
        <v>114</v>
      </c>
      <c r="E7" s="61"/>
      <c r="F7" s="61"/>
      <c r="G7" s="62"/>
      <c r="H7" s="62"/>
      <c r="I7" s="61"/>
      <c r="J7" s="4" t="s">
        <v>30</v>
      </c>
      <c r="K7" s="4" t="s">
        <v>34</v>
      </c>
      <c r="L7" s="17">
        <f>(F3*4)/1000</f>
        <v>4</v>
      </c>
      <c r="M7" s="7">
        <v>0.99399999999999999</v>
      </c>
      <c r="N7" s="7">
        <f t="shared" si="0"/>
        <v>3.976</v>
      </c>
      <c r="O7" s="44"/>
      <c r="P7" s="44"/>
      <c r="Q7" s="9">
        <v>1.7929999999999999</v>
      </c>
      <c r="R7" s="9">
        <f t="shared" si="1"/>
        <v>7.1719999999999997</v>
      </c>
      <c r="S7" s="39"/>
      <c r="T7" s="53"/>
      <c r="U7" s="56"/>
      <c r="V7" s="56"/>
      <c r="W7" s="56"/>
      <c r="X7" s="63"/>
      <c r="Y7" s="63"/>
      <c r="Z7" s="59"/>
    </row>
    <row r="8" spans="1:26" ht="20.25" customHeight="1">
      <c r="A8" s="35">
        <f t="shared" si="2"/>
        <v>0</v>
      </c>
      <c r="B8" s="4">
        <v>23465667</v>
      </c>
      <c r="C8" s="4" t="s">
        <v>9</v>
      </c>
      <c r="D8" s="37" t="s">
        <v>189</v>
      </c>
      <c r="E8" s="61"/>
      <c r="F8" s="61"/>
      <c r="G8" s="62"/>
      <c r="H8" s="62"/>
      <c r="I8" s="61"/>
      <c r="J8" s="4" t="s">
        <v>31</v>
      </c>
      <c r="K8" s="4" t="s">
        <v>35</v>
      </c>
      <c r="L8" s="17">
        <f>(F3*4)/1000</f>
        <v>4</v>
      </c>
      <c r="M8" s="7">
        <v>1.085</v>
      </c>
      <c r="N8" s="7">
        <f t="shared" si="0"/>
        <v>4.34</v>
      </c>
      <c r="O8" s="45"/>
      <c r="P8" s="45"/>
      <c r="Q8" s="9">
        <v>1.871</v>
      </c>
      <c r="R8" s="9">
        <f t="shared" si="1"/>
        <v>7.484</v>
      </c>
      <c r="S8" s="40"/>
      <c r="T8" s="54"/>
      <c r="U8" s="57"/>
      <c r="V8" s="57"/>
      <c r="W8" s="57"/>
      <c r="X8" s="63"/>
      <c r="Y8" s="63"/>
      <c r="Z8" s="60"/>
    </row>
    <row r="9" spans="1:26" ht="20.25" customHeight="1">
      <c r="A9" s="35"/>
    </row>
    <row r="10" spans="1:26" ht="20.25" customHeight="1">
      <c r="A10" s="35"/>
    </row>
    <row r="11" spans="1:26" ht="20.25" customHeight="1">
      <c r="A11" s="35"/>
    </row>
    <row r="12" spans="1:26" ht="20.25" customHeight="1">
      <c r="A12" s="35"/>
    </row>
    <row r="13" spans="1:26" ht="20.25" customHeight="1">
      <c r="A13" s="35"/>
    </row>
    <row r="14" spans="1:26" ht="20.25" customHeight="1">
      <c r="A14" s="35"/>
    </row>
    <row r="15" spans="1:26" ht="20.25" customHeight="1">
      <c r="A15" s="35"/>
    </row>
    <row r="16" spans="1:26" ht="20.25" customHeight="1">
      <c r="A16" s="35"/>
    </row>
    <row r="17" spans="1:1" ht="20.25" customHeight="1">
      <c r="A17" s="35"/>
    </row>
    <row r="18" spans="1:1" ht="20.25" customHeight="1">
      <c r="A18" s="35"/>
    </row>
    <row r="19" spans="1:1" ht="20.25" customHeight="1">
      <c r="A19" s="35"/>
    </row>
    <row r="20" spans="1:1" ht="20.25" customHeight="1">
      <c r="A20" s="35"/>
    </row>
    <row r="21" spans="1:1" ht="20.25" customHeight="1">
      <c r="A21" s="35"/>
    </row>
    <row r="22" spans="1:1" ht="20.25" customHeight="1">
      <c r="A22" s="35"/>
    </row>
    <row r="23" spans="1:1" ht="20.25" customHeight="1">
      <c r="A23" s="35"/>
    </row>
    <row r="24" spans="1:1" ht="20.25" customHeight="1">
      <c r="A24" s="35"/>
    </row>
    <row r="25" spans="1:1" ht="20.25" customHeight="1">
      <c r="A25" s="36"/>
    </row>
  </sheetData>
  <mergeCells count="14">
    <mergeCell ref="Z3:Z8"/>
    <mergeCell ref="E3:E8"/>
    <mergeCell ref="F3:F8"/>
    <mergeCell ref="G3:G8"/>
    <mergeCell ref="H3:H8"/>
    <mergeCell ref="I3:I8"/>
    <mergeCell ref="O3:O8"/>
    <mergeCell ref="P3:P8"/>
    <mergeCell ref="T3:T8"/>
    <mergeCell ref="U3:U8"/>
    <mergeCell ref="V3:V8"/>
    <mergeCell ref="W3:W8"/>
    <mergeCell ref="X3:X8"/>
    <mergeCell ref="Y3:Y8"/>
  </mergeCells>
  <phoneticPr fontId="2" type="noConversion"/>
  <pageMargins left="0.15748031496062992" right="0.15748031496062992" top="0.19685039370078741" bottom="0.19685039370078741" header="0.15748031496062992" footer="0.15748031496062992"/>
  <pageSetup paperSize="8" scale="6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Z25"/>
  <sheetViews>
    <sheetView view="pageBreakPreview" zoomScale="90" zoomScaleSheetLayoutView="90" workbookViewId="0">
      <pane ySplit="2" topLeftCell="A3" activePane="bottomLeft" state="frozen"/>
      <selection activeCell="W18" sqref="W18"/>
      <selection pane="bottomLeft" activeCell="W18" sqref="W18"/>
    </sheetView>
  </sheetViews>
  <sheetFormatPr defaultRowHeight="20.25" customHeight="1"/>
  <cols>
    <col min="1" max="1" width="6.25" style="23" customWidth="1"/>
    <col min="2" max="2" width="11.5" style="23" customWidth="1"/>
    <col min="3" max="3" width="18.5" style="23" customWidth="1"/>
    <col min="4" max="4" width="11.75" style="23" customWidth="1"/>
    <col min="5" max="8" width="6.625" style="25" customWidth="1"/>
    <col min="9" max="9" width="7.375" style="25" customWidth="1"/>
    <col min="10" max="10" width="15.375" style="4" customWidth="1"/>
    <col min="11" max="11" width="12.125" style="4" customWidth="1"/>
    <col min="12" max="12" width="8.625" style="17" customWidth="1"/>
    <col min="13" max="13" width="8.625" style="7" customWidth="1"/>
    <col min="14" max="14" width="10.625" style="7" customWidth="1"/>
    <col min="15" max="16" width="11.625" style="7" customWidth="1"/>
    <col min="17" max="17" width="8.625" style="9" customWidth="1"/>
    <col min="18" max="18" width="10.25" style="9" customWidth="1"/>
    <col min="19" max="20" width="7.875" style="9" customWidth="1"/>
    <col min="21" max="22" width="11.625" style="11" customWidth="1"/>
    <col min="23" max="23" width="11.625" style="12" customWidth="1"/>
    <col min="24" max="26" width="9.125" style="15" customWidth="1"/>
    <col min="27" max="16384" width="9" style="5"/>
  </cols>
  <sheetData>
    <row r="2" spans="1:26" s="3" customFormat="1" ht="61.5" customHeight="1">
      <c r="A2" s="23" t="s">
        <v>131</v>
      </c>
      <c r="B2" s="23" t="s">
        <v>1</v>
      </c>
      <c r="C2" s="23" t="s">
        <v>14</v>
      </c>
      <c r="D2" s="23" t="s">
        <v>22</v>
      </c>
      <c r="E2" s="25" t="s">
        <v>36</v>
      </c>
      <c r="F2" s="25" t="s">
        <v>37</v>
      </c>
      <c r="G2" s="25" t="s">
        <v>38</v>
      </c>
      <c r="H2" s="25" t="s">
        <v>39</v>
      </c>
      <c r="I2" s="25" t="s">
        <v>19</v>
      </c>
      <c r="J2" s="23" t="s">
        <v>15</v>
      </c>
      <c r="K2" s="23" t="s">
        <v>16</v>
      </c>
      <c r="L2" s="18" t="s">
        <v>259</v>
      </c>
      <c r="M2" s="8" t="s">
        <v>17</v>
      </c>
      <c r="N2" s="8" t="s">
        <v>20</v>
      </c>
      <c r="O2" s="8" t="s">
        <v>206</v>
      </c>
      <c r="P2" s="8" t="s">
        <v>228</v>
      </c>
      <c r="Q2" s="10" t="s">
        <v>18</v>
      </c>
      <c r="R2" s="10" t="s">
        <v>21</v>
      </c>
      <c r="S2" s="22" t="s">
        <v>233</v>
      </c>
      <c r="T2" s="22" t="s">
        <v>244</v>
      </c>
      <c r="U2" s="13" t="s">
        <v>154</v>
      </c>
      <c r="V2" s="13" t="s">
        <v>153</v>
      </c>
      <c r="W2" s="14" t="s">
        <v>155</v>
      </c>
      <c r="X2" s="29" t="s">
        <v>40</v>
      </c>
      <c r="Y2" s="29" t="s">
        <v>98</v>
      </c>
      <c r="Z2" s="29" t="s">
        <v>97</v>
      </c>
    </row>
    <row r="3" spans="1:26" ht="20.25" customHeight="1">
      <c r="A3" s="34"/>
      <c r="B3" s="34">
        <v>23465668</v>
      </c>
      <c r="C3" s="34" t="s">
        <v>10</v>
      </c>
      <c r="D3" s="37" t="s">
        <v>96</v>
      </c>
      <c r="E3" s="61">
        <v>3000</v>
      </c>
      <c r="F3" s="61">
        <v>2000</v>
      </c>
      <c r="G3" s="61">
        <f>F3/2</f>
        <v>1000</v>
      </c>
      <c r="H3" s="62">
        <f>F3-G3</f>
        <v>1000</v>
      </c>
      <c r="I3" s="61">
        <v>1</v>
      </c>
      <c r="J3" s="4" t="s">
        <v>24</v>
      </c>
      <c r="K3" s="4" t="s">
        <v>25</v>
      </c>
      <c r="L3" s="17">
        <f>((E3*2)+(F3*2))/1000</f>
        <v>10</v>
      </c>
      <c r="M3" s="7">
        <v>3.161</v>
      </c>
      <c r="N3" s="7">
        <f t="shared" ref="N3:N8" si="0">M3*L3</f>
        <v>31.61</v>
      </c>
      <c r="O3" s="43">
        <f>SUM(N3:N8)</f>
        <v>89.800999999999988</v>
      </c>
      <c r="P3" s="43">
        <f>O3*I3</f>
        <v>89.800999999999988</v>
      </c>
      <c r="Q3" s="9">
        <v>4.4619999999999997</v>
      </c>
      <c r="R3" s="9">
        <f t="shared" ref="R3:R8" si="1">Q3*L3</f>
        <v>44.62</v>
      </c>
      <c r="S3" s="38">
        <f>SUM(R3:R8)</f>
        <v>135.00599999999997</v>
      </c>
      <c r="T3" s="26">
        <f>S3*I3</f>
        <v>135.00599999999997</v>
      </c>
      <c r="U3" s="55">
        <v>13100</v>
      </c>
      <c r="V3" s="55">
        <f>U3*S3</f>
        <v>1768578.5999999996</v>
      </c>
      <c r="W3" s="64">
        <f>V3*I3</f>
        <v>1768578.5999999996</v>
      </c>
      <c r="X3" s="63">
        <f>SUM(R3:R4)</f>
        <v>60.55</v>
      </c>
      <c r="Y3" s="63">
        <f>SUM(R5:R8)/8</f>
        <v>9.3070000000000004</v>
      </c>
      <c r="Z3" s="58"/>
    </row>
    <row r="4" spans="1:26" ht="20.25" customHeight="1">
      <c r="A4" s="35">
        <f>$A$3</f>
        <v>0</v>
      </c>
      <c r="B4" s="34">
        <v>23465668</v>
      </c>
      <c r="C4" s="34" t="s">
        <v>10</v>
      </c>
      <c r="D4" s="37" t="s">
        <v>96</v>
      </c>
      <c r="E4" s="61"/>
      <c r="F4" s="61"/>
      <c r="G4" s="61"/>
      <c r="H4" s="62"/>
      <c r="I4" s="61"/>
      <c r="J4" s="4" t="s">
        <v>26</v>
      </c>
      <c r="K4" s="4" t="s">
        <v>27</v>
      </c>
      <c r="L4" s="17">
        <f>(E3)/1000</f>
        <v>3</v>
      </c>
      <c r="M4" s="7">
        <v>3.8610000000000002</v>
      </c>
      <c r="N4" s="7">
        <f t="shared" si="0"/>
        <v>11.583</v>
      </c>
      <c r="O4" s="44"/>
      <c r="P4" s="44"/>
      <c r="Q4" s="9">
        <v>5.31</v>
      </c>
      <c r="R4" s="9">
        <f t="shared" si="1"/>
        <v>15.93</v>
      </c>
      <c r="S4" s="39"/>
      <c r="T4" s="27"/>
      <c r="U4" s="56"/>
      <c r="V4" s="56"/>
      <c r="W4" s="56"/>
      <c r="X4" s="63"/>
      <c r="Y4" s="63"/>
      <c r="Z4" s="59"/>
    </row>
    <row r="5" spans="1:26" ht="20.25" customHeight="1">
      <c r="A5" s="35">
        <f t="shared" ref="A5:A8" si="2">$A$3</f>
        <v>0</v>
      </c>
      <c r="B5" s="34">
        <v>23465668</v>
      </c>
      <c r="C5" s="34" t="s">
        <v>10</v>
      </c>
      <c r="D5" s="37" t="s">
        <v>96</v>
      </c>
      <c r="E5" s="61"/>
      <c r="F5" s="61"/>
      <c r="G5" s="61"/>
      <c r="H5" s="62"/>
      <c r="I5" s="61"/>
      <c r="J5" s="4" t="s">
        <v>28</v>
      </c>
      <c r="K5" s="4" t="s">
        <v>32</v>
      </c>
      <c r="L5" s="17">
        <f>(E3*4)/1000</f>
        <v>12</v>
      </c>
      <c r="M5" s="7">
        <v>0.97499999999999998</v>
      </c>
      <c r="N5" s="7">
        <f t="shared" si="0"/>
        <v>11.7</v>
      </c>
      <c r="O5" s="44"/>
      <c r="P5" s="44"/>
      <c r="Q5" s="9">
        <v>1.6850000000000001</v>
      </c>
      <c r="R5" s="9">
        <f t="shared" si="1"/>
        <v>20.22</v>
      </c>
      <c r="S5" s="39"/>
      <c r="T5" s="27"/>
      <c r="U5" s="56"/>
      <c r="V5" s="56"/>
      <c r="W5" s="56"/>
      <c r="X5" s="63"/>
      <c r="Y5" s="63"/>
      <c r="Z5" s="59"/>
    </row>
    <row r="6" spans="1:26" ht="20.25" customHeight="1">
      <c r="A6" s="35">
        <f t="shared" si="2"/>
        <v>0</v>
      </c>
      <c r="B6" s="34">
        <v>23465668</v>
      </c>
      <c r="C6" s="34" t="s">
        <v>10</v>
      </c>
      <c r="D6" s="37" t="s">
        <v>190</v>
      </c>
      <c r="E6" s="61"/>
      <c r="F6" s="61"/>
      <c r="G6" s="61"/>
      <c r="H6" s="62"/>
      <c r="I6" s="61"/>
      <c r="J6" s="4" t="s">
        <v>29</v>
      </c>
      <c r="K6" s="4" t="s">
        <v>33</v>
      </c>
      <c r="L6" s="17">
        <f>(E3*4)/1000</f>
        <v>12</v>
      </c>
      <c r="M6" s="7">
        <v>1.5229999999999999</v>
      </c>
      <c r="N6" s="7">
        <f t="shared" si="0"/>
        <v>18.276</v>
      </c>
      <c r="O6" s="44"/>
      <c r="P6" s="44"/>
      <c r="Q6" s="9">
        <v>2.077</v>
      </c>
      <c r="R6" s="9">
        <f t="shared" si="1"/>
        <v>24.923999999999999</v>
      </c>
      <c r="S6" s="39"/>
      <c r="T6" s="27"/>
      <c r="U6" s="56"/>
      <c r="V6" s="56"/>
      <c r="W6" s="56"/>
      <c r="X6" s="63"/>
      <c r="Y6" s="63"/>
      <c r="Z6" s="59"/>
    </row>
    <row r="7" spans="1:26" ht="20.25" customHeight="1">
      <c r="A7" s="35">
        <f t="shared" si="2"/>
        <v>0</v>
      </c>
      <c r="B7" s="34">
        <v>23465668</v>
      </c>
      <c r="C7" s="34" t="s">
        <v>10</v>
      </c>
      <c r="D7" s="37" t="s">
        <v>96</v>
      </c>
      <c r="E7" s="61"/>
      <c r="F7" s="61"/>
      <c r="G7" s="61"/>
      <c r="H7" s="62"/>
      <c r="I7" s="61"/>
      <c r="J7" s="4" t="s">
        <v>30</v>
      </c>
      <c r="K7" s="4" t="s">
        <v>34</v>
      </c>
      <c r="L7" s="17">
        <f>(F3*4)/1000</f>
        <v>8</v>
      </c>
      <c r="M7" s="7">
        <v>0.99399999999999999</v>
      </c>
      <c r="N7" s="7">
        <f t="shared" si="0"/>
        <v>7.952</v>
      </c>
      <c r="O7" s="44"/>
      <c r="P7" s="44"/>
      <c r="Q7" s="9">
        <v>1.7929999999999999</v>
      </c>
      <c r="R7" s="9">
        <f t="shared" si="1"/>
        <v>14.343999999999999</v>
      </c>
      <c r="S7" s="39"/>
      <c r="T7" s="27"/>
      <c r="U7" s="56"/>
      <c r="V7" s="56"/>
      <c r="W7" s="56"/>
      <c r="X7" s="63"/>
      <c r="Y7" s="63"/>
      <c r="Z7" s="59"/>
    </row>
    <row r="8" spans="1:26" ht="20.25" customHeight="1">
      <c r="A8" s="35">
        <f t="shared" si="2"/>
        <v>0</v>
      </c>
      <c r="B8" s="34">
        <v>23465668</v>
      </c>
      <c r="C8" s="34" t="s">
        <v>10</v>
      </c>
      <c r="D8" s="37" t="s">
        <v>96</v>
      </c>
      <c r="E8" s="61"/>
      <c r="F8" s="61"/>
      <c r="G8" s="61"/>
      <c r="H8" s="62"/>
      <c r="I8" s="61"/>
      <c r="J8" s="4" t="s">
        <v>31</v>
      </c>
      <c r="K8" s="4" t="s">
        <v>35</v>
      </c>
      <c r="L8" s="17">
        <f>(F3*4)/1000</f>
        <v>8</v>
      </c>
      <c r="M8" s="7">
        <v>1.085</v>
      </c>
      <c r="N8" s="7">
        <f t="shared" si="0"/>
        <v>8.68</v>
      </c>
      <c r="O8" s="45"/>
      <c r="P8" s="45"/>
      <c r="Q8" s="9">
        <v>1.871</v>
      </c>
      <c r="R8" s="9">
        <f t="shared" si="1"/>
        <v>14.968</v>
      </c>
      <c r="S8" s="40"/>
      <c r="T8" s="28"/>
      <c r="U8" s="57"/>
      <c r="V8" s="57"/>
      <c r="W8" s="57"/>
      <c r="X8" s="63"/>
      <c r="Y8" s="63"/>
      <c r="Z8" s="60"/>
    </row>
    <row r="9" spans="1:26" ht="20.25" customHeight="1">
      <c r="A9" s="35"/>
    </row>
    <row r="10" spans="1:26" ht="20.25" customHeight="1">
      <c r="A10" s="35"/>
    </row>
    <row r="11" spans="1:26" ht="20.25" customHeight="1">
      <c r="A11" s="35"/>
    </row>
    <row r="12" spans="1:26" ht="20.25" customHeight="1">
      <c r="A12" s="35"/>
    </row>
    <row r="13" spans="1:26" ht="20.25" customHeight="1">
      <c r="A13" s="35"/>
    </row>
    <row r="14" spans="1:26" ht="20.25" customHeight="1">
      <c r="A14" s="35"/>
    </row>
    <row r="15" spans="1:26" ht="20.25" customHeight="1">
      <c r="A15" s="35"/>
    </row>
    <row r="16" spans="1:26" ht="20.25" customHeight="1">
      <c r="A16" s="35"/>
    </row>
    <row r="17" spans="1:1" ht="20.25" customHeight="1">
      <c r="A17" s="35"/>
    </row>
    <row r="18" spans="1:1" ht="20.25" customHeight="1">
      <c r="A18" s="35"/>
    </row>
    <row r="19" spans="1:1" ht="20.25" customHeight="1">
      <c r="A19" s="35"/>
    </row>
    <row r="20" spans="1:1" ht="20.25" customHeight="1">
      <c r="A20" s="35"/>
    </row>
    <row r="21" spans="1:1" ht="20.25" customHeight="1">
      <c r="A21" s="35"/>
    </row>
    <row r="22" spans="1:1" ht="20.25" customHeight="1">
      <c r="A22" s="35"/>
    </row>
    <row r="23" spans="1:1" ht="20.25" customHeight="1">
      <c r="A23" s="35"/>
    </row>
    <row r="24" spans="1:1" ht="20.25" customHeight="1">
      <c r="A24" s="35"/>
    </row>
    <row r="25" spans="1:1" ht="20.25" customHeight="1">
      <c r="A25" s="36"/>
    </row>
  </sheetData>
  <mergeCells count="13">
    <mergeCell ref="Z3:Z8"/>
    <mergeCell ref="U3:U8"/>
    <mergeCell ref="V3:V8"/>
    <mergeCell ref="W3:W8"/>
    <mergeCell ref="X3:X8"/>
    <mergeCell ref="Y3:Y8"/>
    <mergeCell ref="O3:O8"/>
    <mergeCell ref="P3:P8"/>
    <mergeCell ref="E3:E8"/>
    <mergeCell ref="F3:F8"/>
    <mergeCell ref="G3:G8"/>
    <mergeCell ref="H3:H8"/>
    <mergeCell ref="I3:I8"/>
  </mergeCells>
  <phoneticPr fontId="2" type="noConversion"/>
  <pageMargins left="0.15748031496062992" right="0.15748031496062992" top="0.19685039370078741" bottom="0.19685039370078741" header="0.15748031496062992" footer="0.15748031496062992"/>
  <pageSetup paperSize="8" scale="6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Z25"/>
  <sheetViews>
    <sheetView view="pageBreakPreview" zoomScale="90" zoomScaleSheetLayoutView="90" workbookViewId="0">
      <pane ySplit="2" topLeftCell="A3" activePane="bottomLeft" state="frozen"/>
      <selection activeCell="W18" sqref="W18"/>
      <selection pane="bottomLeft" activeCell="W18" sqref="W18"/>
    </sheetView>
  </sheetViews>
  <sheetFormatPr defaultRowHeight="20.25" customHeight="1"/>
  <cols>
    <col min="1" max="1" width="6.25" style="23" customWidth="1"/>
    <col min="2" max="2" width="11.5" style="23" customWidth="1"/>
    <col min="3" max="3" width="18.5" style="23" customWidth="1"/>
    <col min="4" max="4" width="11.75" style="23" customWidth="1"/>
    <col min="5" max="8" width="6.625" style="25" customWidth="1"/>
    <col min="9" max="9" width="7.375" style="25" customWidth="1"/>
    <col min="10" max="10" width="15.375" style="4" customWidth="1"/>
    <col min="11" max="11" width="12.125" style="4" customWidth="1"/>
    <col min="12" max="12" width="8.625" style="17" customWidth="1"/>
    <col min="13" max="13" width="8.625" style="7" customWidth="1"/>
    <col min="14" max="14" width="10.625" style="7" customWidth="1"/>
    <col min="15" max="16" width="11.625" style="7" customWidth="1"/>
    <col min="17" max="17" width="8.625" style="9" customWidth="1"/>
    <col min="18" max="18" width="10.25" style="9" customWidth="1"/>
    <col min="19" max="20" width="7.875" style="9" customWidth="1"/>
    <col min="21" max="22" width="11.625" style="11" customWidth="1"/>
    <col min="23" max="23" width="11.625" style="12" customWidth="1"/>
    <col min="24" max="26" width="9.125" style="15" customWidth="1"/>
    <col min="27" max="16384" width="9" style="5"/>
  </cols>
  <sheetData>
    <row r="2" spans="1:26" s="3" customFormat="1" ht="61.5" customHeight="1">
      <c r="A2" s="23" t="s">
        <v>131</v>
      </c>
      <c r="B2" s="23" t="s">
        <v>1</v>
      </c>
      <c r="C2" s="23" t="s">
        <v>14</v>
      </c>
      <c r="D2" s="23" t="s">
        <v>22</v>
      </c>
      <c r="E2" s="25" t="s">
        <v>36</v>
      </c>
      <c r="F2" s="25" t="s">
        <v>37</v>
      </c>
      <c r="G2" s="25" t="s">
        <v>38</v>
      </c>
      <c r="H2" s="25" t="s">
        <v>39</v>
      </c>
      <c r="I2" s="25" t="s">
        <v>19</v>
      </c>
      <c r="J2" s="23" t="s">
        <v>15</v>
      </c>
      <c r="K2" s="23" t="s">
        <v>16</v>
      </c>
      <c r="L2" s="18" t="s">
        <v>259</v>
      </c>
      <c r="M2" s="8" t="s">
        <v>17</v>
      </c>
      <c r="N2" s="8" t="s">
        <v>20</v>
      </c>
      <c r="O2" s="8" t="s">
        <v>204</v>
      </c>
      <c r="P2" s="8" t="s">
        <v>222</v>
      </c>
      <c r="Q2" s="10" t="s">
        <v>18</v>
      </c>
      <c r="R2" s="10" t="s">
        <v>21</v>
      </c>
      <c r="S2" s="22" t="s">
        <v>234</v>
      </c>
      <c r="T2" s="22" t="s">
        <v>244</v>
      </c>
      <c r="U2" s="13" t="s">
        <v>154</v>
      </c>
      <c r="V2" s="13" t="s">
        <v>153</v>
      </c>
      <c r="W2" s="14" t="s">
        <v>155</v>
      </c>
      <c r="X2" s="29" t="s">
        <v>40</v>
      </c>
      <c r="Y2" s="29" t="s">
        <v>98</v>
      </c>
      <c r="Z2" s="29" t="s">
        <v>97</v>
      </c>
    </row>
    <row r="3" spans="1:26" ht="20.25" customHeight="1">
      <c r="A3" s="34"/>
      <c r="B3" s="34">
        <v>23465668</v>
      </c>
      <c r="C3" s="34" t="s">
        <v>10</v>
      </c>
      <c r="D3" s="37" t="s">
        <v>47</v>
      </c>
      <c r="E3" s="61">
        <v>3000</v>
      </c>
      <c r="F3" s="61">
        <v>2000</v>
      </c>
      <c r="G3" s="61">
        <v>500</v>
      </c>
      <c r="H3" s="62">
        <f>F3-G3</f>
        <v>1500</v>
      </c>
      <c r="I3" s="61">
        <v>1</v>
      </c>
      <c r="J3" s="4" t="s">
        <v>24</v>
      </c>
      <c r="K3" s="4" t="s">
        <v>25</v>
      </c>
      <c r="L3" s="17">
        <f>((E3*2)+(F3*2))/1000</f>
        <v>10</v>
      </c>
      <c r="M3" s="7">
        <v>3.161</v>
      </c>
      <c r="N3" s="7">
        <f t="shared" ref="N3:N8" si="0">M3*L3</f>
        <v>31.61</v>
      </c>
      <c r="O3" s="43">
        <f>SUM(N3:N8)</f>
        <v>89.800999999999988</v>
      </c>
      <c r="P3" s="43">
        <f>O3*I3</f>
        <v>89.800999999999988</v>
      </c>
      <c r="Q3" s="9">
        <v>4.4619999999999997</v>
      </c>
      <c r="R3" s="9">
        <f t="shared" ref="R3:R8" si="1">Q3*L3</f>
        <v>44.62</v>
      </c>
      <c r="S3" s="38">
        <f>SUM(R3:R8)</f>
        <v>135.00599999999997</v>
      </c>
      <c r="T3" s="26">
        <f>S3*I3</f>
        <v>135.00599999999997</v>
      </c>
      <c r="U3" s="55">
        <v>13100</v>
      </c>
      <c r="V3" s="55">
        <f>U3*S3</f>
        <v>1768578.5999999996</v>
      </c>
      <c r="W3" s="55">
        <f>V3*I3</f>
        <v>1768578.5999999996</v>
      </c>
      <c r="X3" s="63">
        <f>SUM(R3:R4)</f>
        <v>60.55</v>
      </c>
      <c r="Y3" s="63"/>
      <c r="Z3" s="63">
        <f>SUM(R5:R8)/4</f>
        <v>18.614000000000001</v>
      </c>
    </row>
    <row r="4" spans="1:26" ht="20.25" customHeight="1">
      <c r="A4" s="35">
        <f>$A$3</f>
        <v>0</v>
      </c>
      <c r="B4" s="34">
        <v>23465668</v>
      </c>
      <c r="C4" s="34" t="s">
        <v>10</v>
      </c>
      <c r="D4" s="37" t="s">
        <v>47</v>
      </c>
      <c r="E4" s="61"/>
      <c r="F4" s="61"/>
      <c r="G4" s="61"/>
      <c r="H4" s="62"/>
      <c r="I4" s="61"/>
      <c r="J4" s="4" t="s">
        <v>26</v>
      </c>
      <c r="K4" s="4" t="s">
        <v>27</v>
      </c>
      <c r="L4" s="17">
        <f>(E3)/1000</f>
        <v>3</v>
      </c>
      <c r="M4" s="7">
        <v>3.8610000000000002</v>
      </c>
      <c r="N4" s="7">
        <f t="shared" si="0"/>
        <v>11.583</v>
      </c>
      <c r="O4" s="44"/>
      <c r="P4" s="44"/>
      <c r="Q4" s="9">
        <v>5.31</v>
      </c>
      <c r="R4" s="9">
        <f t="shared" si="1"/>
        <v>15.93</v>
      </c>
      <c r="S4" s="39"/>
      <c r="T4" s="27"/>
      <c r="U4" s="56"/>
      <c r="V4" s="56"/>
      <c r="W4" s="56"/>
      <c r="X4" s="63"/>
      <c r="Y4" s="63"/>
      <c r="Z4" s="63"/>
    </row>
    <row r="5" spans="1:26" ht="20.25" customHeight="1">
      <c r="A5" s="35">
        <f t="shared" ref="A5:A8" si="2">$A$3</f>
        <v>0</v>
      </c>
      <c r="B5" s="34">
        <v>23465668</v>
      </c>
      <c r="C5" s="34" t="s">
        <v>10</v>
      </c>
      <c r="D5" s="37" t="s">
        <v>47</v>
      </c>
      <c r="E5" s="61"/>
      <c r="F5" s="61"/>
      <c r="G5" s="61"/>
      <c r="H5" s="62"/>
      <c r="I5" s="61"/>
      <c r="J5" s="4" t="s">
        <v>28</v>
      </c>
      <c r="K5" s="4" t="s">
        <v>32</v>
      </c>
      <c r="L5" s="17">
        <f>(E3*4)/1000</f>
        <v>12</v>
      </c>
      <c r="M5" s="7">
        <v>0.97499999999999998</v>
      </c>
      <c r="N5" s="7">
        <f t="shared" si="0"/>
        <v>11.7</v>
      </c>
      <c r="O5" s="44"/>
      <c r="P5" s="44"/>
      <c r="Q5" s="9">
        <v>1.6850000000000001</v>
      </c>
      <c r="R5" s="9">
        <f t="shared" si="1"/>
        <v>20.22</v>
      </c>
      <c r="S5" s="39"/>
      <c r="T5" s="27"/>
      <c r="U5" s="56"/>
      <c r="V5" s="56"/>
      <c r="W5" s="56"/>
      <c r="X5" s="63"/>
      <c r="Y5" s="63"/>
      <c r="Z5" s="63"/>
    </row>
    <row r="6" spans="1:26" ht="20.25" customHeight="1">
      <c r="A6" s="35">
        <f t="shared" si="2"/>
        <v>0</v>
      </c>
      <c r="B6" s="34">
        <v>23465668</v>
      </c>
      <c r="C6" s="34" t="s">
        <v>10</v>
      </c>
      <c r="D6" s="37" t="s">
        <v>47</v>
      </c>
      <c r="E6" s="61"/>
      <c r="F6" s="61"/>
      <c r="G6" s="61"/>
      <c r="H6" s="62"/>
      <c r="I6" s="61"/>
      <c r="J6" s="4" t="s">
        <v>29</v>
      </c>
      <c r="K6" s="4" t="s">
        <v>33</v>
      </c>
      <c r="L6" s="17">
        <f>(E3*4)/1000</f>
        <v>12</v>
      </c>
      <c r="M6" s="7">
        <v>1.5229999999999999</v>
      </c>
      <c r="N6" s="7">
        <f t="shared" si="0"/>
        <v>18.276</v>
      </c>
      <c r="O6" s="44"/>
      <c r="P6" s="44"/>
      <c r="Q6" s="9">
        <v>2.077</v>
      </c>
      <c r="R6" s="9">
        <f t="shared" si="1"/>
        <v>24.923999999999999</v>
      </c>
      <c r="S6" s="39"/>
      <c r="T6" s="27"/>
      <c r="U6" s="56"/>
      <c r="V6" s="56"/>
      <c r="W6" s="56"/>
      <c r="X6" s="63"/>
      <c r="Y6" s="63"/>
      <c r="Z6" s="63"/>
    </row>
    <row r="7" spans="1:26" ht="20.25" customHeight="1">
      <c r="A7" s="35">
        <f t="shared" si="2"/>
        <v>0</v>
      </c>
      <c r="B7" s="34">
        <v>23465668</v>
      </c>
      <c r="C7" s="34" t="s">
        <v>10</v>
      </c>
      <c r="D7" s="37" t="s">
        <v>191</v>
      </c>
      <c r="E7" s="61"/>
      <c r="F7" s="61"/>
      <c r="G7" s="61"/>
      <c r="H7" s="62"/>
      <c r="I7" s="61"/>
      <c r="J7" s="4" t="s">
        <v>30</v>
      </c>
      <c r="K7" s="4" t="s">
        <v>34</v>
      </c>
      <c r="L7" s="17">
        <f>(F3*4)/1000</f>
        <v>8</v>
      </c>
      <c r="M7" s="7">
        <v>0.99399999999999999</v>
      </c>
      <c r="N7" s="7">
        <f t="shared" si="0"/>
        <v>7.952</v>
      </c>
      <c r="O7" s="44"/>
      <c r="P7" s="44"/>
      <c r="Q7" s="9">
        <v>1.7929999999999999</v>
      </c>
      <c r="R7" s="9">
        <f t="shared" si="1"/>
        <v>14.343999999999999</v>
      </c>
      <c r="S7" s="39"/>
      <c r="T7" s="27"/>
      <c r="U7" s="56"/>
      <c r="V7" s="56"/>
      <c r="W7" s="56"/>
      <c r="X7" s="63"/>
      <c r="Y7" s="63"/>
      <c r="Z7" s="63"/>
    </row>
    <row r="8" spans="1:26" ht="20.25" customHeight="1">
      <c r="A8" s="35">
        <f t="shared" si="2"/>
        <v>0</v>
      </c>
      <c r="B8" s="34">
        <v>23465668</v>
      </c>
      <c r="C8" s="34" t="s">
        <v>10</v>
      </c>
      <c r="D8" s="37" t="s">
        <v>47</v>
      </c>
      <c r="E8" s="61"/>
      <c r="F8" s="61"/>
      <c r="G8" s="61"/>
      <c r="H8" s="62"/>
      <c r="I8" s="61"/>
      <c r="J8" s="4" t="s">
        <v>31</v>
      </c>
      <c r="K8" s="4" t="s">
        <v>35</v>
      </c>
      <c r="L8" s="17">
        <f>(F3*4)/1000</f>
        <v>8</v>
      </c>
      <c r="M8" s="7">
        <v>1.085</v>
      </c>
      <c r="N8" s="7">
        <f t="shared" si="0"/>
        <v>8.68</v>
      </c>
      <c r="O8" s="45"/>
      <c r="P8" s="45"/>
      <c r="Q8" s="9">
        <v>1.871</v>
      </c>
      <c r="R8" s="9">
        <f t="shared" si="1"/>
        <v>14.968</v>
      </c>
      <c r="S8" s="40"/>
      <c r="T8" s="28"/>
      <c r="U8" s="57"/>
      <c r="V8" s="57"/>
      <c r="W8" s="57"/>
      <c r="X8" s="63"/>
      <c r="Y8" s="63"/>
      <c r="Z8" s="63"/>
    </row>
    <row r="9" spans="1:26" ht="20.25" customHeight="1">
      <c r="A9" s="35"/>
    </row>
    <row r="10" spans="1:26" ht="20.25" customHeight="1">
      <c r="A10" s="35"/>
    </row>
    <row r="11" spans="1:26" ht="20.25" customHeight="1">
      <c r="A11" s="35"/>
    </row>
    <row r="12" spans="1:26" ht="20.25" customHeight="1">
      <c r="A12" s="35"/>
    </row>
    <row r="13" spans="1:26" ht="20.25" customHeight="1">
      <c r="A13" s="35"/>
    </row>
    <row r="14" spans="1:26" ht="20.25" customHeight="1">
      <c r="A14" s="35"/>
    </row>
    <row r="15" spans="1:26" ht="20.25" customHeight="1">
      <c r="A15" s="35"/>
    </row>
    <row r="16" spans="1:26" ht="20.25" customHeight="1">
      <c r="A16" s="35"/>
    </row>
    <row r="17" spans="1:1" ht="20.25" customHeight="1">
      <c r="A17" s="35"/>
    </row>
    <row r="18" spans="1:1" ht="20.25" customHeight="1">
      <c r="A18" s="35"/>
    </row>
    <row r="19" spans="1:1" ht="20.25" customHeight="1">
      <c r="A19" s="35"/>
    </row>
    <row r="20" spans="1:1" ht="20.25" customHeight="1">
      <c r="A20" s="35"/>
    </row>
    <row r="21" spans="1:1" ht="20.25" customHeight="1">
      <c r="A21" s="35"/>
    </row>
    <row r="22" spans="1:1" ht="20.25" customHeight="1">
      <c r="A22" s="35"/>
    </row>
    <row r="23" spans="1:1" ht="20.25" customHeight="1">
      <c r="A23" s="35"/>
    </row>
    <row r="24" spans="1:1" ht="20.25" customHeight="1">
      <c r="A24" s="35"/>
    </row>
    <row r="25" spans="1:1" ht="20.25" customHeight="1">
      <c r="A25" s="36"/>
    </row>
  </sheetData>
  <mergeCells count="13">
    <mergeCell ref="Z3:Z8"/>
    <mergeCell ref="U3:U8"/>
    <mergeCell ref="V3:V8"/>
    <mergeCell ref="W3:W8"/>
    <mergeCell ref="X3:X8"/>
    <mergeCell ref="Y3:Y8"/>
    <mergeCell ref="O3:O8"/>
    <mergeCell ref="P3:P8"/>
    <mergeCell ref="E3:E8"/>
    <mergeCell ref="F3:F8"/>
    <mergeCell ref="G3:G8"/>
    <mergeCell ref="H3:H8"/>
    <mergeCell ref="I3:I8"/>
  </mergeCells>
  <phoneticPr fontId="2" type="noConversion"/>
  <pageMargins left="0.15748031496062992" right="0.15748031496062992" top="0.19685039370078741" bottom="0.19685039370078741" header="0.15748031496062992" footer="0.15748031496062992"/>
  <pageSetup paperSize="8" scale="6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2:Z25"/>
  <sheetViews>
    <sheetView view="pageBreakPreview" zoomScale="90" zoomScaleSheetLayoutView="90" workbookViewId="0">
      <pane ySplit="2" topLeftCell="A3" activePane="bottomLeft" state="frozen"/>
      <selection activeCell="W18" sqref="W18"/>
      <selection pane="bottomLeft" activeCell="W18" sqref="W18"/>
    </sheetView>
  </sheetViews>
  <sheetFormatPr defaultRowHeight="20.25" customHeight="1"/>
  <cols>
    <col min="1" max="1" width="6.25" style="23" customWidth="1"/>
    <col min="2" max="2" width="11.5" style="23" customWidth="1"/>
    <col min="3" max="3" width="18.5" style="23" customWidth="1"/>
    <col min="4" max="4" width="11.75" style="23" customWidth="1"/>
    <col min="5" max="8" width="6.625" style="25" customWidth="1"/>
    <col min="9" max="9" width="7.375" style="25" customWidth="1"/>
    <col min="10" max="10" width="15.375" style="4" customWidth="1"/>
    <col min="11" max="11" width="12.125" style="4" customWidth="1"/>
    <col min="12" max="12" width="8.625" style="17" customWidth="1"/>
    <col min="13" max="13" width="8.625" style="7" customWidth="1"/>
    <col min="14" max="14" width="10.625" style="7" customWidth="1"/>
    <col min="15" max="16" width="11.625" style="7" customWidth="1"/>
    <col min="17" max="17" width="8.625" style="9" customWidth="1"/>
    <col min="18" max="18" width="10.25" style="9" customWidth="1"/>
    <col min="19" max="20" width="7.875" style="9" customWidth="1"/>
    <col min="21" max="22" width="11.625" style="11" customWidth="1"/>
    <col min="23" max="23" width="11.625" style="12" customWidth="1"/>
    <col min="24" max="26" width="9.125" style="15" customWidth="1"/>
    <col min="27" max="16384" width="9" style="5"/>
  </cols>
  <sheetData>
    <row r="2" spans="1:26" s="3" customFormat="1" ht="61.5" customHeight="1">
      <c r="A2" s="23" t="s">
        <v>131</v>
      </c>
      <c r="B2" s="23" t="s">
        <v>1</v>
      </c>
      <c r="C2" s="23" t="s">
        <v>14</v>
      </c>
      <c r="D2" s="23" t="s">
        <v>22</v>
      </c>
      <c r="E2" s="25" t="s">
        <v>36</v>
      </c>
      <c r="F2" s="25" t="s">
        <v>37</v>
      </c>
      <c r="G2" s="25" t="s">
        <v>38</v>
      </c>
      <c r="H2" s="25" t="s">
        <v>39</v>
      </c>
      <c r="I2" s="25" t="s">
        <v>19</v>
      </c>
      <c r="J2" s="23" t="s">
        <v>15</v>
      </c>
      <c r="K2" s="23" t="s">
        <v>16</v>
      </c>
      <c r="L2" s="18" t="s">
        <v>259</v>
      </c>
      <c r="M2" s="8" t="s">
        <v>17</v>
      </c>
      <c r="N2" s="8" t="s">
        <v>20</v>
      </c>
      <c r="O2" s="8" t="s">
        <v>204</v>
      </c>
      <c r="P2" s="8" t="s">
        <v>228</v>
      </c>
      <c r="Q2" s="10" t="s">
        <v>18</v>
      </c>
      <c r="R2" s="10" t="s">
        <v>21</v>
      </c>
      <c r="S2" s="22" t="s">
        <v>239</v>
      </c>
      <c r="T2" s="22" t="s">
        <v>244</v>
      </c>
      <c r="U2" s="13" t="s">
        <v>154</v>
      </c>
      <c r="V2" s="13" t="s">
        <v>153</v>
      </c>
      <c r="W2" s="14" t="s">
        <v>155</v>
      </c>
      <c r="X2" s="29" t="s">
        <v>40</v>
      </c>
      <c r="Y2" s="29" t="s">
        <v>98</v>
      </c>
      <c r="Z2" s="29" t="s">
        <v>97</v>
      </c>
    </row>
    <row r="3" spans="1:26" ht="20.25" customHeight="1">
      <c r="A3" s="34"/>
      <c r="B3" s="34">
        <v>23465668</v>
      </c>
      <c r="C3" s="34" t="s">
        <v>10</v>
      </c>
      <c r="D3" s="37" t="s">
        <v>92</v>
      </c>
      <c r="E3" s="61">
        <v>3000</v>
      </c>
      <c r="F3" s="61">
        <v>2000</v>
      </c>
      <c r="G3" s="61">
        <f>F3/2</f>
        <v>1000</v>
      </c>
      <c r="H3" s="62">
        <f>F3-G3</f>
        <v>1000</v>
      </c>
      <c r="I3" s="61">
        <v>1</v>
      </c>
      <c r="J3" s="4" t="s">
        <v>24</v>
      </c>
      <c r="K3" s="4" t="s">
        <v>25</v>
      </c>
      <c r="L3" s="17">
        <f>((E3*2)+(F3*2))/1000</f>
        <v>10</v>
      </c>
      <c r="M3" s="7">
        <v>3.161</v>
      </c>
      <c r="N3" s="7">
        <f t="shared" ref="N3:N9" si="0">M3*L3</f>
        <v>31.61</v>
      </c>
      <c r="O3" s="43">
        <f>SUM(N3:N9)</f>
        <v>99.869</v>
      </c>
      <c r="P3" s="43">
        <f>O3*I3</f>
        <v>99.869</v>
      </c>
      <c r="Q3" s="9">
        <v>4.4619999999999997</v>
      </c>
      <c r="R3" s="9">
        <f t="shared" ref="R3:R9" si="1">Q3*L3</f>
        <v>44.62</v>
      </c>
      <c r="S3" s="38">
        <f>SUM(R3:R9)</f>
        <v>147.96599999999998</v>
      </c>
      <c r="T3" s="26">
        <f>S3*I3</f>
        <v>147.96599999999998</v>
      </c>
      <c r="U3" s="55">
        <v>13100</v>
      </c>
      <c r="V3" s="55">
        <f>U3*S3</f>
        <v>1938354.5999999996</v>
      </c>
      <c r="W3" s="55">
        <f>V3*I3</f>
        <v>1938354.5999999996</v>
      </c>
      <c r="X3" s="63">
        <f>SUM(R3:R4)</f>
        <v>60.55</v>
      </c>
      <c r="Y3" s="63">
        <f>SUM(R5:R9)/8</f>
        <v>10.927</v>
      </c>
      <c r="Z3" s="58"/>
    </row>
    <row r="4" spans="1:26" ht="20.25" customHeight="1">
      <c r="A4" s="35">
        <f>$A$3</f>
        <v>0</v>
      </c>
      <c r="B4" s="34">
        <v>23465668</v>
      </c>
      <c r="C4" s="34" t="s">
        <v>10</v>
      </c>
      <c r="D4" s="37" t="s">
        <v>92</v>
      </c>
      <c r="E4" s="61"/>
      <c r="F4" s="61"/>
      <c r="G4" s="61"/>
      <c r="H4" s="62"/>
      <c r="I4" s="61"/>
      <c r="J4" s="4" t="s">
        <v>26</v>
      </c>
      <c r="K4" s="4" t="s">
        <v>27</v>
      </c>
      <c r="L4" s="17">
        <f>(E3)/1000</f>
        <v>3</v>
      </c>
      <c r="M4" s="7">
        <v>3.8610000000000002</v>
      </c>
      <c r="N4" s="7">
        <f t="shared" si="0"/>
        <v>11.583</v>
      </c>
      <c r="O4" s="44"/>
      <c r="P4" s="44"/>
      <c r="Q4" s="9">
        <v>5.31</v>
      </c>
      <c r="R4" s="9">
        <f t="shared" si="1"/>
        <v>15.93</v>
      </c>
      <c r="S4" s="39"/>
      <c r="T4" s="27"/>
      <c r="U4" s="56"/>
      <c r="V4" s="56"/>
      <c r="W4" s="56"/>
      <c r="X4" s="63"/>
      <c r="Y4" s="63"/>
      <c r="Z4" s="59"/>
    </row>
    <row r="5" spans="1:26" ht="20.25" customHeight="1">
      <c r="A5" s="35">
        <f t="shared" ref="A5:A9" si="2">$A$3</f>
        <v>0</v>
      </c>
      <c r="B5" s="34">
        <v>23465668</v>
      </c>
      <c r="C5" s="34" t="s">
        <v>10</v>
      </c>
      <c r="D5" s="37" t="s">
        <v>92</v>
      </c>
      <c r="E5" s="61"/>
      <c r="F5" s="61"/>
      <c r="G5" s="61"/>
      <c r="H5" s="62"/>
      <c r="I5" s="61"/>
      <c r="J5" s="4" t="s">
        <v>28</v>
      </c>
      <c r="K5" s="4" t="s">
        <v>32</v>
      </c>
      <c r="L5" s="17">
        <f>(E3*4)/1000</f>
        <v>12</v>
      </c>
      <c r="M5" s="7">
        <v>0.97499999999999998</v>
      </c>
      <c r="N5" s="7">
        <f t="shared" si="0"/>
        <v>11.7</v>
      </c>
      <c r="O5" s="44"/>
      <c r="P5" s="44"/>
      <c r="Q5" s="9">
        <v>1.6850000000000001</v>
      </c>
      <c r="R5" s="9">
        <f t="shared" si="1"/>
        <v>20.22</v>
      </c>
      <c r="S5" s="39"/>
      <c r="T5" s="27"/>
      <c r="U5" s="56"/>
      <c r="V5" s="56"/>
      <c r="W5" s="56"/>
      <c r="X5" s="63"/>
      <c r="Y5" s="63"/>
      <c r="Z5" s="59"/>
    </row>
    <row r="6" spans="1:26" ht="20.25" customHeight="1">
      <c r="A6" s="35">
        <f t="shared" si="2"/>
        <v>0</v>
      </c>
      <c r="B6" s="34">
        <v>23465668</v>
      </c>
      <c r="C6" s="34" t="s">
        <v>10</v>
      </c>
      <c r="D6" s="37" t="s">
        <v>92</v>
      </c>
      <c r="E6" s="61"/>
      <c r="F6" s="61"/>
      <c r="G6" s="61"/>
      <c r="H6" s="62"/>
      <c r="I6" s="61"/>
      <c r="J6" s="4" t="s">
        <v>42</v>
      </c>
      <c r="K6" s="4" t="s">
        <v>43</v>
      </c>
      <c r="L6" s="17">
        <f>(E3*4)/1000</f>
        <v>12</v>
      </c>
      <c r="M6" s="7">
        <v>0.83899999999999997</v>
      </c>
      <c r="N6" s="7">
        <f t="shared" si="0"/>
        <v>10.068</v>
      </c>
      <c r="O6" s="44"/>
      <c r="P6" s="44"/>
      <c r="Q6" s="9">
        <v>1.08</v>
      </c>
      <c r="R6" s="9">
        <f t="shared" si="1"/>
        <v>12.96</v>
      </c>
      <c r="S6" s="39"/>
      <c r="T6" s="27"/>
      <c r="U6" s="56"/>
      <c r="V6" s="56"/>
      <c r="W6" s="56"/>
      <c r="X6" s="63"/>
      <c r="Y6" s="63"/>
      <c r="Z6" s="59"/>
    </row>
    <row r="7" spans="1:26" ht="20.25" customHeight="1">
      <c r="A7" s="35">
        <f t="shared" si="2"/>
        <v>0</v>
      </c>
      <c r="B7" s="34">
        <v>23465668</v>
      </c>
      <c r="C7" s="34" t="s">
        <v>10</v>
      </c>
      <c r="D7" s="37" t="s">
        <v>92</v>
      </c>
      <c r="E7" s="61"/>
      <c r="F7" s="61"/>
      <c r="G7" s="61"/>
      <c r="H7" s="62"/>
      <c r="I7" s="61"/>
      <c r="J7" s="4" t="s">
        <v>29</v>
      </c>
      <c r="K7" s="4" t="s">
        <v>33</v>
      </c>
      <c r="L7" s="17">
        <f>(E3*4)/1000</f>
        <v>12</v>
      </c>
      <c r="M7" s="7">
        <v>1.5229999999999999</v>
      </c>
      <c r="N7" s="7">
        <f t="shared" si="0"/>
        <v>18.276</v>
      </c>
      <c r="O7" s="44"/>
      <c r="P7" s="44"/>
      <c r="Q7" s="9">
        <v>2.077</v>
      </c>
      <c r="R7" s="9">
        <f t="shared" si="1"/>
        <v>24.923999999999999</v>
      </c>
      <c r="S7" s="39"/>
      <c r="T7" s="27"/>
      <c r="U7" s="56"/>
      <c r="V7" s="56"/>
      <c r="W7" s="56"/>
      <c r="X7" s="63"/>
      <c r="Y7" s="63"/>
      <c r="Z7" s="59"/>
    </row>
    <row r="8" spans="1:26" ht="20.25" customHeight="1">
      <c r="A8" s="35">
        <f t="shared" si="2"/>
        <v>0</v>
      </c>
      <c r="B8" s="34">
        <v>23465668</v>
      </c>
      <c r="C8" s="34" t="s">
        <v>10</v>
      </c>
      <c r="D8" s="37" t="s">
        <v>192</v>
      </c>
      <c r="E8" s="61"/>
      <c r="F8" s="61"/>
      <c r="G8" s="61"/>
      <c r="H8" s="62"/>
      <c r="I8" s="61"/>
      <c r="J8" s="4" t="s">
        <v>30</v>
      </c>
      <c r="K8" s="4" t="s">
        <v>34</v>
      </c>
      <c r="L8" s="17">
        <f>(F3*4)/1000</f>
        <v>8</v>
      </c>
      <c r="M8" s="7">
        <v>0.99399999999999999</v>
      </c>
      <c r="N8" s="7">
        <f t="shared" si="0"/>
        <v>7.952</v>
      </c>
      <c r="O8" s="44"/>
      <c r="P8" s="44"/>
      <c r="Q8" s="9">
        <v>1.7929999999999999</v>
      </c>
      <c r="R8" s="9">
        <f t="shared" si="1"/>
        <v>14.343999999999999</v>
      </c>
      <c r="S8" s="39"/>
      <c r="T8" s="27"/>
      <c r="U8" s="56"/>
      <c r="V8" s="56"/>
      <c r="W8" s="56"/>
      <c r="X8" s="63"/>
      <c r="Y8" s="63"/>
      <c r="Z8" s="59"/>
    </row>
    <row r="9" spans="1:26" ht="20.25" customHeight="1">
      <c r="A9" s="35">
        <f t="shared" si="2"/>
        <v>0</v>
      </c>
      <c r="B9" s="34">
        <v>23465668</v>
      </c>
      <c r="C9" s="34" t="s">
        <v>10</v>
      </c>
      <c r="D9" s="37" t="s">
        <v>92</v>
      </c>
      <c r="E9" s="61"/>
      <c r="F9" s="61"/>
      <c r="G9" s="61"/>
      <c r="H9" s="62"/>
      <c r="I9" s="61"/>
      <c r="J9" s="4" t="s">
        <v>31</v>
      </c>
      <c r="K9" s="4" t="s">
        <v>35</v>
      </c>
      <c r="L9" s="17">
        <f>(F3*4)/1000</f>
        <v>8</v>
      </c>
      <c r="M9" s="7">
        <v>1.085</v>
      </c>
      <c r="N9" s="7">
        <f t="shared" si="0"/>
        <v>8.68</v>
      </c>
      <c r="O9" s="45"/>
      <c r="P9" s="45"/>
      <c r="Q9" s="9">
        <v>1.871</v>
      </c>
      <c r="R9" s="9">
        <f t="shared" si="1"/>
        <v>14.968</v>
      </c>
      <c r="S9" s="31"/>
      <c r="T9" s="28"/>
      <c r="U9" s="57"/>
      <c r="V9" s="57"/>
      <c r="W9" s="57"/>
      <c r="X9" s="63"/>
      <c r="Y9" s="63"/>
      <c r="Z9" s="60"/>
    </row>
    <row r="10" spans="1:26" ht="20.25" customHeight="1">
      <c r="A10" s="35"/>
    </row>
    <row r="11" spans="1:26" ht="20.25" customHeight="1">
      <c r="A11" s="35"/>
    </row>
    <row r="12" spans="1:26" ht="20.25" customHeight="1">
      <c r="A12" s="35"/>
    </row>
    <row r="13" spans="1:26" ht="20.25" customHeight="1">
      <c r="A13" s="35"/>
    </row>
    <row r="14" spans="1:26" ht="20.25" customHeight="1">
      <c r="A14" s="35"/>
    </row>
    <row r="15" spans="1:26" ht="20.25" customHeight="1">
      <c r="A15" s="35"/>
    </row>
    <row r="16" spans="1:26" ht="20.25" customHeight="1">
      <c r="A16" s="35"/>
    </row>
    <row r="17" spans="1:1" ht="20.25" customHeight="1">
      <c r="A17" s="35"/>
    </row>
    <row r="18" spans="1:1" ht="20.25" customHeight="1">
      <c r="A18" s="35"/>
    </row>
    <row r="19" spans="1:1" ht="20.25" customHeight="1">
      <c r="A19" s="35"/>
    </row>
    <row r="20" spans="1:1" ht="20.25" customHeight="1">
      <c r="A20" s="35"/>
    </row>
    <row r="21" spans="1:1" ht="20.25" customHeight="1">
      <c r="A21" s="35"/>
    </row>
    <row r="22" spans="1:1" ht="20.25" customHeight="1">
      <c r="A22" s="35"/>
    </row>
    <row r="23" spans="1:1" ht="20.25" customHeight="1">
      <c r="A23" s="35"/>
    </row>
    <row r="24" spans="1:1" ht="20.25" customHeight="1">
      <c r="A24" s="35"/>
    </row>
    <row r="25" spans="1:1" ht="20.25" customHeight="1">
      <c r="A25" s="36"/>
    </row>
  </sheetData>
  <mergeCells count="13">
    <mergeCell ref="Z3:Z9"/>
    <mergeCell ref="O3:O9"/>
    <mergeCell ref="P3:P9"/>
    <mergeCell ref="U3:U9"/>
    <mergeCell ref="V3:V9"/>
    <mergeCell ref="W3:W9"/>
    <mergeCell ref="X3:X9"/>
    <mergeCell ref="Y3:Y9"/>
    <mergeCell ref="E3:E9"/>
    <mergeCell ref="F3:F9"/>
    <mergeCell ref="G3:G9"/>
    <mergeCell ref="H3:H9"/>
    <mergeCell ref="I3:I9"/>
  </mergeCells>
  <phoneticPr fontId="2" type="noConversion"/>
  <pageMargins left="0.15748031496062992" right="0.15748031496062992" top="0.19685039370078741" bottom="0.19685039370078741" header="0.15748031496062992" footer="0.15748031496062992"/>
  <pageSetup paperSize="8" scale="6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2:Z25"/>
  <sheetViews>
    <sheetView view="pageBreakPreview" zoomScale="90" zoomScaleSheetLayoutView="90" workbookViewId="0">
      <pane ySplit="2" topLeftCell="A3" activePane="bottomLeft" state="frozen"/>
      <selection activeCell="W18" sqref="W18"/>
      <selection pane="bottomLeft" activeCell="W18" sqref="W18"/>
    </sheetView>
  </sheetViews>
  <sheetFormatPr defaultRowHeight="20.25" customHeight="1"/>
  <cols>
    <col min="1" max="1" width="6.25" style="23" customWidth="1"/>
    <col min="2" max="2" width="11.5" style="23" customWidth="1"/>
    <col min="3" max="3" width="18.5" style="23" customWidth="1"/>
    <col min="4" max="4" width="11.75" style="23" customWidth="1"/>
    <col min="5" max="8" width="6.625" style="25" customWidth="1"/>
    <col min="9" max="9" width="7.375" style="25" customWidth="1"/>
    <col min="10" max="10" width="15.375" style="4" customWidth="1"/>
    <col min="11" max="11" width="12.125" style="4" customWidth="1"/>
    <col min="12" max="12" width="8.625" style="17" customWidth="1"/>
    <col min="13" max="13" width="8.625" style="7" customWidth="1"/>
    <col min="14" max="14" width="10.625" style="7" customWidth="1"/>
    <col min="15" max="16" width="11.625" style="7" customWidth="1"/>
    <col min="17" max="17" width="8.625" style="9" customWidth="1"/>
    <col min="18" max="18" width="10.25" style="9" customWidth="1"/>
    <col min="19" max="20" width="7.875" style="9" customWidth="1"/>
    <col min="21" max="22" width="11.625" style="11" customWidth="1"/>
    <col min="23" max="23" width="11.625" style="12" customWidth="1"/>
    <col min="24" max="26" width="9.125" style="15" customWidth="1"/>
    <col min="27" max="16384" width="9" style="5"/>
  </cols>
  <sheetData>
    <row r="2" spans="1:26" s="3" customFormat="1" ht="61.5" customHeight="1">
      <c r="A2" s="23" t="s">
        <v>131</v>
      </c>
      <c r="B2" s="23" t="s">
        <v>1</v>
      </c>
      <c r="C2" s="23" t="s">
        <v>14</v>
      </c>
      <c r="D2" s="23" t="s">
        <v>22</v>
      </c>
      <c r="E2" s="25" t="s">
        <v>36</v>
      </c>
      <c r="F2" s="25" t="s">
        <v>37</v>
      </c>
      <c r="G2" s="25" t="s">
        <v>38</v>
      </c>
      <c r="H2" s="25" t="s">
        <v>39</v>
      </c>
      <c r="I2" s="25" t="s">
        <v>19</v>
      </c>
      <c r="J2" s="23" t="s">
        <v>15</v>
      </c>
      <c r="K2" s="23" t="s">
        <v>16</v>
      </c>
      <c r="L2" s="18" t="s">
        <v>259</v>
      </c>
      <c r="M2" s="8" t="s">
        <v>17</v>
      </c>
      <c r="N2" s="8" t="s">
        <v>20</v>
      </c>
      <c r="O2" s="8" t="s">
        <v>204</v>
      </c>
      <c r="P2" s="8" t="s">
        <v>222</v>
      </c>
      <c r="Q2" s="10" t="s">
        <v>18</v>
      </c>
      <c r="R2" s="10" t="s">
        <v>21</v>
      </c>
      <c r="S2" s="22" t="s">
        <v>238</v>
      </c>
      <c r="T2" s="22" t="s">
        <v>244</v>
      </c>
      <c r="U2" s="13" t="s">
        <v>154</v>
      </c>
      <c r="V2" s="13" t="s">
        <v>153</v>
      </c>
      <c r="W2" s="14" t="s">
        <v>155</v>
      </c>
      <c r="X2" s="29" t="s">
        <v>40</v>
      </c>
      <c r="Y2" s="29" t="s">
        <v>98</v>
      </c>
      <c r="Z2" s="29" t="s">
        <v>97</v>
      </c>
    </row>
    <row r="3" spans="1:26" ht="20.25" customHeight="1">
      <c r="A3" s="34"/>
      <c r="B3" s="34">
        <v>23465668</v>
      </c>
      <c r="C3" s="34" t="s">
        <v>10</v>
      </c>
      <c r="D3" s="37" t="s">
        <v>193</v>
      </c>
      <c r="E3" s="61">
        <v>3000</v>
      </c>
      <c r="F3" s="61">
        <v>2000</v>
      </c>
      <c r="G3" s="61">
        <v>500</v>
      </c>
      <c r="H3" s="62">
        <f>F3-G3</f>
        <v>1500</v>
      </c>
      <c r="I3" s="61">
        <v>1</v>
      </c>
      <c r="J3" s="4" t="s">
        <v>24</v>
      </c>
      <c r="K3" s="4" t="s">
        <v>25</v>
      </c>
      <c r="L3" s="17">
        <f>((E3*2)+(F3*2))/1000</f>
        <v>10</v>
      </c>
      <c r="M3" s="7">
        <v>3.161</v>
      </c>
      <c r="N3" s="7">
        <f t="shared" ref="N3:N9" si="0">M3*L3</f>
        <v>31.61</v>
      </c>
      <c r="O3" s="43">
        <f>SUM(N3:N9)</f>
        <v>99.869</v>
      </c>
      <c r="P3" s="43">
        <f>O3*I3</f>
        <v>99.869</v>
      </c>
      <c r="Q3" s="9">
        <v>4.4619999999999997</v>
      </c>
      <c r="R3" s="9">
        <f t="shared" ref="R3:R9" si="1">Q3*L3</f>
        <v>44.62</v>
      </c>
      <c r="S3" s="38">
        <f>SUM(R3:R9)</f>
        <v>147.96599999999998</v>
      </c>
      <c r="T3" s="26">
        <f>S3*I3</f>
        <v>147.96599999999998</v>
      </c>
      <c r="U3" s="55">
        <v>13100</v>
      </c>
      <c r="V3" s="55">
        <f>U3*S3</f>
        <v>1938354.5999999996</v>
      </c>
      <c r="W3" s="55">
        <f>V3*I3</f>
        <v>1938354.5999999996</v>
      </c>
      <c r="X3" s="63">
        <f>SUM(R3:R4)</f>
        <v>60.55</v>
      </c>
      <c r="Y3" s="63"/>
      <c r="Z3" s="63">
        <f>SUM(R5:R9)/4</f>
        <v>21.853999999999999</v>
      </c>
    </row>
    <row r="4" spans="1:26" ht="20.25" customHeight="1">
      <c r="A4" s="35">
        <f>$A$3</f>
        <v>0</v>
      </c>
      <c r="B4" s="34">
        <v>23465668</v>
      </c>
      <c r="C4" s="34" t="s">
        <v>10</v>
      </c>
      <c r="D4" s="37" t="s">
        <v>93</v>
      </c>
      <c r="E4" s="61"/>
      <c r="F4" s="61"/>
      <c r="G4" s="61"/>
      <c r="H4" s="62"/>
      <c r="I4" s="61"/>
      <c r="J4" s="4" t="s">
        <v>26</v>
      </c>
      <c r="K4" s="4" t="s">
        <v>27</v>
      </c>
      <c r="L4" s="17">
        <f>(E3)/1000</f>
        <v>3</v>
      </c>
      <c r="M4" s="7">
        <v>3.8610000000000002</v>
      </c>
      <c r="N4" s="7">
        <f t="shared" si="0"/>
        <v>11.583</v>
      </c>
      <c r="O4" s="44"/>
      <c r="P4" s="44"/>
      <c r="Q4" s="9">
        <v>5.31</v>
      </c>
      <c r="R4" s="9">
        <f t="shared" si="1"/>
        <v>15.93</v>
      </c>
      <c r="S4" s="39"/>
      <c r="T4" s="27"/>
      <c r="U4" s="56"/>
      <c r="V4" s="56"/>
      <c r="W4" s="56"/>
      <c r="X4" s="63"/>
      <c r="Y4" s="63"/>
      <c r="Z4" s="63"/>
    </row>
    <row r="5" spans="1:26" ht="20.25" customHeight="1">
      <c r="A5" s="35">
        <f t="shared" ref="A5:A9" si="2">$A$3</f>
        <v>0</v>
      </c>
      <c r="B5" s="34">
        <v>23465668</v>
      </c>
      <c r="C5" s="34" t="s">
        <v>10</v>
      </c>
      <c r="D5" s="37" t="s">
        <v>93</v>
      </c>
      <c r="E5" s="61"/>
      <c r="F5" s="61"/>
      <c r="G5" s="61"/>
      <c r="H5" s="62"/>
      <c r="I5" s="61"/>
      <c r="J5" s="4" t="s">
        <v>28</v>
      </c>
      <c r="K5" s="4" t="s">
        <v>32</v>
      </c>
      <c r="L5" s="17">
        <f>(E3*4)/1000</f>
        <v>12</v>
      </c>
      <c r="M5" s="7">
        <v>0.97499999999999998</v>
      </c>
      <c r="N5" s="7">
        <f t="shared" si="0"/>
        <v>11.7</v>
      </c>
      <c r="O5" s="44"/>
      <c r="P5" s="44"/>
      <c r="Q5" s="9">
        <v>1.6850000000000001</v>
      </c>
      <c r="R5" s="9">
        <f t="shared" si="1"/>
        <v>20.22</v>
      </c>
      <c r="S5" s="39"/>
      <c r="T5" s="27"/>
      <c r="U5" s="56"/>
      <c r="V5" s="56"/>
      <c r="W5" s="56"/>
      <c r="X5" s="63"/>
      <c r="Y5" s="63"/>
      <c r="Z5" s="63"/>
    </row>
    <row r="6" spans="1:26" ht="20.25" customHeight="1">
      <c r="A6" s="35">
        <f t="shared" si="2"/>
        <v>0</v>
      </c>
      <c r="B6" s="34">
        <v>23465668</v>
      </c>
      <c r="C6" s="34" t="s">
        <v>10</v>
      </c>
      <c r="D6" s="37" t="s">
        <v>93</v>
      </c>
      <c r="E6" s="61"/>
      <c r="F6" s="61"/>
      <c r="G6" s="61"/>
      <c r="H6" s="62"/>
      <c r="I6" s="61"/>
      <c r="J6" s="4" t="s">
        <v>42</v>
      </c>
      <c r="K6" s="4" t="s">
        <v>43</v>
      </c>
      <c r="L6" s="17">
        <f>(E3*4)/1000</f>
        <v>12</v>
      </c>
      <c r="M6" s="7">
        <v>0.83899999999999997</v>
      </c>
      <c r="N6" s="7">
        <f t="shared" si="0"/>
        <v>10.068</v>
      </c>
      <c r="O6" s="44"/>
      <c r="P6" s="44"/>
      <c r="Q6" s="9">
        <v>1.08</v>
      </c>
      <c r="R6" s="9">
        <f t="shared" si="1"/>
        <v>12.96</v>
      </c>
      <c r="S6" s="39"/>
      <c r="T6" s="27"/>
      <c r="U6" s="56"/>
      <c r="V6" s="56"/>
      <c r="W6" s="56"/>
      <c r="X6" s="63"/>
      <c r="Y6" s="63"/>
      <c r="Z6" s="63"/>
    </row>
    <row r="7" spans="1:26" ht="20.25" customHeight="1">
      <c r="A7" s="35">
        <f t="shared" si="2"/>
        <v>0</v>
      </c>
      <c r="B7" s="34">
        <v>23465668</v>
      </c>
      <c r="C7" s="34" t="s">
        <v>10</v>
      </c>
      <c r="D7" s="37" t="s">
        <v>93</v>
      </c>
      <c r="E7" s="61"/>
      <c r="F7" s="61"/>
      <c r="G7" s="61"/>
      <c r="H7" s="62"/>
      <c r="I7" s="61"/>
      <c r="J7" s="4" t="s">
        <v>29</v>
      </c>
      <c r="K7" s="4" t="s">
        <v>33</v>
      </c>
      <c r="L7" s="17">
        <f>(E3*4)/1000</f>
        <v>12</v>
      </c>
      <c r="M7" s="7">
        <v>1.5229999999999999</v>
      </c>
      <c r="N7" s="7">
        <f t="shared" si="0"/>
        <v>18.276</v>
      </c>
      <c r="O7" s="44"/>
      <c r="P7" s="44"/>
      <c r="Q7" s="9">
        <v>2.077</v>
      </c>
      <c r="R7" s="9">
        <f t="shared" si="1"/>
        <v>24.923999999999999</v>
      </c>
      <c r="S7" s="39"/>
      <c r="T7" s="27"/>
      <c r="U7" s="56"/>
      <c r="V7" s="56"/>
      <c r="W7" s="56"/>
      <c r="X7" s="63"/>
      <c r="Y7" s="63"/>
      <c r="Z7" s="63"/>
    </row>
    <row r="8" spans="1:26" ht="20.25" customHeight="1">
      <c r="A8" s="35">
        <f t="shared" si="2"/>
        <v>0</v>
      </c>
      <c r="B8" s="34">
        <v>23465668</v>
      </c>
      <c r="C8" s="34" t="s">
        <v>10</v>
      </c>
      <c r="D8" s="37" t="s">
        <v>93</v>
      </c>
      <c r="E8" s="61"/>
      <c r="F8" s="61"/>
      <c r="G8" s="61"/>
      <c r="H8" s="62"/>
      <c r="I8" s="61"/>
      <c r="J8" s="4" t="s">
        <v>30</v>
      </c>
      <c r="K8" s="4" t="s">
        <v>34</v>
      </c>
      <c r="L8" s="17">
        <f>(F3*4)/1000</f>
        <v>8</v>
      </c>
      <c r="M8" s="7">
        <v>0.99399999999999999</v>
      </c>
      <c r="N8" s="7">
        <f t="shared" si="0"/>
        <v>7.952</v>
      </c>
      <c r="O8" s="44"/>
      <c r="P8" s="44"/>
      <c r="Q8" s="9">
        <v>1.7929999999999999</v>
      </c>
      <c r="R8" s="9">
        <f t="shared" si="1"/>
        <v>14.343999999999999</v>
      </c>
      <c r="S8" s="39"/>
      <c r="T8" s="27"/>
      <c r="U8" s="56"/>
      <c r="V8" s="56"/>
      <c r="W8" s="56"/>
      <c r="X8" s="63"/>
      <c r="Y8" s="63"/>
      <c r="Z8" s="63"/>
    </row>
    <row r="9" spans="1:26" ht="20.25" customHeight="1">
      <c r="A9" s="35">
        <f t="shared" si="2"/>
        <v>0</v>
      </c>
      <c r="B9" s="34">
        <v>23465668</v>
      </c>
      <c r="C9" s="34" t="s">
        <v>10</v>
      </c>
      <c r="D9" s="37" t="s">
        <v>93</v>
      </c>
      <c r="E9" s="46"/>
      <c r="F9" s="46"/>
      <c r="G9" s="46"/>
      <c r="H9" s="49"/>
      <c r="I9" s="61"/>
      <c r="J9" s="4" t="s">
        <v>31</v>
      </c>
      <c r="K9" s="4" t="s">
        <v>35</v>
      </c>
      <c r="L9" s="17">
        <f>(F3*4)/1000</f>
        <v>8</v>
      </c>
      <c r="M9" s="7">
        <v>1.085</v>
      </c>
      <c r="N9" s="7">
        <f t="shared" si="0"/>
        <v>8.68</v>
      </c>
      <c r="O9" s="45"/>
      <c r="P9" s="45"/>
      <c r="Q9" s="9">
        <v>1.871</v>
      </c>
      <c r="R9" s="9">
        <f t="shared" si="1"/>
        <v>14.968</v>
      </c>
      <c r="S9" s="31"/>
      <c r="T9" s="28"/>
      <c r="U9" s="57"/>
      <c r="V9" s="57"/>
      <c r="W9" s="57"/>
      <c r="X9" s="63"/>
      <c r="Y9" s="63"/>
      <c r="Z9" s="63"/>
    </row>
    <row r="10" spans="1:26" ht="20.25" customHeight="1">
      <c r="A10" s="35"/>
    </row>
    <row r="11" spans="1:26" ht="20.25" customHeight="1">
      <c r="A11" s="35"/>
    </row>
    <row r="12" spans="1:26" ht="20.25" customHeight="1">
      <c r="A12" s="35"/>
    </row>
    <row r="13" spans="1:26" ht="20.25" customHeight="1">
      <c r="A13" s="35"/>
    </row>
    <row r="14" spans="1:26" ht="20.25" customHeight="1">
      <c r="A14" s="35"/>
    </row>
    <row r="15" spans="1:26" ht="20.25" customHeight="1">
      <c r="A15" s="35"/>
    </row>
    <row r="16" spans="1:26" ht="20.25" customHeight="1">
      <c r="A16" s="35"/>
    </row>
    <row r="17" spans="1:1" ht="20.25" customHeight="1">
      <c r="A17" s="35"/>
    </row>
    <row r="18" spans="1:1" ht="20.25" customHeight="1">
      <c r="A18" s="35"/>
    </row>
    <row r="19" spans="1:1" ht="20.25" customHeight="1">
      <c r="A19" s="35"/>
    </row>
    <row r="20" spans="1:1" ht="20.25" customHeight="1">
      <c r="A20" s="35"/>
    </row>
    <row r="21" spans="1:1" ht="20.25" customHeight="1">
      <c r="A21" s="35"/>
    </row>
    <row r="22" spans="1:1" ht="20.25" customHeight="1">
      <c r="A22" s="35"/>
    </row>
    <row r="23" spans="1:1" ht="20.25" customHeight="1">
      <c r="A23" s="35"/>
    </row>
    <row r="24" spans="1:1" ht="20.25" customHeight="1">
      <c r="A24" s="35"/>
    </row>
    <row r="25" spans="1:1" ht="20.25" customHeight="1">
      <c r="A25" s="36"/>
    </row>
  </sheetData>
  <mergeCells count="13">
    <mergeCell ref="Z3:Z9"/>
    <mergeCell ref="E3:E9"/>
    <mergeCell ref="F3:F9"/>
    <mergeCell ref="G3:G9"/>
    <mergeCell ref="H3:H9"/>
    <mergeCell ref="I3:I9"/>
    <mergeCell ref="O3:O9"/>
    <mergeCell ref="P3:P9"/>
    <mergeCell ref="U3:U9"/>
    <mergeCell ref="V3:V9"/>
    <mergeCell ref="W3:W9"/>
    <mergeCell ref="X3:X9"/>
    <mergeCell ref="Y3:Y9"/>
  </mergeCells>
  <phoneticPr fontId="2" type="noConversion"/>
  <pageMargins left="0.15748031496062992" right="0.15748031496062992" top="0.19685039370078741" bottom="0.19685039370078741" header="0.15748031496062992" footer="0.15748031496062992"/>
  <pageSetup paperSize="8" scale="6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2:Z25"/>
  <sheetViews>
    <sheetView view="pageBreakPreview" zoomScale="90" zoomScaleSheetLayoutView="90" workbookViewId="0">
      <pane ySplit="2" topLeftCell="A3" activePane="bottomLeft" state="frozen"/>
      <selection activeCell="W18" sqref="W18"/>
      <selection pane="bottomLeft" activeCell="W18" sqref="W18"/>
    </sheetView>
  </sheetViews>
  <sheetFormatPr defaultRowHeight="20.25" customHeight="1"/>
  <cols>
    <col min="1" max="1" width="6.25" style="23" customWidth="1"/>
    <col min="2" max="2" width="11.5" style="23" customWidth="1"/>
    <col min="3" max="3" width="18.5" style="23" customWidth="1"/>
    <col min="4" max="4" width="11.75" style="23" customWidth="1"/>
    <col min="5" max="8" width="6.625" style="25" customWidth="1"/>
    <col min="9" max="9" width="7.375" style="25" customWidth="1"/>
    <col min="10" max="10" width="15.375" style="4" customWidth="1"/>
    <col min="11" max="11" width="12.125" style="4" customWidth="1"/>
    <col min="12" max="12" width="8.625" style="17" customWidth="1"/>
    <col min="13" max="13" width="8.625" style="7" customWidth="1"/>
    <col min="14" max="14" width="10.625" style="7" customWidth="1"/>
    <col min="15" max="16" width="11.625" style="7" customWidth="1"/>
    <col min="17" max="17" width="8.625" style="9" customWidth="1"/>
    <col min="18" max="18" width="10.25" style="9" customWidth="1"/>
    <col min="19" max="20" width="7.875" style="9" customWidth="1"/>
    <col min="21" max="22" width="11.625" style="11" customWidth="1"/>
    <col min="23" max="23" width="11.625" style="12" customWidth="1"/>
    <col min="24" max="26" width="9.125" style="15" customWidth="1"/>
    <col min="27" max="16384" width="9" style="5"/>
  </cols>
  <sheetData>
    <row r="2" spans="1:26" s="3" customFormat="1" ht="61.5" customHeight="1">
      <c r="A2" s="23" t="s">
        <v>131</v>
      </c>
      <c r="B2" s="23" t="s">
        <v>1</v>
      </c>
      <c r="C2" s="23" t="s">
        <v>14</v>
      </c>
      <c r="D2" s="23" t="s">
        <v>22</v>
      </c>
      <c r="E2" s="25" t="s">
        <v>36</v>
      </c>
      <c r="F2" s="25" t="s">
        <v>37</v>
      </c>
      <c r="G2" s="25" t="s">
        <v>38</v>
      </c>
      <c r="H2" s="25" t="s">
        <v>39</v>
      </c>
      <c r="I2" s="25" t="s">
        <v>19</v>
      </c>
      <c r="J2" s="23" t="s">
        <v>15</v>
      </c>
      <c r="K2" s="23" t="s">
        <v>16</v>
      </c>
      <c r="L2" s="18" t="s">
        <v>259</v>
      </c>
      <c r="M2" s="8" t="s">
        <v>17</v>
      </c>
      <c r="N2" s="8" t="s">
        <v>20</v>
      </c>
      <c r="O2" s="8" t="s">
        <v>204</v>
      </c>
      <c r="P2" s="8" t="s">
        <v>227</v>
      </c>
      <c r="Q2" s="10" t="s">
        <v>18</v>
      </c>
      <c r="R2" s="10" t="s">
        <v>21</v>
      </c>
      <c r="S2" s="22" t="s">
        <v>234</v>
      </c>
      <c r="T2" s="22" t="s">
        <v>254</v>
      </c>
      <c r="U2" s="13" t="s">
        <v>154</v>
      </c>
      <c r="V2" s="13" t="s">
        <v>153</v>
      </c>
      <c r="W2" s="14" t="s">
        <v>155</v>
      </c>
      <c r="X2" s="29" t="s">
        <v>40</v>
      </c>
      <c r="Y2" s="29" t="s">
        <v>98</v>
      </c>
      <c r="Z2" s="29" t="s">
        <v>97</v>
      </c>
    </row>
    <row r="3" spans="1:26" ht="20.25" customHeight="1">
      <c r="A3" s="34"/>
      <c r="B3" s="34">
        <v>23465668</v>
      </c>
      <c r="C3" s="34" t="s">
        <v>10</v>
      </c>
      <c r="D3" s="37" t="s">
        <v>121</v>
      </c>
      <c r="E3" s="46">
        <v>3000</v>
      </c>
      <c r="F3" s="46">
        <v>2000</v>
      </c>
      <c r="G3" s="46">
        <f>F3/2</f>
        <v>1000</v>
      </c>
      <c r="H3" s="49">
        <f>F3-G3</f>
        <v>1000</v>
      </c>
      <c r="I3" s="46">
        <v>1</v>
      </c>
      <c r="J3" s="4" t="s">
        <v>24</v>
      </c>
      <c r="K3" s="4" t="s">
        <v>25</v>
      </c>
      <c r="L3" s="17">
        <f>((E3*2)+(H3*2))/1000</f>
        <v>8</v>
      </c>
      <c r="M3" s="7">
        <v>3.161</v>
      </c>
      <c r="N3" s="7">
        <f t="shared" ref="N3:N9" si="0">M3*L3</f>
        <v>25.288</v>
      </c>
      <c r="O3" s="43">
        <f>SUM(N3:N9)</f>
        <v>72.864000000000004</v>
      </c>
      <c r="P3" s="43">
        <f>O3*I3</f>
        <v>72.864000000000004</v>
      </c>
      <c r="Q3" s="9">
        <v>4.4619999999999997</v>
      </c>
      <c r="R3" s="9">
        <f t="shared" ref="R3:R9" si="1">Q3*L3</f>
        <v>35.695999999999998</v>
      </c>
      <c r="S3" s="38">
        <f>SUM(R3:R9)</f>
        <v>115.804</v>
      </c>
      <c r="T3" s="26">
        <f>S3*I3</f>
        <v>115.804</v>
      </c>
      <c r="U3" s="55">
        <v>13100</v>
      </c>
      <c r="V3" s="55">
        <f>U3*S3</f>
        <v>1517032.4000000001</v>
      </c>
      <c r="W3" s="55">
        <f>V3*I3</f>
        <v>1517032.4000000001</v>
      </c>
      <c r="X3" s="58">
        <f>SUM(R3:R5)</f>
        <v>78.576000000000008</v>
      </c>
      <c r="Y3" s="58">
        <f>SUM(R6:R9)/4</f>
        <v>9.3070000000000004</v>
      </c>
      <c r="Z3" s="58"/>
    </row>
    <row r="4" spans="1:26" ht="20.25" customHeight="1">
      <c r="A4" s="35">
        <f>$A$3</f>
        <v>0</v>
      </c>
      <c r="B4" s="34">
        <v>23465668</v>
      </c>
      <c r="C4" s="34" t="s">
        <v>10</v>
      </c>
      <c r="D4" s="37" t="s">
        <v>121</v>
      </c>
      <c r="E4" s="47"/>
      <c r="F4" s="47"/>
      <c r="G4" s="47"/>
      <c r="H4" s="50"/>
      <c r="I4" s="47"/>
      <c r="J4" s="6" t="s">
        <v>119</v>
      </c>
      <c r="K4" s="4" t="s">
        <v>117</v>
      </c>
      <c r="L4" s="17">
        <f>(E3*2+G3*2)/1000</f>
        <v>8</v>
      </c>
      <c r="M4" s="7">
        <f>1.156*2</f>
        <v>2.3119999999999998</v>
      </c>
      <c r="N4" s="7">
        <f t="shared" si="0"/>
        <v>18.495999999999999</v>
      </c>
      <c r="O4" s="44"/>
      <c r="P4" s="44"/>
      <c r="Q4" s="9">
        <v>4.12</v>
      </c>
      <c r="R4" s="9">
        <f t="shared" si="1"/>
        <v>32.96</v>
      </c>
      <c r="S4" s="39"/>
      <c r="T4" s="27"/>
      <c r="U4" s="56"/>
      <c r="V4" s="56"/>
      <c r="W4" s="56"/>
      <c r="X4" s="59"/>
      <c r="Y4" s="59"/>
      <c r="Z4" s="59"/>
    </row>
    <row r="5" spans="1:26" ht="20.25" customHeight="1">
      <c r="A5" s="35">
        <f t="shared" ref="A5:A9" si="2">$A$3</f>
        <v>0</v>
      </c>
      <c r="B5" s="34">
        <v>23465668</v>
      </c>
      <c r="C5" s="34" t="s">
        <v>10</v>
      </c>
      <c r="D5" s="37" t="s">
        <v>121</v>
      </c>
      <c r="E5" s="47"/>
      <c r="F5" s="47"/>
      <c r="G5" s="47"/>
      <c r="H5" s="50"/>
      <c r="I5" s="47"/>
      <c r="J5" s="4" t="s">
        <v>120</v>
      </c>
      <c r="K5" s="4" t="s">
        <v>118</v>
      </c>
      <c r="L5" s="17">
        <f>(E3*2+G3*2)/1000</f>
        <v>8</v>
      </c>
      <c r="M5" s="7">
        <f>(0.241+0.12)*2</f>
        <v>0.72199999999999998</v>
      </c>
      <c r="N5" s="7">
        <f t="shared" si="0"/>
        <v>5.7759999999999998</v>
      </c>
      <c r="O5" s="44"/>
      <c r="P5" s="44"/>
      <c r="Q5" s="9">
        <v>1.24</v>
      </c>
      <c r="R5" s="9">
        <f t="shared" si="1"/>
        <v>9.92</v>
      </c>
      <c r="S5" s="39"/>
      <c r="T5" s="27"/>
      <c r="U5" s="56"/>
      <c r="V5" s="56"/>
      <c r="W5" s="56"/>
      <c r="X5" s="59"/>
      <c r="Y5" s="59"/>
      <c r="Z5" s="59"/>
    </row>
    <row r="6" spans="1:26" ht="20.25" customHeight="1">
      <c r="A6" s="35">
        <f t="shared" si="2"/>
        <v>0</v>
      </c>
      <c r="B6" s="34">
        <v>23465668</v>
      </c>
      <c r="C6" s="34" t="s">
        <v>10</v>
      </c>
      <c r="D6" s="37" t="s">
        <v>121</v>
      </c>
      <c r="E6" s="47"/>
      <c r="F6" s="47"/>
      <c r="G6" s="47"/>
      <c r="H6" s="50"/>
      <c r="I6" s="47"/>
      <c r="J6" s="4" t="s">
        <v>28</v>
      </c>
      <c r="K6" s="4" t="s">
        <v>32</v>
      </c>
      <c r="L6" s="17">
        <f>(E3*2)/1000</f>
        <v>6</v>
      </c>
      <c r="M6" s="7">
        <v>0.97499999999999998</v>
      </c>
      <c r="N6" s="7">
        <f t="shared" si="0"/>
        <v>5.85</v>
      </c>
      <c r="O6" s="44"/>
      <c r="P6" s="44"/>
      <c r="Q6" s="9">
        <v>1.6850000000000001</v>
      </c>
      <c r="R6" s="9">
        <f t="shared" si="1"/>
        <v>10.11</v>
      </c>
      <c r="S6" s="39"/>
      <c r="T6" s="27"/>
      <c r="U6" s="56"/>
      <c r="V6" s="56"/>
      <c r="W6" s="56"/>
      <c r="X6" s="59"/>
      <c r="Y6" s="59"/>
      <c r="Z6" s="59"/>
    </row>
    <row r="7" spans="1:26" ht="20.25" customHeight="1">
      <c r="A7" s="35">
        <f t="shared" si="2"/>
        <v>0</v>
      </c>
      <c r="B7" s="34">
        <v>23465668</v>
      </c>
      <c r="C7" s="34" t="s">
        <v>10</v>
      </c>
      <c r="D7" s="37" t="s">
        <v>121</v>
      </c>
      <c r="E7" s="47"/>
      <c r="F7" s="47"/>
      <c r="G7" s="47"/>
      <c r="H7" s="50"/>
      <c r="I7" s="47"/>
      <c r="J7" s="4" t="s">
        <v>29</v>
      </c>
      <c r="K7" s="4" t="s">
        <v>33</v>
      </c>
      <c r="L7" s="17">
        <f>(E3*2)/1000</f>
        <v>6</v>
      </c>
      <c r="M7" s="7">
        <v>1.5229999999999999</v>
      </c>
      <c r="N7" s="7">
        <f t="shared" si="0"/>
        <v>9.1379999999999999</v>
      </c>
      <c r="O7" s="44"/>
      <c r="P7" s="44"/>
      <c r="Q7" s="9">
        <v>2.077</v>
      </c>
      <c r="R7" s="9">
        <f t="shared" si="1"/>
        <v>12.462</v>
      </c>
      <c r="S7" s="39"/>
      <c r="T7" s="27"/>
      <c r="U7" s="56"/>
      <c r="V7" s="56"/>
      <c r="W7" s="56"/>
      <c r="X7" s="59"/>
      <c r="Y7" s="59"/>
      <c r="Z7" s="59"/>
    </row>
    <row r="8" spans="1:26" ht="20.25" customHeight="1">
      <c r="A8" s="35">
        <f t="shared" si="2"/>
        <v>0</v>
      </c>
      <c r="B8" s="34">
        <v>23465668</v>
      </c>
      <c r="C8" s="34" t="s">
        <v>10</v>
      </c>
      <c r="D8" s="37" t="s">
        <v>121</v>
      </c>
      <c r="E8" s="47"/>
      <c r="F8" s="47"/>
      <c r="G8" s="47"/>
      <c r="H8" s="50"/>
      <c r="I8" s="47"/>
      <c r="J8" s="4" t="s">
        <v>30</v>
      </c>
      <c r="K8" s="4" t="s">
        <v>34</v>
      </c>
      <c r="L8" s="17">
        <f>(H3*4)/1000</f>
        <v>4</v>
      </c>
      <c r="M8" s="7">
        <v>0.99399999999999999</v>
      </c>
      <c r="N8" s="7">
        <f t="shared" si="0"/>
        <v>3.976</v>
      </c>
      <c r="O8" s="44"/>
      <c r="P8" s="44"/>
      <c r="Q8" s="9">
        <v>1.7929999999999999</v>
      </c>
      <c r="R8" s="9">
        <f t="shared" si="1"/>
        <v>7.1719999999999997</v>
      </c>
      <c r="S8" s="39"/>
      <c r="T8" s="27"/>
      <c r="U8" s="56"/>
      <c r="V8" s="56"/>
      <c r="W8" s="56"/>
      <c r="X8" s="59"/>
      <c r="Y8" s="59"/>
      <c r="Z8" s="59"/>
    </row>
    <row r="9" spans="1:26" ht="20.25" customHeight="1">
      <c r="A9" s="35">
        <f t="shared" si="2"/>
        <v>0</v>
      </c>
      <c r="B9" s="34">
        <v>23465668</v>
      </c>
      <c r="C9" s="34" t="s">
        <v>10</v>
      </c>
      <c r="D9" s="37" t="s">
        <v>121</v>
      </c>
      <c r="E9" s="48"/>
      <c r="F9" s="48"/>
      <c r="G9" s="48"/>
      <c r="H9" s="51"/>
      <c r="I9" s="48"/>
      <c r="J9" s="4" t="s">
        <v>31</v>
      </c>
      <c r="K9" s="4" t="s">
        <v>35</v>
      </c>
      <c r="L9" s="17">
        <f>(H3*4)/1000</f>
        <v>4</v>
      </c>
      <c r="M9" s="7">
        <v>1.085</v>
      </c>
      <c r="N9" s="7">
        <f t="shared" si="0"/>
        <v>4.34</v>
      </c>
      <c r="O9" s="45"/>
      <c r="P9" s="45"/>
      <c r="Q9" s="9">
        <v>1.871</v>
      </c>
      <c r="R9" s="9">
        <f t="shared" si="1"/>
        <v>7.484</v>
      </c>
      <c r="S9" s="31"/>
      <c r="T9" s="28"/>
      <c r="U9" s="57"/>
      <c r="V9" s="57"/>
      <c r="W9" s="57"/>
      <c r="X9" s="60"/>
      <c r="Y9" s="60"/>
      <c r="Z9" s="60"/>
    </row>
    <row r="10" spans="1:26" ht="20.25" customHeight="1">
      <c r="A10" s="35"/>
    </row>
    <row r="11" spans="1:26" ht="20.25" customHeight="1">
      <c r="A11" s="35"/>
    </row>
    <row r="12" spans="1:26" ht="20.25" customHeight="1">
      <c r="A12" s="35"/>
    </row>
    <row r="13" spans="1:26" ht="20.25" customHeight="1">
      <c r="A13" s="35"/>
    </row>
    <row r="14" spans="1:26" ht="20.25" customHeight="1">
      <c r="A14" s="35"/>
    </row>
    <row r="15" spans="1:26" ht="20.25" customHeight="1">
      <c r="A15" s="35"/>
    </row>
    <row r="16" spans="1:26" ht="20.25" customHeight="1">
      <c r="A16" s="35"/>
    </row>
    <row r="17" spans="1:1" ht="20.25" customHeight="1">
      <c r="A17" s="35"/>
    </row>
    <row r="18" spans="1:1" ht="20.25" customHeight="1">
      <c r="A18" s="35"/>
    </row>
    <row r="19" spans="1:1" ht="20.25" customHeight="1">
      <c r="A19" s="35"/>
    </row>
    <row r="20" spans="1:1" ht="20.25" customHeight="1">
      <c r="A20" s="35"/>
    </row>
    <row r="21" spans="1:1" ht="20.25" customHeight="1">
      <c r="A21" s="35"/>
    </row>
    <row r="22" spans="1:1" ht="20.25" customHeight="1">
      <c r="A22" s="35"/>
    </row>
    <row r="23" spans="1:1" ht="20.25" customHeight="1">
      <c r="A23" s="35"/>
    </row>
    <row r="24" spans="1:1" ht="20.25" customHeight="1">
      <c r="A24" s="35"/>
    </row>
    <row r="25" spans="1:1" ht="20.25" customHeight="1">
      <c r="A25" s="36"/>
    </row>
  </sheetData>
  <mergeCells count="13">
    <mergeCell ref="W3:W9"/>
    <mergeCell ref="X3:X9"/>
    <mergeCell ref="Y3:Y9"/>
    <mergeCell ref="Z3:Z9"/>
    <mergeCell ref="E3:E9"/>
    <mergeCell ref="F3:F9"/>
    <mergeCell ref="G3:G9"/>
    <mergeCell ref="H3:H9"/>
    <mergeCell ref="I3:I9"/>
    <mergeCell ref="O3:O9"/>
    <mergeCell ref="P3:P9"/>
    <mergeCell ref="U3:U9"/>
    <mergeCell ref="V3:V9"/>
  </mergeCells>
  <phoneticPr fontId="2" type="noConversion"/>
  <pageMargins left="0.15748031496062992" right="0.15748031496062992" top="0.19685039370078741" bottom="0.19685039370078741" header="0.15748031496062992" footer="0.15748031496062992"/>
  <pageSetup paperSize="8" scale="6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2:Z25"/>
  <sheetViews>
    <sheetView view="pageBreakPreview" zoomScale="90" zoomScaleSheetLayoutView="90" workbookViewId="0">
      <pane ySplit="2" topLeftCell="A3" activePane="bottomLeft" state="frozen"/>
      <selection activeCell="W18" sqref="W18"/>
      <selection pane="bottomLeft" activeCell="W18" sqref="W18"/>
    </sheetView>
  </sheetViews>
  <sheetFormatPr defaultRowHeight="20.25" customHeight="1"/>
  <cols>
    <col min="1" max="1" width="6.25" style="23" customWidth="1"/>
    <col min="2" max="2" width="11.5" style="23" customWidth="1"/>
    <col min="3" max="3" width="18.5" style="23" customWidth="1"/>
    <col min="4" max="4" width="11.75" style="23" customWidth="1"/>
    <col min="5" max="8" width="6.625" style="25" customWidth="1"/>
    <col min="9" max="9" width="7.375" style="25" customWidth="1"/>
    <col min="10" max="10" width="15.375" style="4" customWidth="1"/>
    <col min="11" max="11" width="12.125" style="4" customWidth="1"/>
    <col min="12" max="12" width="8.625" style="17" customWidth="1"/>
    <col min="13" max="13" width="8.625" style="7" customWidth="1"/>
    <col min="14" max="14" width="10.625" style="7" customWidth="1"/>
    <col min="15" max="16" width="11.625" style="7" customWidth="1"/>
    <col min="17" max="17" width="8.625" style="9" customWidth="1"/>
    <col min="18" max="18" width="10.25" style="9" customWidth="1"/>
    <col min="19" max="20" width="7.875" style="9" customWidth="1"/>
    <col min="21" max="22" width="11.625" style="11" customWidth="1"/>
    <col min="23" max="23" width="11.625" style="12" customWidth="1"/>
    <col min="24" max="26" width="9.125" style="15" customWidth="1"/>
    <col min="27" max="16384" width="9" style="5"/>
  </cols>
  <sheetData>
    <row r="2" spans="1:26" s="3" customFormat="1" ht="61.5" customHeight="1">
      <c r="A2" s="23" t="s">
        <v>131</v>
      </c>
      <c r="B2" s="23" t="s">
        <v>1</v>
      </c>
      <c r="C2" s="23" t="s">
        <v>14</v>
      </c>
      <c r="D2" s="23" t="s">
        <v>22</v>
      </c>
      <c r="E2" s="25" t="s">
        <v>36</v>
      </c>
      <c r="F2" s="25" t="s">
        <v>37</v>
      </c>
      <c r="G2" s="25" t="s">
        <v>38</v>
      </c>
      <c r="H2" s="25" t="s">
        <v>39</v>
      </c>
      <c r="I2" s="25" t="s">
        <v>19</v>
      </c>
      <c r="J2" s="23" t="s">
        <v>15</v>
      </c>
      <c r="K2" s="23" t="s">
        <v>16</v>
      </c>
      <c r="L2" s="18" t="s">
        <v>260</v>
      </c>
      <c r="M2" s="8" t="s">
        <v>17</v>
      </c>
      <c r="N2" s="8" t="s">
        <v>20</v>
      </c>
      <c r="O2" s="8" t="s">
        <v>204</v>
      </c>
      <c r="P2" s="8" t="s">
        <v>218</v>
      </c>
      <c r="Q2" s="10" t="s">
        <v>18</v>
      </c>
      <c r="R2" s="10" t="s">
        <v>21</v>
      </c>
      <c r="S2" s="22" t="s">
        <v>234</v>
      </c>
      <c r="T2" s="22" t="s">
        <v>244</v>
      </c>
      <c r="U2" s="13" t="s">
        <v>154</v>
      </c>
      <c r="V2" s="13" t="s">
        <v>153</v>
      </c>
      <c r="W2" s="14" t="s">
        <v>155</v>
      </c>
      <c r="X2" s="29" t="s">
        <v>40</v>
      </c>
      <c r="Y2" s="29" t="s">
        <v>98</v>
      </c>
      <c r="Z2" s="29" t="s">
        <v>97</v>
      </c>
    </row>
    <row r="3" spans="1:26" ht="20.25" customHeight="1">
      <c r="A3" s="34"/>
      <c r="B3" s="34">
        <v>23465668</v>
      </c>
      <c r="C3" s="34" t="s">
        <v>10</v>
      </c>
      <c r="D3" s="37" t="s">
        <v>122</v>
      </c>
      <c r="E3" s="46">
        <v>3000</v>
      </c>
      <c r="F3" s="46">
        <v>2000</v>
      </c>
      <c r="G3" s="46">
        <v>1000</v>
      </c>
      <c r="H3" s="49">
        <f>F3-G3</f>
        <v>1000</v>
      </c>
      <c r="I3" s="46">
        <v>1</v>
      </c>
      <c r="J3" s="4" t="s">
        <v>24</v>
      </c>
      <c r="K3" s="4" t="s">
        <v>25</v>
      </c>
      <c r="L3" s="17">
        <f>((E3*2)+(H3*2))/1000</f>
        <v>8</v>
      </c>
      <c r="M3" s="7">
        <v>3.161</v>
      </c>
      <c r="N3" s="7">
        <f t="shared" ref="N3:N9" si="0">M3*L3</f>
        <v>25.288</v>
      </c>
      <c r="O3" s="43">
        <f>SUM(N3:N9)</f>
        <v>72.864000000000004</v>
      </c>
      <c r="P3" s="43">
        <f>O3*I3</f>
        <v>72.864000000000004</v>
      </c>
      <c r="Q3" s="9">
        <v>4.4619999999999997</v>
      </c>
      <c r="R3" s="9">
        <f t="shared" ref="R3:R9" si="1">Q3*L3</f>
        <v>35.695999999999998</v>
      </c>
      <c r="S3" s="38">
        <f>SUM(R3:R9)</f>
        <v>115.804</v>
      </c>
      <c r="T3" s="26">
        <f>S3*I3</f>
        <v>115.804</v>
      </c>
      <c r="U3" s="55">
        <v>13100</v>
      </c>
      <c r="V3" s="55">
        <f>U3*S3</f>
        <v>1517032.4000000001</v>
      </c>
      <c r="W3" s="55">
        <f>V3*I3</f>
        <v>1517032.4000000001</v>
      </c>
      <c r="X3" s="58">
        <f>SUM(R3:R5)</f>
        <v>78.576000000000008</v>
      </c>
      <c r="Y3" s="58">
        <f>SUM(R6:R9)/4</f>
        <v>9.3070000000000004</v>
      </c>
      <c r="Z3" s="58"/>
    </row>
    <row r="4" spans="1:26" ht="20.25" customHeight="1">
      <c r="A4" s="35">
        <f>$A$3</f>
        <v>0</v>
      </c>
      <c r="B4" s="34">
        <v>23465668</v>
      </c>
      <c r="C4" s="34" t="s">
        <v>10</v>
      </c>
      <c r="D4" s="37" t="s">
        <v>122</v>
      </c>
      <c r="E4" s="47"/>
      <c r="F4" s="47"/>
      <c r="G4" s="47"/>
      <c r="H4" s="50"/>
      <c r="I4" s="47"/>
      <c r="J4" s="6" t="s">
        <v>119</v>
      </c>
      <c r="K4" s="4" t="s">
        <v>117</v>
      </c>
      <c r="L4" s="17">
        <f>(E3*2+G3*2)/1000</f>
        <v>8</v>
      </c>
      <c r="M4" s="7">
        <f>1.156*2</f>
        <v>2.3119999999999998</v>
      </c>
      <c r="N4" s="7">
        <f t="shared" si="0"/>
        <v>18.495999999999999</v>
      </c>
      <c r="O4" s="44"/>
      <c r="P4" s="44"/>
      <c r="Q4" s="9">
        <v>4.12</v>
      </c>
      <c r="R4" s="9">
        <f t="shared" si="1"/>
        <v>32.96</v>
      </c>
      <c r="S4" s="39"/>
      <c r="T4" s="27"/>
      <c r="U4" s="56"/>
      <c r="V4" s="56"/>
      <c r="W4" s="56"/>
      <c r="X4" s="59"/>
      <c r="Y4" s="59"/>
      <c r="Z4" s="59"/>
    </row>
    <row r="5" spans="1:26" ht="20.25" customHeight="1">
      <c r="A5" s="35">
        <f t="shared" ref="A5:A9" si="2">$A$3</f>
        <v>0</v>
      </c>
      <c r="B5" s="34">
        <v>23465668</v>
      </c>
      <c r="C5" s="34" t="s">
        <v>10</v>
      </c>
      <c r="D5" s="37" t="s">
        <v>122</v>
      </c>
      <c r="E5" s="47"/>
      <c r="F5" s="47"/>
      <c r="G5" s="47"/>
      <c r="H5" s="50"/>
      <c r="I5" s="47"/>
      <c r="J5" s="4" t="s">
        <v>120</v>
      </c>
      <c r="K5" s="4" t="s">
        <v>118</v>
      </c>
      <c r="L5" s="17">
        <f>(E3*2+G3*2)/1000</f>
        <v>8</v>
      </c>
      <c r="M5" s="7">
        <f>(0.241+0.12)*2</f>
        <v>0.72199999999999998</v>
      </c>
      <c r="N5" s="7">
        <f t="shared" si="0"/>
        <v>5.7759999999999998</v>
      </c>
      <c r="O5" s="44"/>
      <c r="P5" s="44"/>
      <c r="Q5" s="9">
        <v>1.24</v>
      </c>
      <c r="R5" s="9">
        <f t="shared" si="1"/>
        <v>9.92</v>
      </c>
      <c r="S5" s="39"/>
      <c r="T5" s="27"/>
      <c r="U5" s="56"/>
      <c r="V5" s="56"/>
      <c r="W5" s="56"/>
      <c r="X5" s="59"/>
      <c r="Y5" s="59"/>
      <c r="Z5" s="59"/>
    </row>
    <row r="6" spans="1:26" ht="20.25" customHeight="1">
      <c r="A6" s="35">
        <f t="shared" si="2"/>
        <v>0</v>
      </c>
      <c r="B6" s="34">
        <v>23465668</v>
      </c>
      <c r="C6" s="34" t="s">
        <v>10</v>
      </c>
      <c r="D6" s="37" t="s">
        <v>122</v>
      </c>
      <c r="E6" s="47"/>
      <c r="F6" s="47"/>
      <c r="G6" s="47"/>
      <c r="H6" s="50"/>
      <c r="I6" s="47"/>
      <c r="J6" s="4" t="s">
        <v>28</v>
      </c>
      <c r="K6" s="4" t="s">
        <v>32</v>
      </c>
      <c r="L6" s="17">
        <f>(E3*2)/1000</f>
        <v>6</v>
      </c>
      <c r="M6" s="7">
        <v>0.97499999999999998</v>
      </c>
      <c r="N6" s="7">
        <f t="shared" si="0"/>
        <v>5.85</v>
      </c>
      <c r="O6" s="44"/>
      <c r="P6" s="44"/>
      <c r="Q6" s="9">
        <v>1.6850000000000001</v>
      </c>
      <c r="R6" s="9">
        <f t="shared" si="1"/>
        <v>10.11</v>
      </c>
      <c r="S6" s="39"/>
      <c r="T6" s="27"/>
      <c r="U6" s="56"/>
      <c r="V6" s="56"/>
      <c r="W6" s="56"/>
      <c r="X6" s="59"/>
      <c r="Y6" s="59"/>
      <c r="Z6" s="59"/>
    </row>
    <row r="7" spans="1:26" ht="20.25" customHeight="1">
      <c r="A7" s="35">
        <f t="shared" si="2"/>
        <v>0</v>
      </c>
      <c r="B7" s="34">
        <v>23465668</v>
      </c>
      <c r="C7" s="34" t="s">
        <v>10</v>
      </c>
      <c r="D7" s="37" t="s">
        <v>122</v>
      </c>
      <c r="E7" s="47"/>
      <c r="F7" s="47"/>
      <c r="G7" s="47"/>
      <c r="H7" s="50"/>
      <c r="I7" s="47"/>
      <c r="J7" s="4" t="s">
        <v>29</v>
      </c>
      <c r="K7" s="4" t="s">
        <v>33</v>
      </c>
      <c r="L7" s="17">
        <f>(E3*2)/1000</f>
        <v>6</v>
      </c>
      <c r="M7" s="7">
        <v>1.5229999999999999</v>
      </c>
      <c r="N7" s="7">
        <f t="shared" si="0"/>
        <v>9.1379999999999999</v>
      </c>
      <c r="O7" s="44"/>
      <c r="P7" s="44"/>
      <c r="Q7" s="9">
        <v>2.077</v>
      </c>
      <c r="R7" s="9">
        <f t="shared" si="1"/>
        <v>12.462</v>
      </c>
      <c r="S7" s="39"/>
      <c r="T7" s="27"/>
      <c r="U7" s="56"/>
      <c r="V7" s="56"/>
      <c r="W7" s="56"/>
      <c r="X7" s="59"/>
      <c r="Y7" s="59"/>
      <c r="Z7" s="59"/>
    </row>
    <row r="8" spans="1:26" ht="20.25" customHeight="1">
      <c r="A8" s="35">
        <f t="shared" si="2"/>
        <v>0</v>
      </c>
      <c r="B8" s="34">
        <v>23465668</v>
      </c>
      <c r="C8" s="34" t="s">
        <v>10</v>
      </c>
      <c r="D8" s="37" t="s">
        <v>122</v>
      </c>
      <c r="E8" s="47"/>
      <c r="F8" s="47"/>
      <c r="G8" s="47"/>
      <c r="H8" s="50"/>
      <c r="I8" s="47"/>
      <c r="J8" s="4" t="s">
        <v>30</v>
      </c>
      <c r="K8" s="4" t="s">
        <v>34</v>
      </c>
      <c r="L8" s="17">
        <f>(H3*4)/1000</f>
        <v>4</v>
      </c>
      <c r="M8" s="7">
        <v>0.99399999999999999</v>
      </c>
      <c r="N8" s="7">
        <f t="shared" si="0"/>
        <v>3.976</v>
      </c>
      <c r="O8" s="44"/>
      <c r="P8" s="44"/>
      <c r="Q8" s="9">
        <v>1.7929999999999999</v>
      </c>
      <c r="R8" s="9">
        <f t="shared" si="1"/>
        <v>7.1719999999999997</v>
      </c>
      <c r="S8" s="39"/>
      <c r="T8" s="27"/>
      <c r="U8" s="56"/>
      <c r="V8" s="56"/>
      <c r="W8" s="56"/>
      <c r="X8" s="59"/>
      <c r="Y8" s="59"/>
      <c r="Z8" s="59"/>
    </row>
    <row r="9" spans="1:26" ht="20.25" customHeight="1">
      <c r="A9" s="35">
        <f t="shared" si="2"/>
        <v>0</v>
      </c>
      <c r="B9" s="34">
        <v>23465668</v>
      </c>
      <c r="C9" s="34" t="s">
        <v>10</v>
      </c>
      <c r="D9" s="37" t="s">
        <v>122</v>
      </c>
      <c r="E9" s="48"/>
      <c r="F9" s="48"/>
      <c r="G9" s="48"/>
      <c r="H9" s="51"/>
      <c r="I9" s="48"/>
      <c r="J9" s="4" t="s">
        <v>31</v>
      </c>
      <c r="K9" s="4" t="s">
        <v>35</v>
      </c>
      <c r="L9" s="17">
        <f>(H3*4)/1000</f>
        <v>4</v>
      </c>
      <c r="M9" s="7">
        <v>1.085</v>
      </c>
      <c r="N9" s="7">
        <f t="shared" si="0"/>
        <v>4.34</v>
      </c>
      <c r="O9" s="45"/>
      <c r="P9" s="45"/>
      <c r="Q9" s="9">
        <v>1.871</v>
      </c>
      <c r="R9" s="9">
        <f t="shared" si="1"/>
        <v>7.484</v>
      </c>
      <c r="S9" s="31"/>
      <c r="T9" s="28"/>
      <c r="U9" s="57"/>
      <c r="V9" s="57"/>
      <c r="W9" s="57"/>
      <c r="X9" s="60"/>
      <c r="Y9" s="60"/>
      <c r="Z9" s="60"/>
    </row>
    <row r="10" spans="1:26" ht="20.25" customHeight="1">
      <c r="A10" s="35"/>
    </row>
    <row r="11" spans="1:26" ht="20.25" customHeight="1">
      <c r="A11" s="35"/>
    </row>
    <row r="12" spans="1:26" ht="20.25" customHeight="1">
      <c r="A12" s="35"/>
    </row>
    <row r="13" spans="1:26" ht="20.25" customHeight="1">
      <c r="A13" s="35"/>
    </row>
    <row r="14" spans="1:26" ht="20.25" customHeight="1">
      <c r="A14" s="35"/>
    </row>
    <row r="15" spans="1:26" ht="20.25" customHeight="1">
      <c r="A15" s="35"/>
    </row>
    <row r="16" spans="1:26" ht="20.25" customHeight="1">
      <c r="A16" s="35"/>
    </row>
    <row r="17" spans="1:1" ht="20.25" customHeight="1">
      <c r="A17" s="35"/>
    </row>
    <row r="18" spans="1:1" ht="20.25" customHeight="1">
      <c r="A18" s="35"/>
    </row>
    <row r="19" spans="1:1" ht="20.25" customHeight="1">
      <c r="A19" s="35"/>
    </row>
    <row r="20" spans="1:1" ht="20.25" customHeight="1">
      <c r="A20" s="35"/>
    </row>
    <row r="21" spans="1:1" ht="20.25" customHeight="1">
      <c r="A21" s="35"/>
    </row>
    <row r="22" spans="1:1" ht="20.25" customHeight="1">
      <c r="A22" s="35"/>
    </row>
    <row r="23" spans="1:1" ht="20.25" customHeight="1">
      <c r="A23" s="35"/>
    </row>
    <row r="24" spans="1:1" ht="20.25" customHeight="1">
      <c r="A24" s="35"/>
    </row>
    <row r="25" spans="1:1" ht="20.25" customHeight="1">
      <c r="A25" s="36"/>
    </row>
  </sheetData>
  <mergeCells count="13">
    <mergeCell ref="Z3:Z9"/>
    <mergeCell ref="E3:E9"/>
    <mergeCell ref="F3:F9"/>
    <mergeCell ref="G3:G9"/>
    <mergeCell ref="H3:H9"/>
    <mergeCell ref="I3:I9"/>
    <mergeCell ref="O3:O9"/>
    <mergeCell ref="P3:P9"/>
    <mergeCell ref="U3:U9"/>
    <mergeCell ref="V3:V9"/>
    <mergeCell ref="W3:W9"/>
    <mergeCell ref="X3:X9"/>
    <mergeCell ref="Y3:Y9"/>
  </mergeCells>
  <phoneticPr fontId="2" type="noConversion"/>
  <pageMargins left="0.15748031496062992" right="0.15748031496062992" top="0.19685039370078741" bottom="0.19685039370078741" header="0.15748031496062992" footer="0.15748031496062992"/>
  <pageSetup paperSize="8" scale="6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Z25"/>
  <sheetViews>
    <sheetView view="pageBreakPreview" zoomScale="90" zoomScaleSheetLayoutView="90" workbookViewId="0">
      <pane ySplit="2" topLeftCell="A3" activePane="bottomLeft" state="frozen"/>
      <selection activeCell="W18" sqref="W18"/>
      <selection pane="bottomLeft" activeCell="W18" sqref="W18"/>
    </sheetView>
  </sheetViews>
  <sheetFormatPr defaultRowHeight="20.25" customHeight="1"/>
  <cols>
    <col min="1" max="1" width="6.25" style="23" customWidth="1"/>
    <col min="2" max="2" width="11.5" style="23" customWidth="1"/>
    <col min="3" max="3" width="18.5" style="23" customWidth="1"/>
    <col min="4" max="4" width="11.75" style="23" customWidth="1"/>
    <col min="5" max="8" width="6.625" style="25" customWidth="1"/>
    <col min="9" max="9" width="7.375" style="25" customWidth="1"/>
    <col min="10" max="10" width="15.375" style="4" customWidth="1"/>
    <col min="11" max="11" width="12.125" style="4" customWidth="1"/>
    <col min="12" max="12" width="8.625" style="17" customWidth="1"/>
    <col min="13" max="13" width="8.625" style="7" customWidth="1"/>
    <col min="14" max="14" width="10.625" style="7" customWidth="1"/>
    <col min="15" max="16" width="11.625" style="7" customWidth="1"/>
    <col min="17" max="17" width="8.625" style="9" customWidth="1"/>
    <col min="18" max="18" width="10.25" style="9" customWidth="1"/>
    <col min="19" max="20" width="7.875" style="9" customWidth="1"/>
    <col min="21" max="22" width="11.625" style="11" customWidth="1"/>
    <col min="23" max="23" width="11.625" style="12" customWidth="1"/>
    <col min="24" max="26" width="9.125" style="15" customWidth="1"/>
    <col min="27" max="16384" width="9" style="5"/>
  </cols>
  <sheetData>
    <row r="2" spans="1:26" s="3" customFormat="1" ht="61.5" customHeight="1">
      <c r="A2" s="23" t="s">
        <v>131</v>
      </c>
      <c r="B2" s="23" t="s">
        <v>1</v>
      </c>
      <c r="C2" s="23" t="s">
        <v>14</v>
      </c>
      <c r="D2" s="23" t="s">
        <v>22</v>
      </c>
      <c r="E2" s="25" t="s">
        <v>36</v>
      </c>
      <c r="F2" s="25" t="s">
        <v>37</v>
      </c>
      <c r="G2" s="25" t="s">
        <v>38</v>
      </c>
      <c r="H2" s="25" t="s">
        <v>39</v>
      </c>
      <c r="I2" s="25" t="s">
        <v>19</v>
      </c>
      <c r="J2" s="23" t="s">
        <v>15</v>
      </c>
      <c r="K2" s="23" t="s">
        <v>16</v>
      </c>
      <c r="L2" s="18" t="s">
        <v>259</v>
      </c>
      <c r="M2" s="8" t="s">
        <v>17</v>
      </c>
      <c r="N2" s="8" t="s">
        <v>20</v>
      </c>
      <c r="O2" s="8" t="s">
        <v>204</v>
      </c>
      <c r="P2" s="8" t="s">
        <v>226</v>
      </c>
      <c r="Q2" s="10" t="s">
        <v>18</v>
      </c>
      <c r="R2" s="10" t="s">
        <v>21</v>
      </c>
      <c r="S2" s="22" t="s">
        <v>234</v>
      </c>
      <c r="T2" s="22" t="s">
        <v>253</v>
      </c>
      <c r="U2" s="13" t="s">
        <v>154</v>
      </c>
      <c r="V2" s="13" t="s">
        <v>153</v>
      </c>
      <c r="W2" s="14" t="s">
        <v>155</v>
      </c>
      <c r="X2" s="29" t="s">
        <v>40</v>
      </c>
      <c r="Y2" s="29" t="s">
        <v>98</v>
      </c>
      <c r="Z2" s="29" t="s">
        <v>97</v>
      </c>
    </row>
    <row r="3" spans="1:26" ht="20.25" customHeight="1">
      <c r="A3" s="34"/>
      <c r="B3" s="34">
        <v>23465668</v>
      </c>
      <c r="C3" s="34" t="s">
        <v>10</v>
      </c>
      <c r="D3" s="37" t="s">
        <v>124</v>
      </c>
      <c r="E3" s="46">
        <v>3000</v>
      </c>
      <c r="F3" s="46">
        <v>2000</v>
      </c>
      <c r="G3" s="46">
        <f>F3/2</f>
        <v>1000</v>
      </c>
      <c r="H3" s="49">
        <f>F3-G3</f>
        <v>1000</v>
      </c>
      <c r="I3" s="46">
        <v>1</v>
      </c>
      <c r="J3" s="4" t="s">
        <v>24</v>
      </c>
      <c r="K3" s="4" t="s">
        <v>25</v>
      </c>
      <c r="L3" s="17">
        <f>((E3*2)+(H3*2))/1000</f>
        <v>8</v>
      </c>
      <c r="M3" s="7">
        <v>3.161</v>
      </c>
      <c r="N3" s="7">
        <f t="shared" ref="N3:N10" si="0">M3*L3</f>
        <v>25.288</v>
      </c>
      <c r="O3" s="43">
        <f>SUM(N3:N10)</f>
        <v>77.89800000000001</v>
      </c>
      <c r="P3" s="43">
        <f>O3*I3</f>
        <v>77.89800000000001</v>
      </c>
      <c r="Q3" s="9">
        <v>4.4619999999999997</v>
      </c>
      <c r="R3" s="9">
        <f t="shared" ref="R3:R10" si="1">Q3*L3</f>
        <v>35.695999999999998</v>
      </c>
      <c r="S3" s="38">
        <f>SUM(R3:R10)</f>
        <v>122.28400000000001</v>
      </c>
      <c r="T3" s="26">
        <f>S3*I3</f>
        <v>122.28400000000001</v>
      </c>
      <c r="U3" s="55">
        <v>13100</v>
      </c>
      <c r="V3" s="55">
        <f>U3*S3</f>
        <v>1601920.4000000001</v>
      </c>
      <c r="W3" s="55">
        <f>V3*I3</f>
        <v>1601920.4000000001</v>
      </c>
      <c r="X3" s="58">
        <f>SUM(R3:R5)</f>
        <v>78.576000000000008</v>
      </c>
      <c r="Y3" s="58">
        <f>SUM(R6:R10)/4</f>
        <v>10.927</v>
      </c>
      <c r="Z3" s="58"/>
    </row>
    <row r="4" spans="1:26" ht="20.25" customHeight="1">
      <c r="A4" s="35">
        <f>$A$3</f>
        <v>0</v>
      </c>
      <c r="B4" s="34">
        <v>23465668</v>
      </c>
      <c r="C4" s="34" t="s">
        <v>10</v>
      </c>
      <c r="D4" s="37" t="s">
        <v>124</v>
      </c>
      <c r="E4" s="47"/>
      <c r="F4" s="47"/>
      <c r="G4" s="47"/>
      <c r="H4" s="50"/>
      <c r="I4" s="47"/>
      <c r="J4" s="6" t="s">
        <v>119</v>
      </c>
      <c r="K4" s="4" t="s">
        <v>117</v>
      </c>
      <c r="L4" s="17">
        <f>(E3*2+G3*2)/1000</f>
        <v>8</v>
      </c>
      <c r="M4" s="7">
        <f>1.156*2</f>
        <v>2.3119999999999998</v>
      </c>
      <c r="N4" s="7">
        <f t="shared" si="0"/>
        <v>18.495999999999999</v>
      </c>
      <c r="O4" s="44"/>
      <c r="P4" s="44"/>
      <c r="Q4" s="9">
        <v>4.12</v>
      </c>
      <c r="R4" s="9">
        <f t="shared" si="1"/>
        <v>32.96</v>
      </c>
      <c r="S4" s="39"/>
      <c r="T4" s="27"/>
      <c r="U4" s="56"/>
      <c r="V4" s="56"/>
      <c r="W4" s="56"/>
      <c r="X4" s="59"/>
      <c r="Y4" s="59"/>
      <c r="Z4" s="59"/>
    </row>
    <row r="5" spans="1:26" ht="20.25" customHeight="1">
      <c r="A5" s="35">
        <f t="shared" ref="A5:A10" si="2">$A$3</f>
        <v>0</v>
      </c>
      <c r="B5" s="34">
        <v>23465668</v>
      </c>
      <c r="C5" s="34" t="s">
        <v>10</v>
      </c>
      <c r="D5" s="37" t="s">
        <v>124</v>
      </c>
      <c r="E5" s="47"/>
      <c r="F5" s="47"/>
      <c r="G5" s="47"/>
      <c r="H5" s="50"/>
      <c r="I5" s="47"/>
      <c r="J5" s="4" t="s">
        <v>120</v>
      </c>
      <c r="K5" s="4" t="s">
        <v>118</v>
      </c>
      <c r="L5" s="17">
        <f>(E3*2+G3*2)/1000</f>
        <v>8</v>
      </c>
      <c r="M5" s="7">
        <f>(0.241+0.12)*2</f>
        <v>0.72199999999999998</v>
      </c>
      <c r="N5" s="7">
        <f t="shared" si="0"/>
        <v>5.7759999999999998</v>
      </c>
      <c r="O5" s="44"/>
      <c r="P5" s="44"/>
      <c r="Q5" s="9">
        <v>1.24</v>
      </c>
      <c r="R5" s="9">
        <f t="shared" si="1"/>
        <v>9.92</v>
      </c>
      <c r="S5" s="39"/>
      <c r="T5" s="27"/>
      <c r="U5" s="56"/>
      <c r="V5" s="56"/>
      <c r="W5" s="56"/>
      <c r="X5" s="59"/>
      <c r="Y5" s="59"/>
      <c r="Z5" s="59"/>
    </row>
    <row r="6" spans="1:26" ht="20.25" customHeight="1">
      <c r="A6" s="35">
        <f t="shared" si="2"/>
        <v>0</v>
      </c>
      <c r="B6" s="34">
        <v>23465668</v>
      </c>
      <c r="C6" s="34" t="s">
        <v>10</v>
      </c>
      <c r="D6" s="37" t="s">
        <v>124</v>
      </c>
      <c r="E6" s="47"/>
      <c r="F6" s="47"/>
      <c r="G6" s="47"/>
      <c r="H6" s="50"/>
      <c r="I6" s="47"/>
      <c r="J6" s="4" t="s">
        <v>28</v>
      </c>
      <c r="K6" s="4" t="s">
        <v>32</v>
      </c>
      <c r="L6" s="17">
        <f>(E3*2)/1000</f>
        <v>6</v>
      </c>
      <c r="M6" s="7">
        <v>0.97499999999999998</v>
      </c>
      <c r="N6" s="7">
        <f t="shared" si="0"/>
        <v>5.85</v>
      </c>
      <c r="O6" s="44"/>
      <c r="P6" s="44"/>
      <c r="Q6" s="9">
        <v>1.6850000000000001</v>
      </c>
      <c r="R6" s="9">
        <f t="shared" si="1"/>
        <v>10.11</v>
      </c>
      <c r="S6" s="39"/>
      <c r="T6" s="27"/>
      <c r="U6" s="56"/>
      <c r="V6" s="56"/>
      <c r="W6" s="56"/>
      <c r="X6" s="59"/>
      <c r="Y6" s="59"/>
      <c r="Z6" s="59"/>
    </row>
    <row r="7" spans="1:26" ht="20.25" customHeight="1">
      <c r="A7" s="35">
        <f t="shared" si="2"/>
        <v>0</v>
      </c>
      <c r="B7" s="34">
        <v>23465668</v>
      </c>
      <c r="C7" s="34" t="s">
        <v>10</v>
      </c>
      <c r="D7" s="37" t="s">
        <v>124</v>
      </c>
      <c r="E7" s="47"/>
      <c r="F7" s="47"/>
      <c r="G7" s="47"/>
      <c r="H7" s="50"/>
      <c r="I7" s="47"/>
      <c r="J7" s="4" t="s">
        <v>42</v>
      </c>
      <c r="K7" s="4" t="s">
        <v>43</v>
      </c>
      <c r="L7" s="17">
        <f>(E3*2)/1000</f>
        <v>6</v>
      </c>
      <c r="M7" s="7">
        <v>0.83899999999999997</v>
      </c>
      <c r="N7" s="7">
        <f t="shared" si="0"/>
        <v>5.0339999999999998</v>
      </c>
      <c r="O7" s="44"/>
      <c r="P7" s="44"/>
      <c r="Q7" s="9">
        <v>1.08</v>
      </c>
      <c r="R7" s="9">
        <f t="shared" si="1"/>
        <v>6.48</v>
      </c>
      <c r="S7" s="39"/>
      <c r="T7" s="27"/>
      <c r="U7" s="56"/>
      <c r="V7" s="56"/>
      <c r="W7" s="56"/>
      <c r="X7" s="59"/>
      <c r="Y7" s="59"/>
      <c r="Z7" s="59"/>
    </row>
    <row r="8" spans="1:26" ht="20.25" customHeight="1">
      <c r="A8" s="35">
        <f t="shared" si="2"/>
        <v>0</v>
      </c>
      <c r="B8" s="34">
        <v>23465668</v>
      </c>
      <c r="C8" s="34" t="s">
        <v>10</v>
      </c>
      <c r="D8" s="37" t="s">
        <v>124</v>
      </c>
      <c r="E8" s="47"/>
      <c r="F8" s="47"/>
      <c r="G8" s="47"/>
      <c r="H8" s="50"/>
      <c r="I8" s="47"/>
      <c r="J8" s="4" t="s">
        <v>29</v>
      </c>
      <c r="K8" s="4" t="s">
        <v>33</v>
      </c>
      <c r="L8" s="17">
        <f>(E3*2)/1000</f>
        <v>6</v>
      </c>
      <c r="M8" s="7">
        <v>1.5229999999999999</v>
      </c>
      <c r="N8" s="7">
        <f t="shared" si="0"/>
        <v>9.1379999999999999</v>
      </c>
      <c r="O8" s="44"/>
      <c r="P8" s="44"/>
      <c r="Q8" s="9">
        <v>2.077</v>
      </c>
      <c r="R8" s="9">
        <f t="shared" si="1"/>
        <v>12.462</v>
      </c>
      <c r="S8" s="39"/>
      <c r="T8" s="27"/>
      <c r="U8" s="56"/>
      <c r="V8" s="56"/>
      <c r="W8" s="56"/>
      <c r="X8" s="59"/>
      <c r="Y8" s="59"/>
      <c r="Z8" s="59"/>
    </row>
    <row r="9" spans="1:26" ht="20.25" customHeight="1">
      <c r="A9" s="35">
        <f t="shared" si="2"/>
        <v>0</v>
      </c>
      <c r="B9" s="34">
        <v>23465668</v>
      </c>
      <c r="C9" s="34" t="s">
        <v>10</v>
      </c>
      <c r="D9" s="37" t="s">
        <v>124</v>
      </c>
      <c r="E9" s="47"/>
      <c r="F9" s="47"/>
      <c r="G9" s="47"/>
      <c r="H9" s="50"/>
      <c r="I9" s="47"/>
      <c r="J9" s="4" t="s">
        <v>30</v>
      </c>
      <c r="K9" s="4" t="s">
        <v>34</v>
      </c>
      <c r="L9" s="17">
        <f>(H3*4)/1000</f>
        <v>4</v>
      </c>
      <c r="M9" s="7">
        <v>0.99399999999999999</v>
      </c>
      <c r="N9" s="7">
        <f t="shared" si="0"/>
        <v>3.976</v>
      </c>
      <c r="O9" s="44"/>
      <c r="P9" s="44"/>
      <c r="Q9" s="9">
        <v>1.7929999999999999</v>
      </c>
      <c r="R9" s="9">
        <f t="shared" si="1"/>
        <v>7.1719999999999997</v>
      </c>
      <c r="S9" s="30"/>
      <c r="T9" s="27"/>
      <c r="U9" s="56"/>
      <c r="V9" s="56"/>
      <c r="W9" s="56"/>
      <c r="X9" s="59"/>
      <c r="Y9" s="59"/>
      <c r="Z9" s="59"/>
    </row>
    <row r="10" spans="1:26" ht="20.25" customHeight="1">
      <c r="A10" s="35">
        <f t="shared" si="2"/>
        <v>0</v>
      </c>
      <c r="B10" s="34">
        <v>23465668</v>
      </c>
      <c r="C10" s="34" t="s">
        <v>10</v>
      </c>
      <c r="D10" s="37" t="s">
        <v>124</v>
      </c>
      <c r="E10" s="48"/>
      <c r="F10" s="48"/>
      <c r="G10" s="48"/>
      <c r="H10" s="51"/>
      <c r="I10" s="48"/>
      <c r="J10" s="4" t="s">
        <v>31</v>
      </c>
      <c r="K10" s="4" t="s">
        <v>35</v>
      </c>
      <c r="L10" s="17">
        <f>(H3*4)/1000</f>
        <v>4</v>
      </c>
      <c r="M10" s="7">
        <v>1.085</v>
      </c>
      <c r="N10" s="7">
        <f t="shared" si="0"/>
        <v>4.34</v>
      </c>
      <c r="O10" s="45"/>
      <c r="P10" s="45"/>
      <c r="Q10" s="9">
        <v>1.871</v>
      </c>
      <c r="R10" s="9">
        <f t="shared" si="1"/>
        <v>7.484</v>
      </c>
      <c r="S10" s="31"/>
      <c r="T10" s="28"/>
      <c r="U10" s="57"/>
      <c r="V10" s="57"/>
      <c r="W10" s="57"/>
      <c r="X10" s="60"/>
      <c r="Y10" s="60"/>
      <c r="Z10" s="60"/>
    </row>
    <row r="11" spans="1:26" ht="20.25" customHeight="1">
      <c r="A11" s="35"/>
    </row>
    <row r="12" spans="1:26" ht="20.25" customHeight="1">
      <c r="A12" s="35"/>
    </row>
    <row r="13" spans="1:26" ht="20.25" customHeight="1">
      <c r="A13" s="35"/>
    </row>
    <row r="14" spans="1:26" ht="20.25" customHeight="1">
      <c r="A14" s="35"/>
    </row>
    <row r="15" spans="1:26" ht="20.25" customHeight="1">
      <c r="A15" s="35"/>
    </row>
    <row r="16" spans="1:26" ht="20.25" customHeight="1">
      <c r="A16" s="35"/>
    </row>
    <row r="17" spans="1:1" ht="20.25" customHeight="1">
      <c r="A17" s="35"/>
    </row>
    <row r="18" spans="1:1" ht="20.25" customHeight="1">
      <c r="A18" s="35"/>
    </row>
    <row r="19" spans="1:1" ht="20.25" customHeight="1">
      <c r="A19" s="35"/>
    </row>
    <row r="20" spans="1:1" ht="20.25" customHeight="1">
      <c r="A20" s="35"/>
    </row>
    <row r="21" spans="1:1" ht="20.25" customHeight="1">
      <c r="A21" s="35"/>
    </row>
    <row r="22" spans="1:1" ht="20.25" customHeight="1">
      <c r="A22" s="35"/>
    </row>
    <row r="23" spans="1:1" ht="20.25" customHeight="1">
      <c r="A23" s="35"/>
    </row>
    <row r="24" spans="1:1" ht="20.25" customHeight="1">
      <c r="A24" s="35"/>
    </row>
    <row r="25" spans="1:1" ht="20.25" customHeight="1">
      <c r="A25" s="36"/>
    </row>
  </sheetData>
  <mergeCells count="13">
    <mergeCell ref="Z3:Z10"/>
    <mergeCell ref="E3:E10"/>
    <mergeCell ref="F3:F10"/>
    <mergeCell ref="G3:G10"/>
    <mergeCell ref="H3:H10"/>
    <mergeCell ref="I3:I10"/>
    <mergeCell ref="O3:O10"/>
    <mergeCell ref="P3:P10"/>
    <mergeCell ref="U3:U10"/>
    <mergeCell ref="V3:V10"/>
    <mergeCell ref="W3:W10"/>
    <mergeCell ref="X3:X10"/>
    <mergeCell ref="Y3:Y10"/>
  </mergeCells>
  <phoneticPr fontId="2" type="noConversion"/>
  <pageMargins left="0.15748031496062992" right="0.15748031496062992" top="0.19685039370078741" bottom="0.19685039370078741" header="0.15748031496062992" footer="0.15748031496062992"/>
  <pageSetup paperSize="8" scale="6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2:Z25"/>
  <sheetViews>
    <sheetView view="pageBreakPreview" zoomScale="90" zoomScaleSheetLayoutView="90" workbookViewId="0">
      <pane ySplit="2" topLeftCell="A3" activePane="bottomLeft" state="frozen"/>
      <selection activeCell="W18" sqref="W18"/>
      <selection pane="bottomLeft" activeCell="W18" sqref="W18"/>
    </sheetView>
  </sheetViews>
  <sheetFormatPr defaultRowHeight="20.25" customHeight="1"/>
  <cols>
    <col min="1" max="1" width="6.25" style="23" customWidth="1"/>
    <col min="2" max="2" width="11.5" style="23" customWidth="1"/>
    <col min="3" max="3" width="18.5" style="23" customWidth="1"/>
    <col min="4" max="4" width="11.75" style="23" customWidth="1"/>
    <col min="5" max="8" width="6.625" style="25" customWidth="1"/>
    <col min="9" max="9" width="7.375" style="25" customWidth="1"/>
    <col min="10" max="10" width="15.375" style="4" customWidth="1"/>
    <col min="11" max="11" width="12.125" style="4" customWidth="1"/>
    <col min="12" max="12" width="8.625" style="17" customWidth="1"/>
    <col min="13" max="13" width="8.625" style="7" customWidth="1"/>
    <col min="14" max="14" width="10.625" style="7" customWidth="1"/>
    <col min="15" max="16" width="11.625" style="7" customWidth="1"/>
    <col min="17" max="17" width="8.625" style="9" customWidth="1"/>
    <col min="18" max="18" width="10.25" style="9" customWidth="1"/>
    <col min="19" max="20" width="7.875" style="9" customWidth="1"/>
    <col min="21" max="22" width="11.625" style="11" customWidth="1"/>
    <col min="23" max="23" width="11.625" style="12" customWidth="1"/>
    <col min="24" max="26" width="9.125" style="15" customWidth="1"/>
    <col min="27" max="16384" width="9" style="5"/>
  </cols>
  <sheetData>
    <row r="2" spans="1:26" s="3" customFormat="1" ht="61.5" customHeight="1">
      <c r="A2" s="23" t="s">
        <v>131</v>
      </c>
      <c r="B2" s="23" t="s">
        <v>1</v>
      </c>
      <c r="C2" s="23" t="s">
        <v>14</v>
      </c>
      <c r="D2" s="23" t="s">
        <v>22</v>
      </c>
      <c r="E2" s="25" t="s">
        <v>36</v>
      </c>
      <c r="F2" s="25" t="s">
        <v>37</v>
      </c>
      <c r="G2" s="25" t="s">
        <v>38</v>
      </c>
      <c r="H2" s="25" t="s">
        <v>39</v>
      </c>
      <c r="I2" s="25" t="s">
        <v>19</v>
      </c>
      <c r="J2" s="23" t="s">
        <v>15</v>
      </c>
      <c r="K2" s="23" t="s">
        <v>16</v>
      </c>
      <c r="L2" s="18" t="s">
        <v>259</v>
      </c>
      <c r="M2" s="8" t="s">
        <v>17</v>
      </c>
      <c r="N2" s="8" t="s">
        <v>20</v>
      </c>
      <c r="O2" s="8" t="s">
        <v>214</v>
      </c>
      <c r="P2" s="8" t="s">
        <v>222</v>
      </c>
      <c r="Q2" s="10" t="s">
        <v>18</v>
      </c>
      <c r="R2" s="10" t="s">
        <v>21</v>
      </c>
      <c r="S2" s="22" t="s">
        <v>234</v>
      </c>
      <c r="T2" s="22" t="s">
        <v>244</v>
      </c>
      <c r="U2" s="13" t="s">
        <v>154</v>
      </c>
      <c r="V2" s="13" t="s">
        <v>153</v>
      </c>
      <c r="W2" s="14" t="s">
        <v>155</v>
      </c>
      <c r="X2" s="29" t="s">
        <v>40</v>
      </c>
      <c r="Y2" s="29" t="s">
        <v>98</v>
      </c>
      <c r="Z2" s="29" t="s">
        <v>97</v>
      </c>
    </row>
    <row r="3" spans="1:26" ht="20.25" customHeight="1">
      <c r="A3" s="34"/>
      <c r="B3" s="34">
        <v>23465668</v>
      </c>
      <c r="C3" s="34" t="s">
        <v>10</v>
      </c>
      <c r="D3" s="37" t="s">
        <v>125</v>
      </c>
      <c r="E3" s="46">
        <v>3000</v>
      </c>
      <c r="F3" s="46">
        <v>2000</v>
      </c>
      <c r="G3" s="46">
        <v>1000</v>
      </c>
      <c r="H3" s="49">
        <f>F3-G3</f>
        <v>1000</v>
      </c>
      <c r="I3" s="46">
        <v>1</v>
      </c>
      <c r="J3" s="4" t="s">
        <v>24</v>
      </c>
      <c r="K3" s="4" t="s">
        <v>25</v>
      </c>
      <c r="L3" s="17">
        <f>((E3*2)+(H3*2))/1000</f>
        <v>8</v>
      </c>
      <c r="M3" s="7">
        <v>3.161</v>
      </c>
      <c r="N3" s="7">
        <f t="shared" ref="N3:N10" si="0">M3*L3</f>
        <v>25.288</v>
      </c>
      <c r="O3" s="43">
        <f>SUM(N3:N10)</f>
        <v>77.89800000000001</v>
      </c>
      <c r="P3" s="43">
        <f>O3*I3</f>
        <v>77.89800000000001</v>
      </c>
      <c r="Q3" s="9">
        <v>4.4619999999999997</v>
      </c>
      <c r="R3" s="9">
        <f t="shared" ref="R3:R10" si="1">Q3*L3</f>
        <v>35.695999999999998</v>
      </c>
      <c r="S3" s="38">
        <f>SUM(R3:R10)</f>
        <v>122.28400000000001</v>
      </c>
      <c r="T3" s="26">
        <f>S3*I3</f>
        <v>122.28400000000001</v>
      </c>
      <c r="U3" s="55">
        <v>13100</v>
      </c>
      <c r="V3" s="55">
        <f>U3*S3</f>
        <v>1601920.4000000001</v>
      </c>
      <c r="W3" s="55">
        <f>V3*I3</f>
        <v>1601920.4000000001</v>
      </c>
      <c r="X3" s="58">
        <f>SUM(R3:R5)</f>
        <v>78.576000000000008</v>
      </c>
      <c r="Y3" s="58">
        <f>SUM(R6:R10)/4</f>
        <v>10.927</v>
      </c>
      <c r="Z3" s="58"/>
    </row>
    <row r="4" spans="1:26" ht="20.25" customHeight="1">
      <c r="A4" s="35">
        <f>$A$3</f>
        <v>0</v>
      </c>
      <c r="B4" s="34">
        <v>23465668</v>
      </c>
      <c r="C4" s="34" t="s">
        <v>10</v>
      </c>
      <c r="D4" s="37" t="s">
        <v>125</v>
      </c>
      <c r="E4" s="47"/>
      <c r="F4" s="47"/>
      <c r="G4" s="47"/>
      <c r="H4" s="50"/>
      <c r="I4" s="47"/>
      <c r="J4" s="6" t="s">
        <v>119</v>
      </c>
      <c r="K4" s="4" t="s">
        <v>117</v>
      </c>
      <c r="L4" s="17">
        <f>(E3*2+G3*2)/1000</f>
        <v>8</v>
      </c>
      <c r="M4" s="7">
        <f>1.156*2</f>
        <v>2.3119999999999998</v>
      </c>
      <c r="N4" s="7">
        <f t="shared" si="0"/>
        <v>18.495999999999999</v>
      </c>
      <c r="O4" s="44"/>
      <c r="P4" s="44"/>
      <c r="Q4" s="9">
        <v>4.12</v>
      </c>
      <c r="R4" s="9">
        <f t="shared" si="1"/>
        <v>32.96</v>
      </c>
      <c r="S4" s="39"/>
      <c r="T4" s="27"/>
      <c r="U4" s="56"/>
      <c r="V4" s="56"/>
      <c r="W4" s="56"/>
      <c r="X4" s="59"/>
      <c r="Y4" s="59"/>
      <c r="Z4" s="59"/>
    </row>
    <row r="5" spans="1:26" ht="20.25" customHeight="1">
      <c r="A5" s="35">
        <f t="shared" ref="A5:A10" si="2">$A$3</f>
        <v>0</v>
      </c>
      <c r="B5" s="34">
        <v>23465668</v>
      </c>
      <c r="C5" s="34" t="s">
        <v>10</v>
      </c>
      <c r="D5" s="37" t="s">
        <v>125</v>
      </c>
      <c r="E5" s="47"/>
      <c r="F5" s="47"/>
      <c r="G5" s="47"/>
      <c r="H5" s="50"/>
      <c r="I5" s="47"/>
      <c r="J5" s="4" t="s">
        <v>120</v>
      </c>
      <c r="K5" s="4" t="s">
        <v>118</v>
      </c>
      <c r="L5" s="17">
        <f>(E3*2+G3*2)/1000</f>
        <v>8</v>
      </c>
      <c r="M5" s="7">
        <f>(0.241+0.12)*2</f>
        <v>0.72199999999999998</v>
      </c>
      <c r="N5" s="7">
        <f t="shared" si="0"/>
        <v>5.7759999999999998</v>
      </c>
      <c r="O5" s="44"/>
      <c r="P5" s="44"/>
      <c r="Q5" s="9">
        <v>1.24</v>
      </c>
      <c r="R5" s="9">
        <f t="shared" si="1"/>
        <v>9.92</v>
      </c>
      <c r="S5" s="39"/>
      <c r="T5" s="27"/>
      <c r="U5" s="56"/>
      <c r="V5" s="56"/>
      <c r="W5" s="56"/>
      <c r="X5" s="59"/>
      <c r="Y5" s="59"/>
      <c r="Z5" s="59"/>
    </row>
    <row r="6" spans="1:26" ht="20.25" customHeight="1">
      <c r="A6" s="35">
        <f t="shared" si="2"/>
        <v>0</v>
      </c>
      <c r="B6" s="34">
        <v>23465668</v>
      </c>
      <c r="C6" s="34" t="s">
        <v>10</v>
      </c>
      <c r="D6" s="37" t="s">
        <v>194</v>
      </c>
      <c r="E6" s="47"/>
      <c r="F6" s="47"/>
      <c r="G6" s="47"/>
      <c r="H6" s="50"/>
      <c r="I6" s="47"/>
      <c r="J6" s="4" t="s">
        <v>28</v>
      </c>
      <c r="K6" s="4" t="s">
        <v>32</v>
      </c>
      <c r="L6" s="17">
        <f>(E3*2)/1000</f>
        <v>6</v>
      </c>
      <c r="M6" s="7">
        <v>0.97499999999999998</v>
      </c>
      <c r="N6" s="7">
        <f t="shared" si="0"/>
        <v>5.85</v>
      </c>
      <c r="O6" s="44"/>
      <c r="P6" s="44"/>
      <c r="Q6" s="9">
        <v>1.6850000000000001</v>
      </c>
      <c r="R6" s="9">
        <f t="shared" si="1"/>
        <v>10.11</v>
      </c>
      <c r="S6" s="39"/>
      <c r="T6" s="27"/>
      <c r="U6" s="56"/>
      <c r="V6" s="56"/>
      <c r="W6" s="56"/>
      <c r="X6" s="59"/>
      <c r="Y6" s="59"/>
      <c r="Z6" s="59"/>
    </row>
    <row r="7" spans="1:26" ht="20.25" customHeight="1">
      <c r="A7" s="35">
        <f t="shared" si="2"/>
        <v>0</v>
      </c>
      <c r="B7" s="34">
        <v>23465668</v>
      </c>
      <c r="C7" s="34" t="s">
        <v>10</v>
      </c>
      <c r="D7" s="37" t="s">
        <v>125</v>
      </c>
      <c r="E7" s="47"/>
      <c r="F7" s="47"/>
      <c r="G7" s="47"/>
      <c r="H7" s="50"/>
      <c r="I7" s="47"/>
      <c r="J7" s="4" t="s">
        <v>42</v>
      </c>
      <c r="K7" s="4" t="s">
        <v>43</v>
      </c>
      <c r="L7" s="17">
        <f>(E3*2)/1000</f>
        <v>6</v>
      </c>
      <c r="M7" s="7">
        <v>0.83899999999999997</v>
      </c>
      <c r="N7" s="7">
        <f t="shared" si="0"/>
        <v>5.0339999999999998</v>
      </c>
      <c r="O7" s="44"/>
      <c r="P7" s="44"/>
      <c r="Q7" s="9">
        <v>1.08</v>
      </c>
      <c r="R7" s="9">
        <f t="shared" si="1"/>
        <v>6.48</v>
      </c>
      <c r="S7" s="39"/>
      <c r="T7" s="27"/>
      <c r="U7" s="56"/>
      <c r="V7" s="56"/>
      <c r="W7" s="56"/>
      <c r="X7" s="59"/>
      <c r="Y7" s="59"/>
      <c r="Z7" s="59"/>
    </row>
    <row r="8" spans="1:26" ht="20.25" customHeight="1">
      <c r="A8" s="35">
        <f t="shared" si="2"/>
        <v>0</v>
      </c>
      <c r="B8" s="34">
        <v>23465668</v>
      </c>
      <c r="C8" s="34" t="s">
        <v>10</v>
      </c>
      <c r="D8" s="37" t="s">
        <v>125</v>
      </c>
      <c r="E8" s="47"/>
      <c r="F8" s="47"/>
      <c r="G8" s="47"/>
      <c r="H8" s="50"/>
      <c r="I8" s="47"/>
      <c r="J8" s="4" t="s">
        <v>29</v>
      </c>
      <c r="K8" s="4" t="s">
        <v>33</v>
      </c>
      <c r="L8" s="17">
        <f>(E3*2)/1000</f>
        <v>6</v>
      </c>
      <c r="M8" s="7">
        <v>1.5229999999999999</v>
      </c>
      <c r="N8" s="7">
        <f t="shared" si="0"/>
        <v>9.1379999999999999</v>
      </c>
      <c r="O8" s="44"/>
      <c r="P8" s="44"/>
      <c r="Q8" s="9">
        <v>2.077</v>
      </c>
      <c r="R8" s="9">
        <f t="shared" si="1"/>
        <v>12.462</v>
      </c>
      <c r="S8" s="39"/>
      <c r="T8" s="27"/>
      <c r="U8" s="56"/>
      <c r="V8" s="56"/>
      <c r="W8" s="56"/>
      <c r="X8" s="59"/>
      <c r="Y8" s="59"/>
      <c r="Z8" s="59"/>
    </row>
    <row r="9" spans="1:26" ht="20.25" customHeight="1">
      <c r="A9" s="35">
        <f t="shared" si="2"/>
        <v>0</v>
      </c>
      <c r="B9" s="34">
        <v>23465668</v>
      </c>
      <c r="C9" s="34" t="s">
        <v>10</v>
      </c>
      <c r="D9" s="37" t="s">
        <v>125</v>
      </c>
      <c r="E9" s="47"/>
      <c r="F9" s="47"/>
      <c r="G9" s="47"/>
      <c r="H9" s="50"/>
      <c r="I9" s="47"/>
      <c r="J9" s="4" t="s">
        <v>30</v>
      </c>
      <c r="K9" s="4" t="s">
        <v>34</v>
      </c>
      <c r="L9" s="17">
        <f>(H3*4)/1000</f>
        <v>4</v>
      </c>
      <c r="M9" s="7">
        <v>0.99399999999999999</v>
      </c>
      <c r="N9" s="7">
        <f t="shared" si="0"/>
        <v>3.976</v>
      </c>
      <c r="O9" s="44"/>
      <c r="P9" s="44"/>
      <c r="Q9" s="9">
        <v>1.7929999999999999</v>
      </c>
      <c r="R9" s="9">
        <f t="shared" si="1"/>
        <v>7.1719999999999997</v>
      </c>
      <c r="S9" s="30"/>
      <c r="T9" s="27"/>
      <c r="U9" s="56"/>
      <c r="V9" s="56"/>
      <c r="W9" s="56"/>
      <c r="X9" s="59"/>
      <c r="Y9" s="59"/>
      <c r="Z9" s="59"/>
    </row>
    <row r="10" spans="1:26" ht="20.25" customHeight="1">
      <c r="A10" s="35">
        <f t="shared" si="2"/>
        <v>0</v>
      </c>
      <c r="B10" s="34">
        <v>23465668</v>
      </c>
      <c r="C10" s="34" t="s">
        <v>10</v>
      </c>
      <c r="D10" s="37" t="s">
        <v>125</v>
      </c>
      <c r="E10" s="48"/>
      <c r="F10" s="48"/>
      <c r="G10" s="48"/>
      <c r="H10" s="51"/>
      <c r="I10" s="48"/>
      <c r="J10" s="4" t="s">
        <v>31</v>
      </c>
      <c r="K10" s="4" t="s">
        <v>35</v>
      </c>
      <c r="L10" s="17">
        <f>(H3*4)/1000</f>
        <v>4</v>
      </c>
      <c r="M10" s="7">
        <v>1.085</v>
      </c>
      <c r="N10" s="7">
        <f t="shared" si="0"/>
        <v>4.34</v>
      </c>
      <c r="O10" s="45"/>
      <c r="P10" s="45"/>
      <c r="Q10" s="9">
        <v>1.871</v>
      </c>
      <c r="R10" s="9">
        <f t="shared" si="1"/>
        <v>7.484</v>
      </c>
      <c r="S10" s="31"/>
      <c r="T10" s="28"/>
      <c r="U10" s="57"/>
      <c r="V10" s="57"/>
      <c r="W10" s="57"/>
      <c r="X10" s="60"/>
      <c r="Y10" s="60"/>
      <c r="Z10" s="60"/>
    </row>
    <row r="11" spans="1:26" ht="20.25" customHeight="1">
      <c r="A11" s="35"/>
    </row>
    <row r="12" spans="1:26" ht="20.25" customHeight="1">
      <c r="A12" s="35"/>
    </row>
    <row r="13" spans="1:26" ht="20.25" customHeight="1">
      <c r="A13" s="35"/>
    </row>
    <row r="14" spans="1:26" ht="20.25" customHeight="1">
      <c r="A14" s="35"/>
    </row>
    <row r="15" spans="1:26" ht="20.25" customHeight="1">
      <c r="A15" s="35"/>
    </row>
    <row r="16" spans="1:26" ht="20.25" customHeight="1">
      <c r="A16" s="35"/>
    </row>
    <row r="17" spans="1:1" ht="20.25" customHeight="1">
      <c r="A17" s="35"/>
    </row>
    <row r="18" spans="1:1" ht="20.25" customHeight="1">
      <c r="A18" s="35"/>
    </row>
    <row r="19" spans="1:1" ht="20.25" customHeight="1">
      <c r="A19" s="35"/>
    </row>
    <row r="20" spans="1:1" ht="20.25" customHeight="1">
      <c r="A20" s="35"/>
    </row>
    <row r="21" spans="1:1" ht="20.25" customHeight="1">
      <c r="A21" s="35"/>
    </row>
    <row r="22" spans="1:1" ht="20.25" customHeight="1">
      <c r="A22" s="35"/>
    </row>
    <row r="23" spans="1:1" ht="20.25" customHeight="1">
      <c r="A23" s="35"/>
    </row>
    <row r="24" spans="1:1" ht="20.25" customHeight="1">
      <c r="A24" s="35"/>
    </row>
    <row r="25" spans="1:1" ht="20.25" customHeight="1">
      <c r="A25" s="36"/>
    </row>
  </sheetData>
  <mergeCells count="13">
    <mergeCell ref="Z3:Z10"/>
    <mergeCell ref="E3:E10"/>
    <mergeCell ref="F3:F10"/>
    <mergeCell ref="G3:G10"/>
    <mergeCell ref="H3:H10"/>
    <mergeCell ref="I3:I10"/>
    <mergeCell ref="O3:O10"/>
    <mergeCell ref="P3:P10"/>
    <mergeCell ref="U3:U10"/>
    <mergeCell ref="V3:V10"/>
    <mergeCell ref="W3:W10"/>
    <mergeCell ref="X3:X10"/>
    <mergeCell ref="Y3:Y10"/>
  </mergeCells>
  <phoneticPr fontId="2" type="noConversion"/>
  <pageMargins left="0.15748031496062992" right="0.15748031496062992" top="0.19685039370078741" bottom="0.19685039370078741" header="0.15748031496062992" footer="0.15748031496062992"/>
  <pageSetup paperSize="8" scale="6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Z27"/>
  <sheetViews>
    <sheetView view="pageBreakPreview" zoomScale="90" zoomScaleSheetLayoutView="90" workbookViewId="0">
      <pane ySplit="2" topLeftCell="A3" activePane="bottomLeft" state="frozen"/>
      <selection activeCell="W18" sqref="W18"/>
      <selection pane="bottomLeft" activeCell="W18" sqref="W18"/>
    </sheetView>
  </sheetViews>
  <sheetFormatPr defaultRowHeight="20.25" customHeight="1"/>
  <cols>
    <col min="1" max="1" width="6.25" style="23" customWidth="1"/>
    <col min="2" max="2" width="11.5" style="23" customWidth="1"/>
    <col min="3" max="3" width="18.5" style="23" customWidth="1"/>
    <col min="4" max="4" width="11.75" style="23" customWidth="1"/>
    <col min="5" max="8" width="6.625" style="25" customWidth="1"/>
    <col min="9" max="9" width="7.375" style="25" customWidth="1"/>
    <col min="10" max="10" width="15.375" style="4" customWidth="1"/>
    <col min="11" max="11" width="12.125" style="4" customWidth="1"/>
    <col min="12" max="12" width="8.625" style="17" customWidth="1"/>
    <col min="13" max="13" width="8.625" style="7" customWidth="1"/>
    <col min="14" max="14" width="10.625" style="7" customWidth="1"/>
    <col min="15" max="16" width="11.625" style="7" customWidth="1"/>
    <col min="17" max="17" width="8.625" style="9" customWidth="1"/>
    <col min="18" max="18" width="10.25" style="9" customWidth="1"/>
    <col min="19" max="20" width="7.875" style="9" customWidth="1"/>
    <col min="21" max="22" width="11.625" style="11" customWidth="1"/>
    <col min="23" max="23" width="11.625" style="12" customWidth="1"/>
    <col min="24" max="26" width="9.125" style="15" customWidth="1"/>
    <col min="27" max="16384" width="9" style="5"/>
  </cols>
  <sheetData>
    <row r="2" spans="1:26" s="3" customFormat="1" ht="61.5" customHeight="1">
      <c r="A2" s="23" t="s">
        <v>131</v>
      </c>
      <c r="B2" s="23" t="s">
        <v>1</v>
      </c>
      <c r="C2" s="23" t="s">
        <v>14</v>
      </c>
      <c r="D2" s="23" t="s">
        <v>22</v>
      </c>
      <c r="E2" s="25" t="s">
        <v>36</v>
      </c>
      <c r="F2" s="25" t="s">
        <v>37</v>
      </c>
      <c r="G2" s="25" t="s">
        <v>38</v>
      </c>
      <c r="H2" s="25" t="s">
        <v>39</v>
      </c>
      <c r="I2" s="25" t="s">
        <v>19</v>
      </c>
      <c r="J2" s="23" t="s">
        <v>15</v>
      </c>
      <c r="K2" s="23" t="s">
        <v>16</v>
      </c>
      <c r="L2" s="18" t="s">
        <v>260</v>
      </c>
      <c r="M2" s="8" t="s">
        <v>17</v>
      </c>
      <c r="N2" s="8" t="s">
        <v>20</v>
      </c>
      <c r="O2" s="8" t="s">
        <v>204</v>
      </c>
      <c r="P2" s="8" t="s">
        <v>218</v>
      </c>
      <c r="Q2" s="10" t="s">
        <v>18</v>
      </c>
      <c r="R2" s="10" t="s">
        <v>21</v>
      </c>
      <c r="S2" s="22" t="s">
        <v>234</v>
      </c>
      <c r="T2" s="22" t="s">
        <v>244</v>
      </c>
      <c r="U2" s="13" t="s">
        <v>154</v>
      </c>
      <c r="V2" s="13" t="s">
        <v>153</v>
      </c>
      <c r="W2" s="14" t="s">
        <v>155</v>
      </c>
      <c r="X2" s="29" t="s">
        <v>40</v>
      </c>
      <c r="Y2" s="29" t="s">
        <v>98</v>
      </c>
      <c r="Z2" s="29" t="s">
        <v>97</v>
      </c>
    </row>
    <row r="3" spans="1:26" ht="20.25" customHeight="1">
      <c r="A3" s="34"/>
      <c r="B3" s="34">
        <v>23465669</v>
      </c>
      <c r="C3" s="34" t="s">
        <v>138</v>
      </c>
      <c r="D3" s="37" t="s">
        <v>170</v>
      </c>
      <c r="E3" s="61">
        <v>3500</v>
      </c>
      <c r="F3" s="61">
        <v>2100</v>
      </c>
      <c r="G3" s="62">
        <f>F3/2</f>
        <v>1050</v>
      </c>
      <c r="H3" s="62">
        <f>F3-G3</f>
        <v>1050</v>
      </c>
      <c r="I3" s="61">
        <v>1</v>
      </c>
      <c r="J3" s="4" t="s">
        <v>24</v>
      </c>
      <c r="K3" s="4" t="s">
        <v>25</v>
      </c>
      <c r="L3" s="17">
        <f>((E3*2)+(F3*2))/1000</f>
        <v>11.2</v>
      </c>
      <c r="M3" s="7">
        <v>3.161</v>
      </c>
      <c r="N3" s="7">
        <f>M3*L3</f>
        <v>35.403199999999998</v>
      </c>
      <c r="O3" s="43">
        <f>SUM(N3:N8)</f>
        <v>126.92400000000001</v>
      </c>
      <c r="P3" s="43">
        <f>O3*I3</f>
        <v>126.92400000000001</v>
      </c>
      <c r="Q3" s="9">
        <v>4.4619999999999997</v>
      </c>
      <c r="R3" s="9">
        <f t="shared" ref="R3:R8" si="0">Q3*L3</f>
        <v>49.974399999999996</v>
      </c>
      <c r="S3" s="38">
        <f>SUM(R3:R8)</f>
        <v>193.93360000000001</v>
      </c>
      <c r="T3" s="26">
        <f>S3*I3</f>
        <v>193.93360000000001</v>
      </c>
      <c r="U3" s="55">
        <v>13100</v>
      </c>
      <c r="V3" s="55">
        <f>U3*S3</f>
        <v>2540530.16</v>
      </c>
      <c r="W3" s="55">
        <f>V3*I3</f>
        <v>2540530.16</v>
      </c>
      <c r="X3" s="63">
        <f>SUM(R3:R4)</f>
        <v>79.710399999999993</v>
      </c>
      <c r="Y3" s="63">
        <f>SUM(R5:R8)/16</f>
        <v>7.1389500000000004</v>
      </c>
      <c r="Z3" s="58"/>
    </row>
    <row r="4" spans="1:26" ht="20.25" customHeight="1">
      <c r="A4" s="35">
        <f>$A$3</f>
        <v>0</v>
      </c>
      <c r="B4" s="34">
        <v>23465669</v>
      </c>
      <c r="C4" s="34" t="s">
        <v>138</v>
      </c>
      <c r="D4" s="37" t="s">
        <v>23</v>
      </c>
      <c r="E4" s="61"/>
      <c r="F4" s="61"/>
      <c r="G4" s="62"/>
      <c r="H4" s="62"/>
      <c r="I4" s="61"/>
      <c r="J4" s="4" t="s">
        <v>26</v>
      </c>
      <c r="K4" s="4" t="s">
        <v>27</v>
      </c>
      <c r="L4" s="17">
        <f>(E3+F3)/1000</f>
        <v>5.6</v>
      </c>
      <c r="M4" s="7">
        <v>3.8610000000000002</v>
      </c>
      <c r="N4" s="7">
        <f t="shared" ref="N4:N8" si="1">M4*L4</f>
        <v>21.621600000000001</v>
      </c>
      <c r="O4" s="44"/>
      <c r="P4" s="44"/>
      <c r="Q4" s="9">
        <v>5.31</v>
      </c>
      <c r="R4" s="9">
        <f t="shared" si="0"/>
        <v>29.735999999999997</v>
      </c>
      <c r="S4" s="39"/>
      <c r="T4" s="27"/>
      <c r="U4" s="56"/>
      <c r="V4" s="56"/>
      <c r="W4" s="56"/>
      <c r="X4" s="63"/>
      <c r="Y4" s="63"/>
      <c r="Z4" s="59"/>
    </row>
    <row r="5" spans="1:26" ht="20.25" customHeight="1">
      <c r="A5" s="35">
        <f t="shared" ref="A5:A8" si="2">$A$3</f>
        <v>0</v>
      </c>
      <c r="B5" s="34">
        <v>23465669</v>
      </c>
      <c r="C5" s="34" t="s">
        <v>138</v>
      </c>
      <c r="D5" s="37" t="s">
        <v>23</v>
      </c>
      <c r="E5" s="61"/>
      <c r="F5" s="61"/>
      <c r="G5" s="62"/>
      <c r="H5" s="62"/>
      <c r="I5" s="61"/>
      <c r="J5" s="4" t="s">
        <v>28</v>
      </c>
      <c r="K5" s="4" t="s">
        <v>32</v>
      </c>
      <c r="L5" s="17">
        <f>(E3*4)/1000</f>
        <v>14</v>
      </c>
      <c r="M5" s="7">
        <v>0.97499999999999998</v>
      </c>
      <c r="N5" s="7">
        <f t="shared" si="1"/>
        <v>13.65</v>
      </c>
      <c r="O5" s="44"/>
      <c r="P5" s="44"/>
      <c r="Q5" s="9">
        <v>1.6850000000000001</v>
      </c>
      <c r="R5" s="9">
        <f t="shared" si="0"/>
        <v>23.59</v>
      </c>
      <c r="S5" s="39"/>
      <c r="T5" s="27"/>
      <c r="U5" s="56"/>
      <c r="V5" s="56"/>
      <c r="W5" s="56"/>
      <c r="X5" s="63"/>
      <c r="Y5" s="63"/>
      <c r="Z5" s="59"/>
    </row>
    <row r="6" spans="1:26" ht="20.25" customHeight="1">
      <c r="A6" s="35">
        <f t="shared" si="2"/>
        <v>0</v>
      </c>
      <c r="B6" s="34">
        <v>23465669</v>
      </c>
      <c r="C6" s="34" t="s">
        <v>138</v>
      </c>
      <c r="D6" s="37" t="s">
        <v>23</v>
      </c>
      <c r="E6" s="61"/>
      <c r="F6" s="61"/>
      <c r="G6" s="62"/>
      <c r="H6" s="62"/>
      <c r="I6" s="61"/>
      <c r="J6" s="4" t="s">
        <v>29</v>
      </c>
      <c r="K6" s="4" t="s">
        <v>33</v>
      </c>
      <c r="L6" s="17">
        <f>(E3*4)/1000</f>
        <v>14</v>
      </c>
      <c r="M6" s="7">
        <v>1.5229999999999999</v>
      </c>
      <c r="N6" s="7">
        <f t="shared" si="1"/>
        <v>21.321999999999999</v>
      </c>
      <c r="O6" s="44"/>
      <c r="P6" s="44"/>
      <c r="Q6" s="9">
        <v>2.077</v>
      </c>
      <c r="R6" s="9">
        <f t="shared" si="0"/>
        <v>29.077999999999999</v>
      </c>
      <c r="S6" s="39"/>
      <c r="T6" s="27"/>
      <c r="U6" s="56"/>
      <c r="V6" s="56"/>
      <c r="W6" s="56"/>
      <c r="X6" s="63"/>
      <c r="Y6" s="63"/>
      <c r="Z6" s="59"/>
    </row>
    <row r="7" spans="1:26" ht="20.25" customHeight="1">
      <c r="A7" s="35">
        <f t="shared" si="2"/>
        <v>0</v>
      </c>
      <c r="B7" s="34">
        <v>23465669</v>
      </c>
      <c r="C7" s="34" t="s">
        <v>138</v>
      </c>
      <c r="D7" s="37" t="s">
        <v>23</v>
      </c>
      <c r="E7" s="61"/>
      <c r="F7" s="61"/>
      <c r="G7" s="62"/>
      <c r="H7" s="62"/>
      <c r="I7" s="61"/>
      <c r="J7" s="4" t="s">
        <v>30</v>
      </c>
      <c r="K7" s="4" t="s">
        <v>34</v>
      </c>
      <c r="L7" s="17">
        <f>(F3*8)/1000</f>
        <v>16.8</v>
      </c>
      <c r="M7" s="7">
        <v>0.99399999999999999</v>
      </c>
      <c r="N7" s="7">
        <f t="shared" si="1"/>
        <v>16.699200000000001</v>
      </c>
      <c r="O7" s="44"/>
      <c r="P7" s="44"/>
      <c r="Q7" s="9">
        <v>1.7929999999999999</v>
      </c>
      <c r="R7" s="9">
        <f t="shared" si="0"/>
        <v>30.122399999999999</v>
      </c>
      <c r="S7" s="39"/>
      <c r="T7" s="27"/>
      <c r="U7" s="56"/>
      <c r="V7" s="56"/>
      <c r="W7" s="56"/>
      <c r="X7" s="63"/>
      <c r="Y7" s="63"/>
      <c r="Z7" s="59"/>
    </row>
    <row r="8" spans="1:26" ht="20.25" customHeight="1">
      <c r="A8" s="35">
        <f t="shared" si="2"/>
        <v>0</v>
      </c>
      <c r="B8" s="34">
        <v>23465669</v>
      </c>
      <c r="C8" s="34" t="s">
        <v>138</v>
      </c>
      <c r="D8" s="37" t="s">
        <v>23</v>
      </c>
      <c r="E8" s="61"/>
      <c r="F8" s="61"/>
      <c r="G8" s="62"/>
      <c r="H8" s="62"/>
      <c r="I8" s="61"/>
      <c r="J8" s="4" t="s">
        <v>31</v>
      </c>
      <c r="K8" s="4" t="s">
        <v>35</v>
      </c>
      <c r="L8" s="17">
        <f>(F3*8)/1000</f>
        <v>16.8</v>
      </c>
      <c r="M8" s="7">
        <v>1.085</v>
      </c>
      <c r="N8" s="7">
        <f t="shared" si="1"/>
        <v>18.228000000000002</v>
      </c>
      <c r="O8" s="45"/>
      <c r="P8" s="45"/>
      <c r="Q8" s="9">
        <v>1.871</v>
      </c>
      <c r="R8" s="9">
        <f t="shared" si="0"/>
        <v>31.4328</v>
      </c>
      <c r="S8" s="40"/>
      <c r="T8" s="28"/>
      <c r="U8" s="57"/>
      <c r="V8" s="57"/>
      <c r="W8" s="57"/>
      <c r="X8" s="63"/>
      <c r="Y8" s="63"/>
      <c r="Z8" s="60"/>
    </row>
    <row r="9" spans="1:26" ht="20.25" customHeight="1">
      <c r="A9" s="35"/>
    </row>
    <row r="10" spans="1:26" ht="20.25" customHeight="1">
      <c r="A10" s="35"/>
    </row>
    <row r="11" spans="1:26" ht="20.25" customHeight="1">
      <c r="A11" s="35"/>
    </row>
    <row r="12" spans="1:26" ht="20.25" customHeight="1">
      <c r="A12" s="35"/>
    </row>
    <row r="13" spans="1:26" ht="20.25" customHeight="1">
      <c r="A13" s="35"/>
    </row>
    <row r="14" spans="1:26" ht="20.25" customHeight="1">
      <c r="A14" s="35"/>
    </row>
    <row r="15" spans="1:26" ht="20.25" customHeight="1">
      <c r="A15" s="35"/>
    </row>
    <row r="16" spans="1:26" ht="20.25" customHeight="1">
      <c r="A16" s="35"/>
    </row>
    <row r="17" spans="1:26" ht="20.25" customHeight="1">
      <c r="A17" s="35"/>
    </row>
    <row r="18" spans="1:26" ht="20.25" customHeight="1">
      <c r="A18" s="35"/>
    </row>
    <row r="19" spans="1:26" ht="20.25" customHeight="1">
      <c r="A19" s="35"/>
    </row>
    <row r="20" spans="1:26" s="9" customFormat="1" ht="20.25" customHeight="1">
      <c r="A20" s="35"/>
      <c r="B20" s="23"/>
      <c r="C20" s="23"/>
      <c r="D20" s="23"/>
      <c r="E20" s="25"/>
      <c r="F20" s="25"/>
      <c r="G20" s="25"/>
      <c r="H20" s="25"/>
      <c r="I20" s="25"/>
      <c r="J20" s="4"/>
      <c r="K20" s="4"/>
      <c r="L20" s="17"/>
      <c r="M20" s="7"/>
      <c r="N20" s="7"/>
      <c r="O20" s="7"/>
      <c r="P20" s="7"/>
      <c r="U20" s="11"/>
      <c r="V20" s="11"/>
      <c r="W20" s="12"/>
      <c r="X20" s="15"/>
      <c r="Y20" s="15"/>
      <c r="Z20" s="15"/>
    </row>
    <row r="21" spans="1:26" s="9" customFormat="1" ht="20.25" customHeight="1">
      <c r="A21" s="35"/>
      <c r="B21" s="23"/>
      <c r="C21" s="23"/>
      <c r="D21" s="23"/>
      <c r="E21" s="25"/>
      <c r="F21" s="25"/>
      <c r="G21" s="25"/>
      <c r="H21" s="25"/>
      <c r="I21" s="25"/>
      <c r="J21" s="4"/>
      <c r="K21" s="4"/>
      <c r="L21" s="17"/>
      <c r="M21" s="7"/>
      <c r="N21" s="7"/>
      <c r="O21" s="7"/>
      <c r="P21" s="7"/>
      <c r="U21" s="11"/>
      <c r="V21" s="11"/>
      <c r="W21" s="12"/>
      <c r="X21" s="15"/>
      <c r="Y21" s="15"/>
      <c r="Z21" s="15"/>
    </row>
    <row r="22" spans="1:26" s="9" customFormat="1" ht="20.25" customHeight="1">
      <c r="A22" s="35"/>
      <c r="B22" s="23"/>
      <c r="C22" s="23"/>
      <c r="D22" s="23"/>
      <c r="E22" s="25"/>
      <c r="F22" s="25"/>
      <c r="G22" s="25"/>
      <c r="H22" s="25"/>
      <c r="I22" s="25"/>
      <c r="J22" s="4"/>
      <c r="K22" s="4"/>
      <c r="L22" s="17"/>
      <c r="M22" s="7"/>
      <c r="N22" s="7"/>
      <c r="O22" s="7"/>
      <c r="P22" s="7"/>
      <c r="U22" s="11"/>
      <c r="V22" s="11"/>
      <c r="W22" s="12"/>
      <c r="X22" s="15"/>
      <c r="Y22" s="15"/>
      <c r="Z22" s="15"/>
    </row>
    <row r="23" spans="1:26" s="9" customFormat="1" ht="20.25" customHeight="1">
      <c r="A23" s="35"/>
      <c r="B23" s="23"/>
      <c r="C23" s="23"/>
      <c r="D23" s="23"/>
      <c r="E23" s="25"/>
      <c r="F23" s="25"/>
      <c r="G23" s="25"/>
      <c r="H23" s="25"/>
      <c r="I23" s="25"/>
      <c r="J23" s="4"/>
      <c r="K23" s="4"/>
      <c r="L23" s="17"/>
      <c r="M23" s="7"/>
      <c r="N23" s="7"/>
      <c r="O23" s="7"/>
      <c r="P23" s="7"/>
      <c r="U23" s="11"/>
      <c r="V23" s="11"/>
      <c r="W23" s="12"/>
      <c r="X23" s="15"/>
      <c r="Y23" s="15"/>
      <c r="Z23" s="15"/>
    </row>
    <row r="24" spans="1:26" s="9" customFormat="1" ht="20.25" customHeight="1">
      <c r="A24" s="35"/>
      <c r="B24" s="23"/>
      <c r="C24" s="23"/>
      <c r="D24" s="23"/>
      <c r="E24" s="25"/>
      <c r="F24" s="25"/>
      <c r="G24" s="25"/>
      <c r="H24" s="25"/>
      <c r="I24" s="25"/>
      <c r="J24" s="4"/>
      <c r="K24" s="4"/>
      <c r="L24" s="17"/>
      <c r="M24" s="7"/>
      <c r="N24" s="7"/>
      <c r="O24" s="7"/>
      <c r="P24" s="7"/>
      <c r="U24" s="11"/>
      <c r="V24" s="11"/>
      <c r="W24" s="12"/>
      <c r="X24" s="15"/>
      <c r="Y24" s="15"/>
      <c r="Z24" s="15"/>
    </row>
    <row r="25" spans="1:26" s="9" customFormat="1" ht="20.25" customHeight="1">
      <c r="A25" s="36"/>
      <c r="B25" s="23"/>
      <c r="C25" s="23"/>
      <c r="D25" s="23"/>
      <c r="E25" s="25"/>
      <c r="F25" s="25"/>
      <c r="G25" s="25"/>
      <c r="H25" s="25"/>
      <c r="I25" s="25"/>
      <c r="J25" s="4"/>
      <c r="K25" s="4"/>
      <c r="L25" s="17"/>
      <c r="M25" s="7"/>
      <c r="N25" s="7"/>
      <c r="O25" s="7"/>
      <c r="P25" s="7"/>
      <c r="U25" s="11"/>
      <c r="V25" s="11"/>
      <c r="W25" s="12"/>
      <c r="X25" s="15"/>
      <c r="Y25" s="15"/>
      <c r="Z25" s="15"/>
    </row>
    <row r="26" spans="1:26" s="9" customFormat="1" ht="20.25" customHeight="1">
      <c r="A26" s="23"/>
      <c r="B26" s="23"/>
      <c r="C26" s="23"/>
      <c r="D26" s="23"/>
      <c r="E26" s="25"/>
      <c r="F26" s="25"/>
      <c r="G26" s="25"/>
      <c r="H26" s="25"/>
      <c r="I26" s="25"/>
      <c r="J26" s="4"/>
      <c r="K26" s="4"/>
      <c r="L26" s="17"/>
      <c r="M26" s="7"/>
      <c r="N26" s="7"/>
      <c r="O26" s="7"/>
      <c r="P26" s="7"/>
      <c r="U26" s="11"/>
      <c r="V26" s="11"/>
      <c r="W26" s="12"/>
      <c r="X26" s="15"/>
      <c r="Y26" s="15"/>
      <c r="Z26" s="15"/>
    </row>
    <row r="27" spans="1:26" s="9" customFormat="1" ht="20.25" customHeight="1">
      <c r="A27" s="23"/>
      <c r="B27" s="23"/>
      <c r="C27" s="23"/>
      <c r="D27" s="23"/>
      <c r="E27" s="25"/>
      <c r="F27" s="25"/>
      <c r="G27" s="25"/>
      <c r="H27" s="25"/>
      <c r="I27" s="25"/>
      <c r="J27" s="4"/>
      <c r="K27" s="4"/>
      <c r="L27" s="17"/>
      <c r="M27" s="7"/>
      <c r="N27" s="7"/>
      <c r="O27" s="7"/>
      <c r="P27" s="7"/>
      <c r="U27" s="11"/>
      <c r="V27" s="11"/>
      <c r="W27" s="12"/>
      <c r="X27" s="15"/>
      <c r="Y27" s="15"/>
      <c r="Z27" s="15"/>
    </row>
  </sheetData>
  <mergeCells count="13">
    <mergeCell ref="O3:O8"/>
    <mergeCell ref="P3:P8"/>
    <mergeCell ref="Z3:Z8"/>
    <mergeCell ref="U3:U8"/>
    <mergeCell ref="V3:V8"/>
    <mergeCell ref="W3:W8"/>
    <mergeCell ref="X3:X8"/>
    <mergeCell ref="Y3:Y8"/>
    <mergeCell ref="E3:E8"/>
    <mergeCell ref="F3:F8"/>
    <mergeCell ref="G3:G8"/>
    <mergeCell ref="H3:H8"/>
    <mergeCell ref="I3:I8"/>
  </mergeCells>
  <phoneticPr fontId="2" type="noConversion"/>
  <pageMargins left="0.15748031496062992" right="0.15748031496062992" top="0.19685039370078741" bottom="0.19685039370078741" header="0.15748031496062992" footer="0.15748031496062992"/>
  <pageSetup paperSize="8" scale="5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2:Z25"/>
  <sheetViews>
    <sheetView view="pageBreakPreview" zoomScale="90" zoomScaleSheetLayoutView="90" workbookViewId="0">
      <pane ySplit="2" topLeftCell="A3" activePane="bottomLeft" state="frozen"/>
      <selection activeCell="W18" sqref="W18"/>
      <selection pane="bottomLeft" activeCell="W18" sqref="W18"/>
    </sheetView>
  </sheetViews>
  <sheetFormatPr defaultRowHeight="20.25" customHeight="1"/>
  <cols>
    <col min="1" max="1" width="6.25" style="23" customWidth="1"/>
    <col min="2" max="2" width="11.5" style="23" customWidth="1"/>
    <col min="3" max="3" width="18.5" style="23" customWidth="1"/>
    <col min="4" max="4" width="11.75" style="23" customWidth="1"/>
    <col min="5" max="8" width="6.625" style="25" customWidth="1"/>
    <col min="9" max="9" width="7.375" style="25" customWidth="1"/>
    <col min="10" max="10" width="15.375" style="4" customWidth="1"/>
    <col min="11" max="11" width="12.125" style="4" customWidth="1"/>
    <col min="12" max="12" width="8.625" style="17" customWidth="1"/>
    <col min="13" max="13" width="8.625" style="7" customWidth="1"/>
    <col min="14" max="14" width="10.625" style="7" customWidth="1"/>
    <col min="15" max="16" width="11.625" style="7" customWidth="1"/>
    <col min="17" max="17" width="8.625" style="9" customWidth="1"/>
    <col min="18" max="18" width="10.25" style="9" customWidth="1"/>
    <col min="19" max="20" width="7.875" style="9" customWidth="1"/>
    <col min="21" max="22" width="11.625" style="11" customWidth="1"/>
    <col min="23" max="23" width="11.625" style="12" customWidth="1"/>
    <col min="24" max="26" width="9.125" style="15" customWidth="1"/>
    <col min="27" max="16384" width="9" style="5"/>
  </cols>
  <sheetData>
    <row r="2" spans="1:26" s="3" customFormat="1" ht="61.5" customHeight="1">
      <c r="A2" s="23" t="s">
        <v>131</v>
      </c>
      <c r="B2" s="23" t="s">
        <v>1</v>
      </c>
      <c r="C2" s="23" t="s">
        <v>14</v>
      </c>
      <c r="D2" s="23" t="s">
        <v>22</v>
      </c>
      <c r="E2" s="25" t="s">
        <v>36</v>
      </c>
      <c r="F2" s="25" t="s">
        <v>37</v>
      </c>
      <c r="G2" s="25" t="s">
        <v>38</v>
      </c>
      <c r="H2" s="25" t="s">
        <v>39</v>
      </c>
      <c r="I2" s="25" t="s">
        <v>19</v>
      </c>
      <c r="J2" s="23" t="s">
        <v>15</v>
      </c>
      <c r="K2" s="23" t="s">
        <v>16</v>
      </c>
      <c r="L2" s="18" t="s">
        <v>259</v>
      </c>
      <c r="M2" s="8" t="s">
        <v>17</v>
      </c>
      <c r="N2" s="8" t="s">
        <v>20</v>
      </c>
      <c r="O2" s="8" t="s">
        <v>204</v>
      </c>
      <c r="P2" s="8" t="s">
        <v>222</v>
      </c>
      <c r="Q2" s="10" t="s">
        <v>18</v>
      </c>
      <c r="R2" s="10" t="s">
        <v>21</v>
      </c>
      <c r="S2" s="22" t="s">
        <v>234</v>
      </c>
      <c r="T2" s="22" t="s">
        <v>244</v>
      </c>
      <c r="U2" s="13" t="s">
        <v>154</v>
      </c>
      <c r="V2" s="13" t="s">
        <v>153</v>
      </c>
      <c r="W2" s="14" t="s">
        <v>155</v>
      </c>
      <c r="X2" s="29" t="s">
        <v>40</v>
      </c>
      <c r="Y2" s="29" t="s">
        <v>98</v>
      </c>
      <c r="Z2" s="29" t="s">
        <v>97</v>
      </c>
    </row>
    <row r="3" spans="1:26" ht="20.25" customHeight="1">
      <c r="A3" s="34"/>
      <c r="B3" s="4">
        <v>23509469</v>
      </c>
      <c r="C3" s="4" t="s">
        <v>11</v>
      </c>
      <c r="D3" s="4" t="s">
        <v>126</v>
      </c>
      <c r="E3" s="46">
        <v>5000</v>
      </c>
      <c r="F3" s="46">
        <v>6000</v>
      </c>
      <c r="G3" s="49"/>
      <c r="H3" s="49"/>
      <c r="I3" s="46">
        <v>1</v>
      </c>
      <c r="J3" s="4" t="s">
        <v>52</v>
      </c>
      <c r="K3" s="4" t="s">
        <v>48</v>
      </c>
      <c r="M3" s="7">
        <v>2.5619999999999998</v>
      </c>
      <c r="N3" s="7">
        <f t="shared" ref="N3:N9" si="0">M3*L3</f>
        <v>0</v>
      </c>
      <c r="O3" s="43">
        <f>SUM(N3:N6)</f>
        <v>0</v>
      </c>
      <c r="P3" s="43">
        <f>O3*I3+O7*I3</f>
        <v>4.5503999999999998</v>
      </c>
      <c r="Q3" s="9">
        <v>3.34</v>
      </c>
      <c r="R3" s="9">
        <f t="shared" ref="R3:R9" si="1">Q3*L3</f>
        <v>0</v>
      </c>
      <c r="S3" s="52">
        <f>SUM(R3:R6)</f>
        <v>0</v>
      </c>
      <c r="T3" s="52">
        <f>SUM(S3:S9)*I3</f>
        <v>10.032000000000002</v>
      </c>
      <c r="U3" s="55">
        <v>14500</v>
      </c>
      <c r="V3" s="55">
        <f>U3*S3</f>
        <v>0</v>
      </c>
      <c r="W3" s="55">
        <f>V3*I3</f>
        <v>0</v>
      </c>
      <c r="X3" s="65"/>
      <c r="Y3" s="65"/>
      <c r="Z3" s="65"/>
    </row>
    <row r="4" spans="1:26" ht="20.25" customHeight="1">
      <c r="A4" s="35">
        <f>$A$3</f>
        <v>0</v>
      </c>
      <c r="B4" s="4">
        <v>23509469</v>
      </c>
      <c r="C4" s="4" t="s">
        <v>11</v>
      </c>
      <c r="D4" s="4" t="s">
        <v>126</v>
      </c>
      <c r="E4" s="47"/>
      <c r="F4" s="47"/>
      <c r="G4" s="50"/>
      <c r="H4" s="50"/>
      <c r="I4" s="47"/>
      <c r="J4" s="4" t="s">
        <v>53</v>
      </c>
      <c r="K4" s="4" t="s">
        <v>49</v>
      </c>
      <c r="L4" s="17">
        <f>L3</f>
        <v>0</v>
      </c>
      <c r="M4" s="7">
        <v>0.33500000000000002</v>
      </c>
      <c r="N4" s="7">
        <f t="shared" si="0"/>
        <v>0</v>
      </c>
      <c r="O4" s="44"/>
      <c r="P4" s="44"/>
      <c r="Q4" s="9">
        <v>0.67</v>
      </c>
      <c r="R4" s="9">
        <f t="shared" si="1"/>
        <v>0</v>
      </c>
      <c r="S4" s="53"/>
      <c r="T4" s="53"/>
      <c r="U4" s="56"/>
      <c r="V4" s="56"/>
      <c r="W4" s="56"/>
      <c r="X4" s="66"/>
      <c r="Y4" s="66"/>
      <c r="Z4" s="66"/>
    </row>
    <row r="5" spans="1:26" ht="20.25" customHeight="1">
      <c r="A5" s="35">
        <f t="shared" ref="A5:A9" si="2">$A$3</f>
        <v>0</v>
      </c>
      <c r="B5" s="4">
        <v>23509469</v>
      </c>
      <c r="C5" s="4" t="s">
        <v>11</v>
      </c>
      <c r="D5" s="4" t="s">
        <v>126</v>
      </c>
      <c r="E5" s="47"/>
      <c r="F5" s="47"/>
      <c r="G5" s="50"/>
      <c r="H5" s="50"/>
      <c r="I5" s="47"/>
      <c r="J5" s="4" t="s">
        <v>54</v>
      </c>
      <c r="K5" s="4" t="s">
        <v>50</v>
      </c>
      <c r="L5" s="17">
        <f>L3</f>
        <v>0</v>
      </c>
      <c r="M5" s="7">
        <v>0.47799999999999998</v>
      </c>
      <c r="N5" s="7">
        <f t="shared" si="0"/>
        <v>0</v>
      </c>
      <c r="O5" s="44"/>
      <c r="P5" s="44"/>
      <c r="Q5" s="9">
        <v>0.95599999999999996</v>
      </c>
      <c r="R5" s="9">
        <f t="shared" si="1"/>
        <v>0</v>
      </c>
      <c r="S5" s="53"/>
      <c r="T5" s="53"/>
      <c r="U5" s="56"/>
      <c r="V5" s="56"/>
      <c r="W5" s="56"/>
      <c r="X5" s="66"/>
      <c r="Y5" s="66"/>
      <c r="Z5" s="66"/>
    </row>
    <row r="6" spans="1:26" ht="20.25" customHeight="1">
      <c r="A6" s="35">
        <f t="shared" si="2"/>
        <v>0</v>
      </c>
      <c r="B6" s="4">
        <v>23509469</v>
      </c>
      <c r="C6" s="4" t="s">
        <v>11</v>
      </c>
      <c r="D6" s="4" t="s">
        <v>126</v>
      </c>
      <c r="E6" s="48"/>
      <c r="F6" s="48"/>
      <c r="G6" s="51"/>
      <c r="H6" s="51"/>
      <c r="I6" s="48"/>
      <c r="J6" s="4" t="s">
        <v>55</v>
      </c>
      <c r="K6" s="4" t="s">
        <v>51</v>
      </c>
      <c r="M6" s="7">
        <v>1.806</v>
      </c>
      <c r="N6" s="7">
        <f t="shared" si="0"/>
        <v>0</v>
      </c>
      <c r="O6" s="45"/>
      <c r="P6" s="44"/>
      <c r="Q6" s="9">
        <v>2.1259999999999999</v>
      </c>
      <c r="R6" s="9">
        <f t="shared" si="1"/>
        <v>0</v>
      </c>
      <c r="S6" s="54"/>
      <c r="T6" s="53"/>
      <c r="U6" s="56"/>
      <c r="V6" s="56"/>
      <c r="W6" s="56"/>
      <c r="X6" s="67"/>
      <c r="Y6" s="67"/>
      <c r="Z6" s="67"/>
    </row>
    <row r="7" spans="1:26" ht="20.25" customHeight="1">
      <c r="A7" s="35">
        <f t="shared" si="2"/>
        <v>0</v>
      </c>
      <c r="B7" s="4">
        <v>23509469</v>
      </c>
      <c r="C7" s="4" t="s">
        <v>11</v>
      </c>
      <c r="D7" s="4" t="s">
        <v>126</v>
      </c>
      <c r="E7" s="46">
        <v>600</v>
      </c>
      <c r="F7" s="46">
        <v>600</v>
      </c>
      <c r="G7" s="49"/>
      <c r="H7" s="49"/>
      <c r="I7" s="46">
        <v>1</v>
      </c>
      <c r="J7" s="4" t="s">
        <v>58</v>
      </c>
      <c r="K7" s="4" t="s">
        <v>56</v>
      </c>
      <c r="L7" s="17">
        <f>(E7*2+F7*2)/1000</f>
        <v>2.4</v>
      </c>
      <c r="M7" s="7">
        <v>0.79400000000000004</v>
      </c>
      <c r="N7" s="7">
        <f t="shared" si="0"/>
        <v>1.9056</v>
      </c>
      <c r="O7" s="43">
        <f>SUM(N7:N9)*I7</f>
        <v>4.5503999999999998</v>
      </c>
      <c r="P7" s="44"/>
      <c r="Q7" s="9">
        <v>1.86</v>
      </c>
      <c r="R7" s="9">
        <f t="shared" si="1"/>
        <v>4.4640000000000004</v>
      </c>
      <c r="S7" s="43">
        <f>SUM(R7:R9)*I7</f>
        <v>10.032000000000002</v>
      </c>
      <c r="T7" s="53"/>
      <c r="U7" s="56"/>
      <c r="V7" s="56"/>
      <c r="W7" s="56"/>
      <c r="X7" s="65"/>
      <c r="Y7" s="65">
        <f>SUM(R7:R9)</f>
        <v>10.032000000000002</v>
      </c>
      <c r="Z7" s="65"/>
    </row>
    <row r="8" spans="1:26" ht="20.25" customHeight="1">
      <c r="A8" s="35">
        <f t="shared" si="2"/>
        <v>0</v>
      </c>
      <c r="B8" s="4">
        <v>23509469</v>
      </c>
      <c r="C8" s="4" t="s">
        <v>11</v>
      </c>
      <c r="D8" s="4" t="s">
        <v>126</v>
      </c>
      <c r="E8" s="47"/>
      <c r="F8" s="47"/>
      <c r="G8" s="50"/>
      <c r="H8" s="50"/>
      <c r="I8" s="47"/>
      <c r="J8" s="4" t="s">
        <v>59</v>
      </c>
      <c r="K8" s="4" t="s">
        <v>57</v>
      </c>
      <c r="L8" s="17">
        <f>L7</f>
        <v>2.4</v>
      </c>
      <c r="M8" s="7">
        <v>0.94</v>
      </c>
      <c r="N8" s="7">
        <f t="shared" si="0"/>
        <v>2.2559999999999998</v>
      </c>
      <c r="O8" s="44"/>
      <c r="P8" s="44"/>
      <c r="Q8" s="9">
        <v>1.98</v>
      </c>
      <c r="R8" s="9">
        <f t="shared" si="1"/>
        <v>4.7519999999999998</v>
      </c>
      <c r="S8" s="44"/>
      <c r="T8" s="53"/>
      <c r="U8" s="56"/>
      <c r="V8" s="56"/>
      <c r="W8" s="56"/>
      <c r="X8" s="66"/>
      <c r="Y8" s="66"/>
      <c r="Z8" s="66"/>
    </row>
    <row r="9" spans="1:26" ht="20.25" customHeight="1">
      <c r="A9" s="35">
        <f t="shared" si="2"/>
        <v>0</v>
      </c>
      <c r="B9" s="4">
        <v>23509469</v>
      </c>
      <c r="C9" s="4" t="s">
        <v>11</v>
      </c>
      <c r="D9" s="4" t="s">
        <v>126</v>
      </c>
      <c r="E9" s="48"/>
      <c r="F9" s="48"/>
      <c r="G9" s="51"/>
      <c r="H9" s="51"/>
      <c r="I9" s="48"/>
      <c r="J9" s="6" t="s">
        <v>60</v>
      </c>
      <c r="K9" s="4" t="s">
        <v>61</v>
      </c>
      <c r="L9" s="17">
        <f>L7</f>
        <v>2.4</v>
      </c>
      <c r="M9" s="7">
        <v>0.16200000000000001</v>
      </c>
      <c r="N9" s="7">
        <f t="shared" si="0"/>
        <v>0.38879999999999998</v>
      </c>
      <c r="O9" s="45"/>
      <c r="P9" s="45"/>
      <c r="Q9" s="9">
        <v>0.34</v>
      </c>
      <c r="R9" s="9">
        <f t="shared" si="1"/>
        <v>0.81600000000000006</v>
      </c>
      <c r="S9" s="45"/>
      <c r="T9" s="54"/>
      <c r="U9" s="57"/>
      <c r="V9" s="57"/>
      <c r="W9" s="57"/>
      <c r="X9" s="67"/>
      <c r="Y9" s="67"/>
      <c r="Z9" s="67"/>
    </row>
    <row r="10" spans="1:26" ht="20.25" customHeight="1">
      <c r="A10" s="35"/>
    </row>
    <row r="11" spans="1:26" ht="20.25" customHeight="1">
      <c r="A11" s="35"/>
    </row>
    <row r="12" spans="1:26" ht="20.25" customHeight="1">
      <c r="A12" s="35"/>
    </row>
    <row r="13" spans="1:26" ht="20.25" customHeight="1">
      <c r="A13" s="35"/>
    </row>
    <row r="14" spans="1:26" ht="20.25" customHeight="1">
      <c r="A14" s="35"/>
    </row>
    <row r="15" spans="1:26" ht="20.25" customHeight="1">
      <c r="A15" s="35"/>
    </row>
    <row r="16" spans="1:26" ht="20.25" customHeight="1">
      <c r="A16" s="35"/>
    </row>
    <row r="17" spans="1:1" ht="20.25" customHeight="1">
      <c r="A17" s="35"/>
    </row>
    <row r="18" spans="1:1" ht="20.25" customHeight="1">
      <c r="A18" s="35"/>
    </row>
    <row r="19" spans="1:1" ht="20.25" customHeight="1">
      <c r="A19" s="35"/>
    </row>
    <row r="20" spans="1:1" ht="20.25" customHeight="1">
      <c r="A20" s="35"/>
    </row>
    <row r="21" spans="1:1" ht="20.25" customHeight="1">
      <c r="A21" s="35"/>
    </row>
    <row r="22" spans="1:1" ht="20.25" customHeight="1">
      <c r="A22" s="35"/>
    </row>
    <row r="23" spans="1:1" ht="20.25" customHeight="1">
      <c r="A23" s="35"/>
    </row>
    <row r="24" spans="1:1" ht="20.25" customHeight="1">
      <c r="A24" s="35"/>
    </row>
    <row r="25" spans="1:1" ht="20.25" customHeight="1">
      <c r="A25" s="36"/>
    </row>
  </sheetData>
  <mergeCells count="25">
    <mergeCell ref="Y3:Y6"/>
    <mergeCell ref="Z7:Z9"/>
    <mergeCell ref="I3:I6"/>
    <mergeCell ref="O3:O6"/>
    <mergeCell ref="P3:P9"/>
    <mergeCell ref="U3:U9"/>
    <mergeCell ref="V3:V9"/>
    <mergeCell ref="S7:S9"/>
    <mergeCell ref="S3:S6"/>
    <mergeCell ref="T3:T9"/>
    <mergeCell ref="Z3:Z6"/>
    <mergeCell ref="O7:O9"/>
    <mergeCell ref="X7:X9"/>
    <mergeCell ref="Y7:Y9"/>
    <mergeCell ref="I7:I9"/>
    <mergeCell ref="W3:W9"/>
    <mergeCell ref="X3:X6"/>
    <mergeCell ref="E3:E6"/>
    <mergeCell ref="F3:F6"/>
    <mergeCell ref="G3:G6"/>
    <mergeCell ref="H3:H6"/>
    <mergeCell ref="E7:E9"/>
    <mergeCell ref="F7:F9"/>
    <mergeCell ref="G7:G9"/>
    <mergeCell ref="H7:H9"/>
  </mergeCells>
  <phoneticPr fontId="2" type="noConversion"/>
  <pageMargins left="0.15748031496062992" right="0.15748031496062992" top="0.19685039370078741" bottom="0.19685039370078741" header="0.15748031496062992" footer="0.15748031496062992"/>
  <pageSetup paperSize="8" scale="69" orientation="landscape" r:id="rId1"/>
  <rowBreaks count="1" manualBreakCount="1">
    <brk id="55" max="25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2:Z25"/>
  <sheetViews>
    <sheetView view="pageBreakPreview" zoomScale="90" zoomScaleSheetLayoutView="90" workbookViewId="0">
      <pane ySplit="2" topLeftCell="A3" activePane="bottomLeft" state="frozen"/>
      <selection activeCell="W18" sqref="W18"/>
      <selection pane="bottomLeft" activeCell="W18" sqref="W18"/>
    </sheetView>
  </sheetViews>
  <sheetFormatPr defaultRowHeight="20.25" customHeight="1"/>
  <cols>
    <col min="1" max="1" width="6.25" style="23" customWidth="1"/>
    <col min="2" max="2" width="11.5" style="23" customWidth="1"/>
    <col min="3" max="3" width="18.5" style="23" customWidth="1"/>
    <col min="4" max="4" width="11.75" style="23" customWidth="1"/>
    <col min="5" max="8" width="6.625" style="25" customWidth="1"/>
    <col min="9" max="9" width="7.375" style="25" customWidth="1"/>
    <col min="10" max="10" width="15.375" style="4" customWidth="1"/>
    <col min="11" max="11" width="12.125" style="4" customWidth="1"/>
    <col min="12" max="12" width="8.625" style="17" customWidth="1"/>
    <col min="13" max="13" width="8.625" style="7" customWidth="1"/>
    <col min="14" max="14" width="10.625" style="7" customWidth="1"/>
    <col min="15" max="16" width="11.625" style="7" customWidth="1"/>
    <col min="17" max="17" width="8.625" style="9" customWidth="1"/>
    <col min="18" max="18" width="10.25" style="9" customWidth="1"/>
    <col min="19" max="20" width="7.875" style="9" customWidth="1"/>
    <col min="21" max="22" width="11.625" style="11" customWidth="1"/>
    <col min="23" max="23" width="11.625" style="12" customWidth="1"/>
    <col min="24" max="26" width="9.125" style="15" customWidth="1"/>
    <col min="27" max="16384" width="9" style="5"/>
  </cols>
  <sheetData>
    <row r="2" spans="1:26" s="3" customFormat="1" ht="61.5" customHeight="1">
      <c r="A2" s="23" t="s">
        <v>131</v>
      </c>
      <c r="B2" s="23" t="s">
        <v>1</v>
      </c>
      <c r="C2" s="23" t="s">
        <v>14</v>
      </c>
      <c r="D2" s="23" t="s">
        <v>22</v>
      </c>
      <c r="E2" s="25" t="s">
        <v>36</v>
      </c>
      <c r="F2" s="25" t="s">
        <v>37</v>
      </c>
      <c r="G2" s="25" t="s">
        <v>38</v>
      </c>
      <c r="H2" s="25" t="s">
        <v>39</v>
      </c>
      <c r="I2" s="25" t="s">
        <v>19</v>
      </c>
      <c r="J2" s="23" t="s">
        <v>15</v>
      </c>
      <c r="K2" s="23" t="s">
        <v>16</v>
      </c>
      <c r="L2" s="18" t="s">
        <v>267</v>
      </c>
      <c r="M2" s="8" t="s">
        <v>17</v>
      </c>
      <c r="N2" s="8" t="s">
        <v>20</v>
      </c>
      <c r="O2" s="8" t="s">
        <v>213</v>
      </c>
      <c r="P2" s="8" t="s">
        <v>218</v>
      </c>
      <c r="Q2" s="10" t="s">
        <v>18</v>
      </c>
      <c r="R2" s="10" t="s">
        <v>21</v>
      </c>
      <c r="S2" s="22" t="s">
        <v>233</v>
      </c>
      <c r="T2" s="22" t="s">
        <v>246</v>
      </c>
      <c r="U2" s="13" t="s">
        <v>154</v>
      </c>
      <c r="V2" s="13" t="s">
        <v>153</v>
      </c>
      <c r="W2" s="14" t="s">
        <v>155</v>
      </c>
      <c r="X2" s="29" t="s">
        <v>40</v>
      </c>
      <c r="Y2" s="29" t="s">
        <v>98</v>
      </c>
      <c r="Z2" s="29" t="s">
        <v>97</v>
      </c>
    </row>
    <row r="3" spans="1:26" ht="20.25" customHeight="1">
      <c r="A3" s="34"/>
      <c r="B3" s="34">
        <v>23464511</v>
      </c>
      <c r="C3" s="34" t="s">
        <v>4</v>
      </c>
      <c r="D3" s="4" t="s">
        <v>126</v>
      </c>
      <c r="E3" s="46">
        <v>5000</v>
      </c>
      <c r="F3" s="46">
        <v>6000</v>
      </c>
      <c r="G3" s="49"/>
      <c r="H3" s="49"/>
      <c r="I3" s="46">
        <v>1</v>
      </c>
      <c r="J3" s="4" t="s">
        <v>68</v>
      </c>
      <c r="K3" s="4" t="s">
        <v>62</v>
      </c>
      <c r="M3" s="7">
        <v>4.5590000000000002</v>
      </c>
      <c r="N3" s="7">
        <f t="shared" ref="N3:N8" si="0">M3*L3</f>
        <v>0</v>
      </c>
      <c r="O3" s="43">
        <f>SUM(N3:N5)</f>
        <v>0</v>
      </c>
      <c r="P3" s="43">
        <f>O3*I3+O6*I3</f>
        <v>6.2640000000000002</v>
      </c>
      <c r="Q3" s="9">
        <v>5.68</v>
      </c>
      <c r="R3" s="9">
        <f t="shared" ref="R3:R8" si="1">Q3*L3</f>
        <v>0</v>
      </c>
      <c r="S3" s="52">
        <f>SUM(R3:R5)</f>
        <v>0</v>
      </c>
      <c r="T3" s="52">
        <f>SUM(S3:S8)*I3</f>
        <v>12.528</v>
      </c>
      <c r="U3" s="55">
        <v>14500</v>
      </c>
      <c r="V3" s="55">
        <f>U3*S3</f>
        <v>0</v>
      </c>
      <c r="W3" s="55">
        <f>V3*I3</f>
        <v>0</v>
      </c>
      <c r="X3" s="65"/>
      <c r="Y3" s="65"/>
      <c r="Z3" s="65"/>
    </row>
    <row r="4" spans="1:26" ht="20.25" customHeight="1">
      <c r="A4" s="35">
        <f>$A$3</f>
        <v>0</v>
      </c>
      <c r="B4" s="34">
        <v>23464511</v>
      </c>
      <c r="C4" s="34" t="s">
        <v>4</v>
      </c>
      <c r="D4" s="4" t="s">
        <v>126</v>
      </c>
      <c r="E4" s="47"/>
      <c r="F4" s="47"/>
      <c r="G4" s="50"/>
      <c r="H4" s="50"/>
      <c r="I4" s="47"/>
      <c r="J4" s="4" t="s">
        <v>69</v>
      </c>
      <c r="K4" s="4" t="s">
        <v>63</v>
      </c>
      <c r="L4" s="17">
        <f>L3</f>
        <v>0</v>
      </c>
      <c r="M4" s="7">
        <v>0.45300000000000001</v>
      </c>
      <c r="N4" s="7">
        <f t="shared" si="0"/>
        <v>0</v>
      </c>
      <c r="O4" s="44"/>
      <c r="P4" s="44"/>
      <c r="Q4" s="9">
        <v>0.85299999999999998</v>
      </c>
      <c r="R4" s="9">
        <f t="shared" si="1"/>
        <v>0</v>
      </c>
      <c r="S4" s="53"/>
      <c r="T4" s="53"/>
      <c r="U4" s="56"/>
      <c r="V4" s="56"/>
      <c r="W4" s="56"/>
      <c r="X4" s="66"/>
      <c r="Y4" s="66"/>
      <c r="Z4" s="66"/>
    </row>
    <row r="5" spans="1:26" ht="20.25" customHeight="1">
      <c r="A5" s="35">
        <f t="shared" ref="A5:A8" si="2">$A$3</f>
        <v>0</v>
      </c>
      <c r="B5" s="34">
        <v>23464511</v>
      </c>
      <c r="C5" s="34" t="s">
        <v>4</v>
      </c>
      <c r="D5" s="4" t="s">
        <v>126</v>
      </c>
      <c r="E5" s="48"/>
      <c r="F5" s="48"/>
      <c r="G5" s="51"/>
      <c r="H5" s="51"/>
      <c r="I5" s="48"/>
      <c r="J5" s="4" t="s">
        <v>70</v>
      </c>
      <c r="K5" s="4" t="s">
        <v>64</v>
      </c>
      <c r="M5" s="7">
        <v>0.67400000000000004</v>
      </c>
      <c r="N5" s="7">
        <f t="shared" si="0"/>
        <v>0</v>
      </c>
      <c r="O5" s="45"/>
      <c r="P5" s="44"/>
      <c r="Q5" s="9">
        <v>1.274</v>
      </c>
      <c r="R5" s="9">
        <f t="shared" si="1"/>
        <v>0</v>
      </c>
      <c r="S5" s="53"/>
      <c r="T5" s="53"/>
      <c r="U5" s="56"/>
      <c r="V5" s="56"/>
      <c r="W5" s="56"/>
      <c r="X5" s="67"/>
      <c r="Y5" s="67"/>
      <c r="Z5" s="67"/>
    </row>
    <row r="6" spans="1:26" ht="20.25" customHeight="1">
      <c r="A6" s="35">
        <f t="shared" si="2"/>
        <v>0</v>
      </c>
      <c r="B6" s="34">
        <v>23464511</v>
      </c>
      <c r="C6" s="34" t="s">
        <v>4</v>
      </c>
      <c r="D6" s="4" t="s">
        <v>126</v>
      </c>
      <c r="E6" s="46">
        <v>600</v>
      </c>
      <c r="F6" s="46">
        <v>600</v>
      </c>
      <c r="G6" s="49"/>
      <c r="H6" s="49"/>
      <c r="I6" s="46">
        <v>1</v>
      </c>
      <c r="J6" s="4" t="s">
        <v>71</v>
      </c>
      <c r="K6" s="4" t="s">
        <v>65</v>
      </c>
      <c r="L6" s="17">
        <f>(E6*2+F6*2)/1000</f>
        <v>2.4</v>
      </c>
      <c r="M6" s="7">
        <v>1.28</v>
      </c>
      <c r="N6" s="7">
        <f t="shared" si="0"/>
        <v>3.0720000000000001</v>
      </c>
      <c r="O6" s="43">
        <f>SUM(N6:N8)*I6</f>
        <v>6.2640000000000002</v>
      </c>
      <c r="P6" s="44"/>
      <c r="Q6" s="9">
        <v>2.56</v>
      </c>
      <c r="R6" s="9">
        <f t="shared" si="1"/>
        <v>6.1440000000000001</v>
      </c>
      <c r="S6" s="53">
        <f>SUM(R6:R8)*I6</f>
        <v>12.528</v>
      </c>
      <c r="T6" s="53"/>
      <c r="U6" s="56"/>
      <c r="V6" s="56"/>
      <c r="W6" s="56"/>
      <c r="X6" s="65"/>
      <c r="Y6" s="65">
        <f>SUM(R6:R8)</f>
        <v>12.528</v>
      </c>
      <c r="Z6" s="65"/>
    </row>
    <row r="7" spans="1:26" ht="20.25" customHeight="1">
      <c r="A7" s="35">
        <f t="shared" si="2"/>
        <v>0</v>
      </c>
      <c r="B7" s="34">
        <v>23464511</v>
      </c>
      <c r="C7" s="34" t="s">
        <v>4</v>
      </c>
      <c r="D7" s="4" t="s">
        <v>126</v>
      </c>
      <c r="E7" s="47"/>
      <c r="F7" s="47"/>
      <c r="G7" s="50"/>
      <c r="H7" s="50"/>
      <c r="I7" s="47"/>
      <c r="J7" s="4" t="s">
        <v>72</v>
      </c>
      <c r="K7" s="4" t="s">
        <v>66</v>
      </c>
      <c r="L7" s="17">
        <f>L6</f>
        <v>2.4</v>
      </c>
      <c r="M7" s="7">
        <v>1.33</v>
      </c>
      <c r="N7" s="7">
        <f t="shared" si="0"/>
        <v>3.1920000000000002</v>
      </c>
      <c r="O7" s="44"/>
      <c r="P7" s="44"/>
      <c r="Q7" s="9">
        <v>2.66</v>
      </c>
      <c r="R7" s="9">
        <f t="shared" si="1"/>
        <v>6.3840000000000003</v>
      </c>
      <c r="S7" s="53"/>
      <c r="T7" s="53"/>
      <c r="U7" s="56"/>
      <c r="V7" s="56"/>
      <c r="W7" s="56"/>
      <c r="X7" s="66"/>
      <c r="Y7" s="66"/>
      <c r="Z7" s="66"/>
    </row>
    <row r="8" spans="1:26" ht="20.25" customHeight="1">
      <c r="A8" s="35">
        <f t="shared" si="2"/>
        <v>0</v>
      </c>
      <c r="B8" s="34">
        <v>23464511</v>
      </c>
      <c r="C8" s="34" t="s">
        <v>4</v>
      </c>
      <c r="D8" s="4" t="s">
        <v>126</v>
      </c>
      <c r="E8" s="48"/>
      <c r="F8" s="48"/>
      <c r="G8" s="51"/>
      <c r="H8" s="51"/>
      <c r="I8" s="48"/>
      <c r="J8" s="4" t="s">
        <v>73</v>
      </c>
      <c r="K8" s="4" t="s">
        <v>67</v>
      </c>
      <c r="M8" s="7">
        <v>1.282</v>
      </c>
      <c r="N8" s="7">
        <f t="shared" si="0"/>
        <v>0</v>
      </c>
      <c r="O8" s="45"/>
      <c r="P8" s="45"/>
      <c r="Q8" s="9">
        <v>2.5640000000000001</v>
      </c>
      <c r="R8" s="9">
        <f t="shared" si="1"/>
        <v>0</v>
      </c>
      <c r="S8" s="54"/>
      <c r="T8" s="54"/>
      <c r="U8" s="57"/>
      <c r="V8" s="57"/>
      <c r="W8" s="57"/>
      <c r="X8" s="67"/>
      <c r="Y8" s="67"/>
      <c r="Z8" s="67"/>
    </row>
    <row r="9" spans="1:26" ht="20.25" customHeight="1">
      <c r="A9" s="35"/>
    </row>
    <row r="10" spans="1:26" ht="20.25" customHeight="1">
      <c r="A10" s="35"/>
    </row>
    <row r="11" spans="1:26" ht="20.25" customHeight="1">
      <c r="A11" s="35"/>
    </row>
    <row r="12" spans="1:26" ht="20.25" customHeight="1">
      <c r="A12" s="35"/>
    </row>
    <row r="13" spans="1:26" ht="20.25" customHeight="1">
      <c r="A13" s="35"/>
    </row>
    <row r="14" spans="1:26" ht="20.25" customHeight="1">
      <c r="A14" s="35"/>
    </row>
    <row r="15" spans="1:26" ht="20.25" customHeight="1">
      <c r="A15" s="35"/>
    </row>
    <row r="16" spans="1:26" ht="20.25" customHeight="1">
      <c r="A16" s="35"/>
    </row>
    <row r="17" spans="1:1" ht="20.25" customHeight="1">
      <c r="A17" s="35"/>
    </row>
    <row r="18" spans="1:1" ht="20.25" customHeight="1">
      <c r="A18" s="35"/>
    </row>
    <row r="19" spans="1:1" ht="20.25" customHeight="1">
      <c r="A19" s="35"/>
    </row>
    <row r="20" spans="1:1" ht="20.25" customHeight="1">
      <c r="A20" s="35"/>
    </row>
    <row r="21" spans="1:1" ht="20.25" customHeight="1">
      <c r="A21" s="35"/>
    </row>
    <row r="22" spans="1:1" ht="20.25" customHeight="1">
      <c r="A22" s="35"/>
    </row>
    <row r="23" spans="1:1" ht="20.25" customHeight="1">
      <c r="A23" s="35"/>
    </row>
    <row r="24" spans="1:1" ht="20.25" customHeight="1">
      <c r="A24" s="35"/>
    </row>
    <row r="25" spans="1:1" ht="20.25" customHeight="1">
      <c r="A25" s="36"/>
    </row>
  </sheetData>
  <mergeCells count="25">
    <mergeCell ref="E3:E5"/>
    <mergeCell ref="F3:F5"/>
    <mergeCell ref="G3:G5"/>
    <mergeCell ref="H3:H5"/>
    <mergeCell ref="I3:I5"/>
    <mergeCell ref="E6:E8"/>
    <mergeCell ref="F6:F8"/>
    <mergeCell ref="G6:G8"/>
    <mergeCell ref="H6:H8"/>
    <mergeCell ref="I6:I8"/>
    <mergeCell ref="O3:O5"/>
    <mergeCell ref="P3:P8"/>
    <mergeCell ref="U3:U8"/>
    <mergeCell ref="Z6:Z8"/>
    <mergeCell ref="Z3:Z5"/>
    <mergeCell ref="O6:O8"/>
    <mergeCell ref="X6:X8"/>
    <mergeCell ref="Y6:Y8"/>
    <mergeCell ref="V3:V8"/>
    <mergeCell ref="W3:W8"/>
    <mergeCell ref="X3:X5"/>
    <mergeCell ref="Y3:Y5"/>
    <mergeCell ref="S3:S5"/>
    <mergeCell ref="S6:S8"/>
    <mergeCell ref="T3:T8"/>
  </mergeCells>
  <phoneticPr fontId="2" type="noConversion"/>
  <pageMargins left="0.15748031496062992" right="0.15748031496062992" top="0.19685039370078741" bottom="0.19685039370078741" header="0.15748031496062992" footer="0.15748031496062992"/>
  <pageSetup paperSize="8" scale="6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2:Z25"/>
  <sheetViews>
    <sheetView view="pageBreakPreview" zoomScale="90" zoomScaleSheetLayoutView="90" workbookViewId="0">
      <pane ySplit="2" topLeftCell="A3" activePane="bottomLeft" state="frozen"/>
      <selection activeCell="W18" sqref="W18"/>
      <selection pane="bottomLeft" activeCell="W18" sqref="W18"/>
    </sheetView>
  </sheetViews>
  <sheetFormatPr defaultRowHeight="20.25" customHeight="1"/>
  <cols>
    <col min="1" max="1" width="6.25" style="23" customWidth="1"/>
    <col min="2" max="2" width="11.5" style="23" customWidth="1"/>
    <col min="3" max="3" width="18.5" style="23" customWidth="1"/>
    <col min="4" max="4" width="11.75" style="23" customWidth="1"/>
    <col min="5" max="8" width="6.625" style="25" customWidth="1"/>
    <col min="9" max="9" width="7.375" style="25" customWidth="1"/>
    <col min="10" max="10" width="15.375" style="4" customWidth="1"/>
    <col min="11" max="11" width="12.125" style="4" customWidth="1"/>
    <col min="12" max="12" width="8.625" style="17" customWidth="1"/>
    <col min="13" max="13" width="8.625" style="7" customWidth="1"/>
    <col min="14" max="14" width="10.625" style="7" customWidth="1"/>
    <col min="15" max="16" width="11.625" style="7" customWidth="1"/>
    <col min="17" max="17" width="8.625" style="9" customWidth="1"/>
    <col min="18" max="18" width="10.25" style="9" customWidth="1"/>
    <col min="19" max="20" width="7.875" style="9" customWidth="1"/>
    <col min="21" max="22" width="11.625" style="11" customWidth="1"/>
    <col min="23" max="23" width="11.625" style="12" customWidth="1"/>
    <col min="24" max="26" width="9.125" style="15" customWidth="1"/>
    <col min="27" max="16384" width="9" style="5"/>
  </cols>
  <sheetData>
    <row r="2" spans="1:26" s="3" customFormat="1" ht="61.5" customHeight="1">
      <c r="A2" s="23" t="s">
        <v>131</v>
      </c>
      <c r="B2" s="23" t="s">
        <v>1</v>
      </c>
      <c r="C2" s="23" t="s">
        <v>14</v>
      </c>
      <c r="D2" s="23" t="s">
        <v>22</v>
      </c>
      <c r="E2" s="25" t="s">
        <v>36</v>
      </c>
      <c r="F2" s="25" t="s">
        <v>37</v>
      </c>
      <c r="G2" s="25" t="s">
        <v>38</v>
      </c>
      <c r="H2" s="25" t="s">
        <v>39</v>
      </c>
      <c r="I2" s="25" t="s">
        <v>19</v>
      </c>
      <c r="J2" s="23" t="s">
        <v>15</v>
      </c>
      <c r="K2" s="23" t="s">
        <v>16</v>
      </c>
      <c r="L2" s="18" t="s">
        <v>259</v>
      </c>
      <c r="M2" s="8" t="s">
        <v>17</v>
      </c>
      <c r="N2" s="8" t="s">
        <v>20</v>
      </c>
      <c r="O2" s="8" t="s">
        <v>204</v>
      </c>
      <c r="P2" s="8" t="s">
        <v>225</v>
      </c>
      <c r="Q2" s="10" t="s">
        <v>18</v>
      </c>
      <c r="R2" s="10" t="s">
        <v>21</v>
      </c>
      <c r="S2" s="22" t="s">
        <v>234</v>
      </c>
      <c r="T2" s="22" t="s">
        <v>244</v>
      </c>
      <c r="U2" s="13" t="s">
        <v>154</v>
      </c>
      <c r="V2" s="13" t="s">
        <v>153</v>
      </c>
      <c r="W2" s="14" t="s">
        <v>155</v>
      </c>
      <c r="X2" s="29" t="s">
        <v>40</v>
      </c>
      <c r="Y2" s="29" t="s">
        <v>98</v>
      </c>
      <c r="Z2" s="29" t="s">
        <v>97</v>
      </c>
    </row>
    <row r="3" spans="1:26" ht="20.25" customHeight="1">
      <c r="A3" s="34"/>
      <c r="B3" s="34">
        <v>23464512</v>
      </c>
      <c r="C3" s="34" t="s">
        <v>5</v>
      </c>
      <c r="D3" s="4" t="s">
        <v>195</v>
      </c>
      <c r="E3" s="49">
        <v>3000</v>
      </c>
      <c r="F3" s="49">
        <v>2000</v>
      </c>
      <c r="G3" s="49">
        <v>1000</v>
      </c>
      <c r="H3" s="49">
        <f>F3-G3</f>
        <v>1000</v>
      </c>
      <c r="I3" s="49">
        <v>1</v>
      </c>
      <c r="J3" s="4" t="s">
        <v>75</v>
      </c>
      <c r="K3" s="4" t="s">
        <v>76</v>
      </c>
      <c r="L3" s="17">
        <f>(E3*2+F3*2)/1000</f>
        <v>10</v>
      </c>
      <c r="M3" s="7">
        <v>2.4169999999999998</v>
      </c>
      <c r="N3" s="7">
        <f t="shared" ref="N3:N11" si="0">M3*L3</f>
        <v>24.169999999999998</v>
      </c>
      <c r="O3" s="43">
        <f>SUM(N3:N11)</f>
        <v>115.5142</v>
      </c>
      <c r="P3" s="43">
        <f>O3*I3</f>
        <v>115.5142</v>
      </c>
      <c r="Q3" s="9">
        <v>2.9769999999999999</v>
      </c>
      <c r="R3" s="9">
        <f t="shared" ref="R3:R11" si="1">Q3*L3</f>
        <v>29.77</v>
      </c>
      <c r="S3" s="38">
        <f>SUM(R3:R11)</f>
        <v>218.3468</v>
      </c>
      <c r="T3" s="26">
        <f>S3*I3</f>
        <v>218.3468</v>
      </c>
      <c r="U3" s="55">
        <v>13500</v>
      </c>
      <c r="V3" s="55">
        <f>U3*S3</f>
        <v>2947681.8</v>
      </c>
      <c r="W3" s="55">
        <f>V3*I3</f>
        <v>2947681.8</v>
      </c>
      <c r="X3" s="65">
        <f>SUM(R3:R6)</f>
        <v>76.673199999999994</v>
      </c>
      <c r="Y3" s="65">
        <f>SUM(R7:R11)/16</f>
        <v>8.8546000000000014</v>
      </c>
      <c r="Z3" s="58"/>
    </row>
    <row r="4" spans="1:26" ht="20.25" customHeight="1">
      <c r="A4" s="35">
        <f>$A$3</f>
        <v>0</v>
      </c>
      <c r="B4" s="34">
        <v>23464512</v>
      </c>
      <c r="C4" s="34" t="s">
        <v>5</v>
      </c>
      <c r="D4" s="4" t="s">
        <v>196</v>
      </c>
      <c r="E4" s="50"/>
      <c r="F4" s="50"/>
      <c r="G4" s="50"/>
      <c r="H4" s="50"/>
      <c r="I4" s="50"/>
      <c r="J4" s="4" t="s">
        <v>74</v>
      </c>
      <c r="K4" s="4" t="s">
        <v>77</v>
      </c>
      <c r="L4" s="17">
        <f>(E3*2+F3*2)/1000</f>
        <v>10</v>
      </c>
      <c r="M4" s="7">
        <v>1.052</v>
      </c>
      <c r="N4" s="7">
        <f t="shared" si="0"/>
        <v>10.52</v>
      </c>
      <c r="O4" s="44"/>
      <c r="P4" s="44"/>
      <c r="Q4" s="9">
        <v>1.865</v>
      </c>
      <c r="R4" s="9">
        <f t="shared" si="1"/>
        <v>18.649999999999999</v>
      </c>
      <c r="S4" s="39"/>
      <c r="T4" s="27"/>
      <c r="U4" s="56"/>
      <c r="V4" s="56"/>
      <c r="W4" s="56"/>
      <c r="X4" s="66"/>
      <c r="Y4" s="66"/>
      <c r="Z4" s="59"/>
    </row>
    <row r="5" spans="1:26" ht="20.25" customHeight="1">
      <c r="A5" s="35">
        <f t="shared" ref="A5:A11" si="2">$A$3</f>
        <v>0</v>
      </c>
      <c r="B5" s="34">
        <v>23464512</v>
      </c>
      <c r="C5" s="34" t="s">
        <v>5</v>
      </c>
      <c r="D5" s="4" t="s">
        <v>195</v>
      </c>
      <c r="E5" s="50"/>
      <c r="F5" s="50"/>
      <c r="G5" s="50"/>
      <c r="H5" s="50"/>
      <c r="I5" s="50"/>
      <c r="J5" s="4" t="s">
        <v>78</v>
      </c>
      <c r="K5" s="4" t="s">
        <v>79</v>
      </c>
      <c r="L5" s="17">
        <f>(E3+F3)/1000</f>
        <v>5</v>
      </c>
      <c r="M5" s="7">
        <v>3.7170000000000001</v>
      </c>
      <c r="N5" s="7">
        <f t="shared" si="0"/>
        <v>18.585000000000001</v>
      </c>
      <c r="O5" s="44"/>
      <c r="P5" s="44"/>
      <c r="Q5" s="9">
        <v>5.6219999999999999</v>
      </c>
      <c r="R5" s="9">
        <f t="shared" si="1"/>
        <v>28.11</v>
      </c>
      <c r="S5" s="39"/>
      <c r="T5" s="27"/>
      <c r="U5" s="56"/>
      <c r="V5" s="56"/>
      <c r="W5" s="56"/>
      <c r="X5" s="66"/>
      <c r="Y5" s="66"/>
      <c r="Z5" s="59"/>
    </row>
    <row r="6" spans="1:26" ht="20.25" customHeight="1">
      <c r="A6" s="35">
        <f t="shared" si="2"/>
        <v>0</v>
      </c>
      <c r="B6" s="34">
        <v>23464512</v>
      </c>
      <c r="C6" s="34" t="s">
        <v>5</v>
      </c>
      <c r="D6" s="4" t="s">
        <v>195</v>
      </c>
      <c r="E6" s="50"/>
      <c r="F6" s="50"/>
      <c r="G6" s="50"/>
      <c r="H6" s="50"/>
      <c r="I6" s="50"/>
      <c r="J6" s="4" t="s">
        <v>84</v>
      </c>
      <c r="K6" s="4" t="s">
        <v>85</v>
      </c>
      <c r="L6" s="17">
        <f>0.05*4</f>
        <v>0.2</v>
      </c>
      <c r="M6" s="7">
        <v>0.71599999999999997</v>
      </c>
      <c r="N6" s="7">
        <f t="shared" si="0"/>
        <v>0.14319999999999999</v>
      </c>
      <c r="O6" s="44"/>
      <c r="P6" s="44"/>
      <c r="Q6" s="9">
        <v>0.71599999999999997</v>
      </c>
      <c r="R6" s="9">
        <f t="shared" si="1"/>
        <v>0.14319999999999999</v>
      </c>
      <c r="S6" s="39"/>
      <c r="T6" s="27"/>
      <c r="U6" s="56"/>
      <c r="V6" s="56"/>
      <c r="W6" s="56"/>
      <c r="X6" s="66"/>
      <c r="Y6" s="66"/>
      <c r="Z6" s="59"/>
    </row>
    <row r="7" spans="1:26" ht="20.25" customHeight="1">
      <c r="A7" s="35">
        <f t="shared" si="2"/>
        <v>0</v>
      </c>
      <c r="B7" s="34">
        <v>23464512</v>
      </c>
      <c r="C7" s="34" t="s">
        <v>5</v>
      </c>
      <c r="D7" s="4" t="s">
        <v>195</v>
      </c>
      <c r="E7" s="50"/>
      <c r="F7" s="50"/>
      <c r="G7" s="50"/>
      <c r="H7" s="50"/>
      <c r="I7" s="50"/>
      <c r="J7" s="4" t="s">
        <v>80</v>
      </c>
      <c r="K7" s="4" t="s">
        <v>81</v>
      </c>
      <c r="L7" s="17">
        <f>(E3*8+F3*16)/1000</f>
        <v>56</v>
      </c>
      <c r="M7" s="7">
        <v>0.93</v>
      </c>
      <c r="N7" s="7">
        <f t="shared" si="0"/>
        <v>52.080000000000005</v>
      </c>
      <c r="O7" s="44"/>
      <c r="P7" s="44"/>
      <c r="Q7" s="9">
        <v>2.1739999999999999</v>
      </c>
      <c r="R7" s="9">
        <f t="shared" si="1"/>
        <v>121.744</v>
      </c>
      <c r="S7" s="39"/>
      <c r="T7" s="27"/>
      <c r="U7" s="56"/>
      <c r="V7" s="56"/>
      <c r="W7" s="56"/>
      <c r="X7" s="66"/>
      <c r="Y7" s="66"/>
      <c r="Z7" s="59"/>
    </row>
    <row r="8" spans="1:26" ht="20.25" customHeight="1">
      <c r="A8" s="35">
        <f t="shared" si="2"/>
        <v>0</v>
      </c>
      <c r="B8" s="34">
        <v>23464512</v>
      </c>
      <c r="C8" s="34" t="s">
        <v>5</v>
      </c>
      <c r="D8" s="4" t="s">
        <v>195</v>
      </c>
      <c r="E8" s="50"/>
      <c r="F8" s="50"/>
      <c r="G8" s="50"/>
      <c r="H8" s="50"/>
      <c r="I8" s="50"/>
      <c r="J8" s="4" t="s">
        <v>82</v>
      </c>
      <c r="K8" s="4" t="s">
        <v>83</v>
      </c>
      <c r="L8" s="17">
        <f>(E3*8+F3*16)/1000</f>
        <v>56</v>
      </c>
      <c r="M8" s="7">
        <v>0.106</v>
      </c>
      <c r="N8" s="7">
        <f t="shared" si="0"/>
        <v>5.9359999999999999</v>
      </c>
      <c r="O8" s="44"/>
      <c r="P8" s="44"/>
      <c r="Q8" s="9">
        <v>0.216</v>
      </c>
      <c r="R8" s="9">
        <f t="shared" si="1"/>
        <v>12.096</v>
      </c>
      <c r="S8" s="39"/>
      <c r="T8" s="27"/>
      <c r="U8" s="56"/>
      <c r="V8" s="56"/>
      <c r="W8" s="56"/>
      <c r="X8" s="66"/>
      <c r="Y8" s="66"/>
      <c r="Z8" s="59"/>
    </row>
    <row r="9" spans="1:26" ht="20.25" customHeight="1">
      <c r="A9" s="35">
        <f t="shared" si="2"/>
        <v>0</v>
      </c>
      <c r="B9" s="34">
        <v>23464512</v>
      </c>
      <c r="C9" s="34" t="s">
        <v>5</v>
      </c>
      <c r="D9" s="4" t="s">
        <v>195</v>
      </c>
      <c r="E9" s="50"/>
      <c r="F9" s="50"/>
      <c r="G9" s="50"/>
      <c r="H9" s="50"/>
      <c r="I9" s="50"/>
      <c r="J9" s="4" t="s">
        <v>88</v>
      </c>
      <c r="K9" s="4" t="s">
        <v>86</v>
      </c>
      <c r="L9" s="17">
        <f>(F3*8)/1000</f>
        <v>16</v>
      </c>
      <c r="M9" s="7">
        <v>0.129</v>
      </c>
      <c r="N9" s="7">
        <f t="shared" si="0"/>
        <v>2.0640000000000001</v>
      </c>
      <c r="O9" s="44"/>
      <c r="P9" s="44"/>
      <c r="Q9" s="9">
        <v>0.26200000000000001</v>
      </c>
      <c r="R9" s="9">
        <f t="shared" si="1"/>
        <v>4.1920000000000002</v>
      </c>
      <c r="S9" s="30"/>
      <c r="T9" s="27"/>
      <c r="U9" s="56"/>
      <c r="V9" s="56"/>
      <c r="W9" s="56"/>
      <c r="X9" s="66"/>
      <c r="Y9" s="66"/>
      <c r="Z9" s="59"/>
    </row>
    <row r="10" spans="1:26" ht="20.25" customHeight="1">
      <c r="A10" s="35">
        <f t="shared" si="2"/>
        <v>0</v>
      </c>
      <c r="B10" s="34">
        <v>23464512</v>
      </c>
      <c r="C10" s="34" t="s">
        <v>5</v>
      </c>
      <c r="D10" s="4" t="s">
        <v>195</v>
      </c>
      <c r="E10" s="50"/>
      <c r="F10" s="50"/>
      <c r="G10" s="50"/>
      <c r="H10" s="50"/>
      <c r="I10" s="50"/>
      <c r="J10" s="4" t="s">
        <v>89</v>
      </c>
      <c r="K10" s="4" t="s">
        <v>87</v>
      </c>
      <c r="L10" s="17">
        <f>(F3*4)/1000</f>
        <v>8</v>
      </c>
      <c r="M10" s="7">
        <v>0.22</v>
      </c>
      <c r="N10" s="7">
        <f t="shared" si="0"/>
        <v>1.76</v>
      </c>
      <c r="O10" s="44"/>
      <c r="P10" s="44"/>
      <c r="Q10" s="9">
        <v>0.42</v>
      </c>
      <c r="R10" s="9">
        <f t="shared" si="1"/>
        <v>3.36</v>
      </c>
      <c r="S10" s="30"/>
      <c r="T10" s="27"/>
      <c r="U10" s="56"/>
      <c r="V10" s="56"/>
      <c r="W10" s="56"/>
      <c r="X10" s="66"/>
      <c r="Y10" s="66"/>
      <c r="Z10" s="59"/>
    </row>
    <row r="11" spans="1:26" ht="20.25" customHeight="1">
      <c r="A11" s="35">
        <f t="shared" si="2"/>
        <v>0</v>
      </c>
      <c r="B11" s="34">
        <v>23464512</v>
      </c>
      <c r="C11" s="34" t="s">
        <v>5</v>
      </c>
      <c r="D11" s="4" t="s">
        <v>195</v>
      </c>
      <c r="E11" s="51"/>
      <c r="F11" s="51"/>
      <c r="G11" s="51"/>
      <c r="H11" s="51"/>
      <c r="I11" s="51"/>
      <c r="J11" s="6" t="s">
        <v>90</v>
      </c>
      <c r="K11" s="4" t="s">
        <v>91</v>
      </c>
      <c r="L11" s="17">
        <f>0.02*(4*16)</f>
        <v>1.28</v>
      </c>
      <c r="M11" s="7">
        <v>0.2</v>
      </c>
      <c r="N11" s="7">
        <f t="shared" si="0"/>
        <v>0.25600000000000001</v>
      </c>
      <c r="O11" s="45"/>
      <c r="P11" s="45"/>
      <c r="Q11" s="9">
        <v>0.22</v>
      </c>
      <c r="R11" s="9">
        <f t="shared" si="1"/>
        <v>0.28160000000000002</v>
      </c>
      <c r="S11" s="31"/>
      <c r="T11" s="28"/>
      <c r="U11" s="57"/>
      <c r="V11" s="57"/>
      <c r="W11" s="57"/>
      <c r="X11" s="67"/>
      <c r="Y11" s="67"/>
      <c r="Z11" s="60"/>
    </row>
    <row r="12" spans="1:26" ht="20.25" customHeight="1">
      <c r="A12" s="35"/>
    </row>
    <row r="13" spans="1:26" ht="20.25" customHeight="1">
      <c r="A13" s="35"/>
    </row>
    <row r="14" spans="1:26" ht="20.25" customHeight="1">
      <c r="A14" s="35"/>
    </row>
    <row r="15" spans="1:26" ht="20.25" customHeight="1">
      <c r="A15" s="35"/>
    </row>
    <row r="16" spans="1:26" ht="20.25" customHeight="1">
      <c r="A16" s="35"/>
    </row>
    <row r="17" spans="1:1" ht="20.25" customHeight="1">
      <c r="A17" s="35"/>
    </row>
    <row r="18" spans="1:1" ht="20.25" customHeight="1">
      <c r="A18" s="35"/>
    </row>
    <row r="19" spans="1:1" ht="20.25" customHeight="1">
      <c r="A19" s="35"/>
    </row>
    <row r="20" spans="1:1" ht="20.25" customHeight="1">
      <c r="A20" s="35"/>
    </row>
    <row r="21" spans="1:1" ht="20.25" customHeight="1">
      <c r="A21" s="35"/>
    </row>
    <row r="22" spans="1:1" ht="20.25" customHeight="1">
      <c r="A22" s="35"/>
    </row>
    <row r="23" spans="1:1" ht="20.25" customHeight="1">
      <c r="A23" s="35"/>
    </row>
    <row r="24" spans="1:1" ht="20.25" customHeight="1">
      <c r="A24" s="35"/>
    </row>
    <row r="25" spans="1:1" ht="20.25" customHeight="1">
      <c r="A25" s="36"/>
    </row>
  </sheetData>
  <mergeCells count="13">
    <mergeCell ref="Z3:Z11"/>
    <mergeCell ref="P3:P11"/>
    <mergeCell ref="U3:U11"/>
    <mergeCell ref="V3:V11"/>
    <mergeCell ref="W3:W11"/>
    <mergeCell ref="O3:O11"/>
    <mergeCell ref="X3:X11"/>
    <mergeCell ref="Y3:Y11"/>
    <mergeCell ref="E3:E11"/>
    <mergeCell ref="F3:F11"/>
    <mergeCell ref="G3:G11"/>
    <mergeCell ref="H3:H11"/>
    <mergeCell ref="I3:I11"/>
  </mergeCells>
  <phoneticPr fontId="2" type="noConversion"/>
  <pageMargins left="0.15748031496062992" right="0.15748031496062992" top="0.19685039370078741" bottom="0.19685039370078741" header="0.15748031496062992" footer="0.15748031496062992"/>
  <pageSetup paperSize="8" scale="6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2:Z25"/>
  <sheetViews>
    <sheetView view="pageBreakPreview" zoomScale="90" zoomScaleSheetLayoutView="90" workbookViewId="0">
      <pane ySplit="2" topLeftCell="A3" activePane="bottomLeft" state="frozen"/>
      <selection activeCell="W18" sqref="W18"/>
      <selection pane="bottomLeft" activeCell="W18" sqref="W18"/>
    </sheetView>
  </sheetViews>
  <sheetFormatPr defaultRowHeight="20.25" customHeight="1"/>
  <cols>
    <col min="1" max="1" width="6.25" style="23" customWidth="1"/>
    <col min="2" max="2" width="11.5" style="23" customWidth="1"/>
    <col min="3" max="3" width="18.5" style="23" customWidth="1"/>
    <col min="4" max="4" width="11.75" style="23" customWidth="1"/>
    <col min="5" max="8" width="6.625" style="25" customWidth="1"/>
    <col min="9" max="9" width="7.375" style="25" customWidth="1"/>
    <col min="10" max="10" width="15.375" style="4" customWidth="1"/>
    <col min="11" max="11" width="12.125" style="4" customWidth="1"/>
    <col min="12" max="12" width="8.625" style="17" customWidth="1"/>
    <col min="13" max="13" width="8.625" style="7" customWidth="1"/>
    <col min="14" max="14" width="10.625" style="7" customWidth="1"/>
    <col min="15" max="16" width="11.625" style="7" customWidth="1"/>
    <col min="17" max="17" width="8.625" style="9" customWidth="1"/>
    <col min="18" max="18" width="10.25" style="9" customWidth="1"/>
    <col min="19" max="20" width="7.875" style="9" customWidth="1"/>
    <col min="21" max="22" width="11.625" style="11" customWidth="1"/>
    <col min="23" max="23" width="11.625" style="12" customWidth="1"/>
    <col min="24" max="26" width="9.125" style="15" customWidth="1"/>
    <col min="27" max="16384" width="9" style="5"/>
  </cols>
  <sheetData>
    <row r="2" spans="1:26" s="3" customFormat="1" ht="61.5" customHeight="1">
      <c r="A2" s="23" t="s">
        <v>131</v>
      </c>
      <c r="B2" s="23" t="s">
        <v>1</v>
      </c>
      <c r="C2" s="23" t="s">
        <v>14</v>
      </c>
      <c r="D2" s="23" t="s">
        <v>22</v>
      </c>
      <c r="E2" s="25" t="s">
        <v>36</v>
      </c>
      <c r="F2" s="25" t="s">
        <v>37</v>
      </c>
      <c r="G2" s="25" t="s">
        <v>38</v>
      </c>
      <c r="H2" s="25" t="s">
        <v>39</v>
      </c>
      <c r="I2" s="25" t="s">
        <v>19</v>
      </c>
      <c r="J2" s="23" t="s">
        <v>15</v>
      </c>
      <c r="K2" s="23" t="s">
        <v>16</v>
      </c>
      <c r="L2" s="18" t="s">
        <v>266</v>
      </c>
      <c r="M2" s="8" t="s">
        <v>17</v>
      </c>
      <c r="N2" s="8" t="s">
        <v>20</v>
      </c>
      <c r="O2" s="8" t="s">
        <v>212</v>
      </c>
      <c r="P2" s="8" t="s">
        <v>218</v>
      </c>
      <c r="Q2" s="10" t="s">
        <v>18</v>
      </c>
      <c r="R2" s="10" t="s">
        <v>21</v>
      </c>
      <c r="S2" s="22" t="s">
        <v>234</v>
      </c>
      <c r="T2" s="22" t="s">
        <v>244</v>
      </c>
      <c r="U2" s="13" t="s">
        <v>154</v>
      </c>
      <c r="V2" s="13" t="s">
        <v>153</v>
      </c>
      <c r="W2" s="14" t="s">
        <v>155</v>
      </c>
      <c r="X2" s="29" t="s">
        <v>40</v>
      </c>
      <c r="Y2" s="29" t="s">
        <v>98</v>
      </c>
      <c r="Z2" s="29" t="s">
        <v>97</v>
      </c>
    </row>
    <row r="3" spans="1:26" ht="20.25" customHeight="1">
      <c r="A3" s="34"/>
      <c r="B3" s="34">
        <v>23464512</v>
      </c>
      <c r="C3" s="34" t="s">
        <v>5</v>
      </c>
      <c r="D3" s="4" t="s">
        <v>171</v>
      </c>
      <c r="E3" s="49">
        <v>3000</v>
      </c>
      <c r="F3" s="49">
        <v>2000</v>
      </c>
      <c r="G3" s="49">
        <v>500</v>
      </c>
      <c r="H3" s="49">
        <f>F3-G3</f>
        <v>1500</v>
      </c>
      <c r="I3" s="49">
        <v>1</v>
      </c>
      <c r="J3" s="4" t="s">
        <v>75</v>
      </c>
      <c r="K3" s="4" t="s">
        <v>76</v>
      </c>
      <c r="L3" s="17">
        <f>(E3*2+F3*2)/1000</f>
        <v>10</v>
      </c>
      <c r="M3" s="7">
        <v>2.4169999999999998</v>
      </c>
      <c r="N3" s="7">
        <f t="shared" ref="N3:N11" si="0">M3*L3</f>
        <v>24.169999999999998</v>
      </c>
      <c r="O3" s="43">
        <f>SUM(N3:N11)</f>
        <v>115.5142</v>
      </c>
      <c r="P3" s="43">
        <f>O3*I3</f>
        <v>115.5142</v>
      </c>
      <c r="Q3" s="9">
        <v>2.9769999999999999</v>
      </c>
      <c r="R3" s="9">
        <f t="shared" ref="R3:R11" si="1">Q3*L3</f>
        <v>29.77</v>
      </c>
      <c r="S3" s="38">
        <f>SUM(R3:R11)</f>
        <v>218.3468</v>
      </c>
      <c r="T3" s="26">
        <f>S3*I3</f>
        <v>218.3468</v>
      </c>
      <c r="U3" s="55">
        <v>13500</v>
      </c>
      <c r="V3" s="55">
        <f>U3*S3</f>
        <v>2947681.8</v>
      </c>
      <c r="W3" s="55">
        <f>V3*I3</f>
        <v>2947681.8</v>
      </c>
      <c r="X3" s="65">
        <f>SUM(R3:R6)</f>
        <v>76.673199999999994</v>
      </c>
      <c r="Y3" s="65"/>
      <c r="Z3" s="65">
        <f>SUM(R7:R11)/8</f>
        <v>17.709200000000003</v>
      </c>
    </row>
    <row r="4" spans="1:26" ht="20.25" customHeight="1">
      <c r="A4" s="35">
        <f>$A$3</f>
        <v>0</v>
      </c>
      <c r="B4" s="34">
        <v>23464512</v>
      </c>
      <c r="C4" s="34" t="s">
        <v>5</v>
      </c>
      <c r="D4" s="4" t="s">
        <v>171</v>
      </c>
      <c r="E4" s="50"/>
      <c r="F4" s="50"/>
      <c r="G4" s="50"/>
      <c r="H4" s="50"/>
      <c r="I4" s="50"/>
      <c r="J4" s="4" t="s">
        <v>74</v>
      </c>
      <c r="K4" s="4" t="s">
        <v>77</v>
      </c>
      <c r="L4" s="17">
        <f>(E3*2+F3*2)/1000</f>
        <v>10</v>
      </c>
      <c r="M4" s="7">
        <v>1.052</v>
      </c>
      <c r="N4" s="7">
        <f t="shared" si="0"/>
        <v>10.52</v>
      </c>
      <c r="O4" s="44"/>
      <c r="P4" s="44"/>
      <c r="Q4" s="9">
        <v>1.865</v>
      </c>
      <c r="R4" s="9">
        <f t="shared" si="1"/>
        <v>18.649999999999999</v>
      </c>
      <c r="S4" s="39"/>
      <c r="T4" s="27"/>
      <c r="U4" s="56"/>
      <c r="V4" s="56"/>
      <c r="W4" s="56"/>
      <c r="X4" s="66"/>
      <c r="Y4" s="66"/>
      <c r="Z4" s="66"/>
    </row>
    <row r="5" spans="1:26" ht="20.25" customHeight="1">
      <c r="A5" s="35">
        <f t="shared" ref="A5:A11" si="2">$A$3</f>
        <v>0</v>
      </c>
      <c r="B5" s="34">
        <v>23464512</v>
      </c>
      <c r="C5" s="34" t="s">
        <v>5</v>
      </c>
      <c r="D5" s="4" t="s">
        <v>171</v>
      </c>
      <c r="E5" s="50"/>
      <c r="F5" s="50"/>
      <c r="G5" s="50"/>
      <c r="H5" s="50"/>
      <c r="I5" s="50"/>
      <c r="J5" s="4" t="s">
        <v>78</v>
      </c>
      <c r="K5" s="4" t="s">
        <v>79</v>
      </c>
      <c r="L5" s="17">
        <f>(E3+F3)/1000</f>
        <v>5</v>
      </c>
      <c r="M5" s="7">
        <v>3.7170000000000001</v>
      </c>
      <c r="N5" s="7">
        <f t="shared" si="0"/>
        <v>18.585000000000001</v>
      </c>
      <c r="O5" s="44"/>
      <c r="P5" s="44"/>
      <c r="Q5" s="9">
        <v>5.6219999999999999</v>
      </c>
      <c r="R5" s="9">
        <f t="shared" si="1"/>
        <v>28.11</v>
      </c>
      <c r="S5" s="39"/>
      <c r="T5" s="27"/>
      <c r="U5" s="56"/>
      <c r="V5" s="56"/>
      <c r="W5" s="56"/>
      <c r="X5" s="66"/>
      <c r="Y5" s="66"/>
      <c r="Z5" s="66"/>
    </row>
    <row r="6" spans="1:26" ht="20.25" customHeight="1">
      <c r="A6" s="35">
        <f t="shared" si="2"/>
        <v>0</v>
      </c>
      <c r="B6" s="34">
        <v>23464512</v>
      </c>
      <c r="C6" s="34" t="s">
        <v>5</v>
      </c>
      <c r="D6" s="4" t="s">
        <v>171</v>
      </c>
      <c r="E6" s="50"/>
      <c r="F6" s="50"/>
      <c r="G6" s="50"/>
      <c r="H6" s="50"/>
      <c r="I6" s="50"/>
      <c r="J6" s="4" t="s">
        <v>84</v>
      </c>
      <c r="K6" s="4" t="s">
        <v>85</v>
      </c>
      <c r="L6" s="17">
        <f>0.05*4</f>
        <v>0.2</v>
      </c>
      <c r="M6" s="7">
        <v>0.71599999999999997</v>
      </c>
      <c r="N6" s="7">
        <f t="shared" si="0"/>
        <v>0.14319999999999999</v>
      </c>
      <c r="O6" s="44"/>
      <c r="P6" s="44"/>
      <c r="Q6" s="9">
        <v>0.71599999999999997</v>
      </c>
      <c r="R6" s="9">
        <f t="shared" si="1"/>
        <v>0.14319999999999999</v>
      </c>
      <c r="S6" s="39"/>
      <c r="T6" s="27"/>
      <c r="U6" s="56"/>
      <c r="V6" s="56"/>
      <c r="W6" s="56"/>
      <c r="X6" s="66"/>
      <c r="Y6" s="66"/>
      <c r="Z6" s="66"/>
    </row>
    <row r="7" spans="1:26" ht="20.25" customHeight="1">
      <c r="A7" s="35">
        <f t="shared" si="2"/>
        <v>0</v>
      </c>
      <c r="B7" s="34">
        <v>23464512</v>
      </c>
      <c r="C7" s="34" t="s">
        <v>5</v>
      </c>
      <c r="D7" s="4" t="s">
        <v>171</v>
      </c>
      <c r="E7" s="50"/>
      <c r="F7" s="50"/>
      <c r="G7" s="50"/>
      <c r="H7" s="50"/>
      <c r="I7" s="50"/>
      <c r="J7" s="4" t="s">
        <v>80</v>
      </c>
      <c r="K7" s="4" t="s">
        <v>81</v>
      </c>
      <c r="L7" s="17">
        <f>(E3*8+F3*16)/1000</f>
        <v>56</v>
      </c>
      <c r="M7" s="7">
        <v>0.93</v>
      </c>
      <c r="N7" s="7">
        <f t="shared" si="0"/>
        <v>52.080000000000005</v>
      </c>
      <c r="O7" s="44"/>
      <c r="P7" s="44"/>
      <c r="Q7" s="9">
        <v>2.1739999999999999</v>
      </c>
      <c r="R7" s="9">
        <f t="shared" si="1"/>
        <v>121.744</v>
      </c>
      <c r="S7" s="39"/>
      <c r="T7" s="27"/>
      <c r="U7" s="56"/>
      <c r="V7" s="56"/>
      <c r="W7" s="56"/>
      <c r="X7" s="66"/>
      <c r="Y7" s="66"/>
      <c r="Z7" s="66"/>
    </row>
    <row r="8" spans="1:26" ht="20.25" customHeight="1">
      <c r="A8" s="35">
        <f t="shared" si="2"/>
        <v>0</v>
      </c>
      <c r="B8" s="34">
        <v>23464512</v>
      </c>
      <c r="C8" s="34" t="s">
        <v>5</v>
      </c>
      <c r="D8" s="4" t="s">
        <v>171</v>
      </c>
      <c r="E8" s="50"/>
      <c r="F8" s="50"/>
      <c r="G8" s="50"/>
      <c r="H8" s="50"/>
      <c r="I8" s="50"/>
      <c r="J8" s="4" t="s">
        <v>82</v>
      </c>
      <c r="K8" s="4" t="s">
        <v>83</v>
      </c>
      <c r="L8" s="17">
        <f>(E3*8+F3*16)/1000</f>
        <v>56</v>
      </c>
      <c r="M8" s="7">
        <v>0.106</v>
      </c>
      <c r="N8" s="7">
        <f t="shared" si="0"/>
        <v>5.9359999999999999</v>
      </c>
      <c r="O8" s="44"/>
      <c r="P8" s="44"/>
      <c r="Q8" s="9">
        <v>0.216</v>
      </c>
      <c r="R8" s="9">
        <f t="shared" si="1"/>
        <v>12.096</v>
      </c>
      <c r="S8" s="39"/>
      <c r="T8" s="27"/>
      <c r="U8" s="56"/>
      <c r="V8" s="56"/>
      <c r="W8" s="56"/>
      <c r="X8" s="66"/>
      <c r="Y8" s="66"/>
      <c r="Z8" s="66"/>
    </row>
    <row r="9" spans="1:26" ht="20.25" customHeight="1">
      <c r="A9" s="35">
        <f t="shared" si="2"/>
        <v>0</v>
      </c>
      <c r="B9" s="34">
        <v>23464512</v>
      </c>
      <c r="C9" s="34" t="s">
        <v>5</v>
      </c>
      <c r="D9" s="4" t="s">
        <v>171</v>
      </c>
      <c r="E9" s="50"/>
      <c r="F9" s="50"/>
      <c r="G9" s="50"/>
      <c r="H9" s="50"/>
      <c r="I9" s="50"/>
      <c r="J9" s="4" t="s">
        <v>88</v>
      </c>
      <c r="K9" s="4" t="s">
        <v>86</v>
      </c>
      <c r="L9" s="17">
        <f>(F3*8)/1000</f>
        <v>16</v>
      </c>
      <c r="M9" s="7">
        <v>0.129</v>
      </c>
      <c r="N9" s="7">
        <f t="shared" si="0"/>
        <v>2.0640000000000001</v>
      </c>
      <c r="O9" s="44"/>
      <c r="P9" s="44"/>
      <c r="Q9" s="9">
        <v>0.26200000000000001</v>
      </c>
      <c r="R9" s="9">
        <f t="shared" si="1"/>
        <v>4.1920000000000002</v>
      </c>
      <c r="S9" s="30"/>
      <c r="T9" s="27"/>
      <c r="U9" s="56"/>
      <c r="V9" s="56"/>
      <c r="W9" s="56"/>
      <c r="X9" s="66"/>
      <c r="Y9" s="66"/>
      <c r="Z9" s="66"/>
    </row>
    <row r="10" spans="1:26" ht="20.25" customHeight="1">
      <c r="A10" s="35">
        <f t="shared" si="2"/>
        <v>0</v>
      </c>
      <c r="B10" s="34">
        <v>23464512</v>
      </c>
      <c r="C10" s="34" t="s">
        <v>5</v>
      </c>
      <c r="D10" s="4" t="s">
        <v>171</v>
      </c>
      <c r="E10" s="50"/>
      <c r="F10" s="50"/>
      <c r="G10" s="50"/>
      <c r="H10" s="50"/>
      <c r="I10" s="50"/>
      <c r="J10" s="4" t="s">
        <v>89</v>
      </c>
      <c r="K10" s="4" t="s">
        <v>87</v>
      </c>
      <c r="L10" s="17">
        <f>(F3*4)/1000</f>
        <v>8</v>
      </c>
      <c r="M10" s="7">
        <v>0.22</v>
      </c>
      <c r="N10" s="7">
        <f t="shared" si="0"/>
        <v>1.76</v>
      </c>
      <c r="O10" s="44"/>
      <c r="P10" s="44"/>
      <c r="Q10" s="9">
        <v>0.42</v>
      </c>
      <c r="R10" s="9">
        <f t="shared" si="1"/>
        <v>3.36</v>
      </c>
      <c r="S10" s="30"/>
      <c r="T10" s="27"/>
      <c r="U10" s="56"/>
      <c r="V10" s="56"/>
      <c r="W10" s="56"/>
      <c r="X10" s="66"/>
      <c r="Y10" s="66"/>
      <c r="Z10" s="66"/>
    </row>
    <row r="11" spans="1:26" ht="20.25" customHeight="1">
      <c r="A11" s="35">
        <f t="shared" si="2"/>
        <v>0</v>
      </c>
      <c r="B11" s="34">
        <v>23464512</v>
      </c>
      <c r="C11" s="34" t="s">
        <v>5</v>
      </c>
      <c r="D11" s="4" t="s">
        <v>171</v>
      </c>
      <c r="E11" s="51"/>
      <c r="F11" s="51"/>
      <c r="G11" s="51"/>
      <c r="H11" s="51"/>
      <c r="I11" s="51"/>
      <c r="J11" s="6" t="s">
        <v>90</v>
      </c>
      <c r="K11" s="4" t="s">
        <v>91</v>
      </c>
      <c r="L11" s="17">
        <f>0.02*(4*16)</f>
        <v>1.28</v>
      </c>
      <c r="M11" s="7">
        <v>0.2</v>
      </c>
      <c r="N11" s="7">
        <f t="shared" si="0"/>
        <v>0.25600000000000001</v>
      </c>
      <c r="O11" s="45"/>
      <c r="P11" s="45"/>
      <c r="Q11" s="9">
        <v>0.22</v>
      </c>
      <c r="R11" s="9">
        <f t="shared" si="1"/>
        <v>0.28160000000000002</v>
      </c>
      <c r="S11" s="31"/>
      <c r="T11" s="28"/>
      <c r="U11" s="57"/>
      <c r="V11" s="57"/>
      <c r="W11" s="57"/>
      <c r="X11" s="67"/>
      <c r="Y11" s="67"/>
      <c r="Z11" s="67"/>
    </row>
    <row r="12" spans="1:26" ht="20.25" customHeight="1">
      <c r="A12" s="35"/>
    </row>
    <row r="13" spans="1:26" ht="20.25" customHeight="1">
      <c r="A13" s="35"/>
    </row>
    <row r="14" spans="1:26" ht="20.25" customHeight="1">
      <c r="A14" s="35"/>
    </row>
    <row r="15" spans="1:26" ht="20.25" customHeight="1">
      <c r="A15" s="35"/>
    </row>
    <row r="16" spans="1:26" ht="20.25" customHeight="1">
      <c r="A16" s="35"/>
    </row>
    <row r="17" spans="1:1" ht="20.25" customHeight="1">
      <c r="A17" s="35"/>
    </row>
    <row r="18" spans="1:1" ht="20.25" customHeight="1">
      <c r="A18" s="35"/>
    </row>
    <row r="19" spans="1:1" ht="20.25" customHeight="1">
      <c r="A19" s="35"/>
    </row>
    <row r="20" spans="1:1" ht="20.25" customHeight="1">
      <c r="A20" s="35"/>
    </row>
    <row r="21" spans="1:1" ht="20.25" customHeight="1">
      <c r="A21" s="35"/>
    </row>
    <row r="22" spans="1:1" ht="20.25" customHeight="1">
      <c r="A22" s="35"/>
    </row>
    <row r="23" spans="1:1" ht="20.25" customHeight="1">
      <c r="A23" s="35"/>
    </row>
    <row r="24" spans="1:1" ht="20.25" customHeight="1">
      <c r="A24" s="35"/>
    </row>
    <row r="25" spans="1:1" ht="20.25" customHeight="1">
      <c r="A25" s="36"/>
    </row>
  </sheetData>
  <mergeCells count="13">
    <mergeCell ref="Z3:Z11"/>
    <mergeCell ref="E3:E11"/>
    <mergeCell ref="F3:F11"/>
    <mergeCell ref="G3:G11"/>
    <mergeCell ref="H3:H11"/>
    <mergeCell ref="I3:I11"/>
    <mergeCell ref="O3:O11"/>
    <mergeCell ref="P3:P11"/>
    <mergeCell ref="U3:U11"/>
    <mergeCell ref="V3:V11"/>
    <mergeCell ref="W3:W11"/>
    <mergeCell ref="X3:X11"/>
    <mergeCell ref="Y3:Y11"/>
  </mergeCells>
  <phoneticPr fontId="2" type="noConversion"/>
  <pageMargins left="0.15748031496062992" right="0.15748031496062992" top="0.19685039370078741" bottom="0.19685039370078741" header="0.15748031496062992" footer="0.15748031496062992"/>
  <pageSetup paperSize="8" scale="6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2:Z25"/>
  <sheetViews>
    <sheetView view="pageBreakPreview" zoomScale="90" zoomScaleSheetLayoutView="90" workbookViewId="0">
      <pane ySplit="2" topLeftCell="A3" activePane="bottomLeft" state="frozen"/>
      <selection activeCell="W18" sqref="W18"/>
      <selection pane="bottomLeft" activeCell="W18" sqref="W18"/>
    </sheetView>
  </sheetViews>
  <sheetFormatPr defaultRowHeight="20.25" customHeight="1"/>
  <cols>
    <col min="1" max="1" width="6.25" style="23" customWidth="1"/>
    <col min="2" max="2" width="11.5" style="23" customWidth="1"/>
    <col min="3" max="3" width="18.5" style="23" customWidth="1"/>
    <col min="4" max="4" width="11.75" style="23" customWidth="1"/>
    <col min="5" max="8" width="6.625" style="25" customWidth="1"/>
    <col min="9" max="9" width="7.375" style="25" customWidth="1"/>
    <col min="10" max="10" width="15.375" style="4" customWidth="1"/>
    <col min="11" max="11" width="12.125" style="4" customWidth="1"/>
    <col min="12" max="12" width="8.625" style="17" customWidth="1"/>
    <col min="13" max="13" width="8.625" style="7" customWidth="1"/>
    <col min="14" max="14" width="10.625" style="7" customWidth="1"/>
    <col min="15" max="16" width="11.625" style="7" customWidth="1"/>
    <col min="17" max="17" width="8.625" style="9" customWidth="1"/>
    <col min="18" max="18" width="10.25" style="9" customWidth="1"/>
    <col min="19" max="20" width="7.875" style="9" customWidth="1"/>
    <col min="21" max="22" width="11.625" style="11" customWidth="1"/>
    <col min="23" max="23" width="11.625" style="12" customWidth="1"/>
    <col min="24" max="26" width="9.125" style="15" customWidth="1"/>
    <col min="27" max="16384" width="9" style="5"/>
  </cols>
  <sheetData>
    <row r="2" spans="1:26" s="3" customFormat="1" ht="61.5" customHeight="1">
      <c r="A2" s="23" t="s">
        <v>131</v>
      </c>
      <c r="B2" s="23" t="s">
        <v>1</v>
      </c>
      <c r="C2" s="23" t="s">
        <v>14</v>
      </c>
      <c r="D2" s="23" t="s">
        <v>22</v>
      </c>
      <c r="E2" s="25" t="s">
        <v>36</v>
      </c>
      <c r="F2" s="25" t="s">
        <v>37</v>
      </c>
      <c r="G2" s="25" t="s">
        <v>38</v>
      </c>
      <c r="H2" s="25" t="s">
        <v>39</v>
      </c>
      <c r="I2" s="25" t="s">
        <v>19</v>
      </c>
      <c r="J2" s="23" t="s">
        <v>15</v>
      </c>
      <c r="K2" s="23" t="s">
        <v>16</v>
      </c>
      <c r="L2" s="18" t="s">
        <v>259</v>
      </c>
      <c r="M2" s="8" t="s">
        <v>17</v>
      </c>
      <c r="N2" s="8" t="s">
        <v>20</v>
      </c>
      <c r="O2" s="8" t="s">
        <v>204</v>
      </c>
      <c r="P2" s="8" t="s">
        <v>218</v>
      </c>
      <c r="Q2" s="10" t="s">
        <v>18</v>
      </c>
      <c r="R2" s="10" t="s">
        <v>21</v>
      </c>
      <c r="S2" s="22" t="s">
        <v>234</v>
      </c>
      <c r="T2" s="22" t="s">
        <v>252</v>
      </c>
      <c r="U2" s="13" t="s">
        <v>154</v>
      </c>
      <c r="V2" s="13" t="s">
        <v>153</v>
      </c>
      <c r="W2" s="14" t="s">
        <v>155</v>
      </c>
      <c r="X2" s="29" t="s">
        <v>40</v>
      </c>
      <c r="Y2" s="29" t="s">
        <v>98</v>
      </c>
      <c r="Z2" s="29" t="s">
        <v>97</v>
      </c>
    </row>
    <row r="3" spans="1:26" ht="20.25" customHeight="1">
      <c r="A3" s="34"/>
      <c r="B3" s="34">
        <v>23464512</v>
      </c>
      <c r="C3" s="34" t="s">
        <v>5</v>
      </c>
      <c r="D3" s="4" t="s">
        <v>183</v>
      </c>
      <c r="E3" s="49">
        <v>3000</v>
      </c>
      <c r="F3" s="49">
        <v>2000</v>
      </c>
      <c r="G3" s="49">
        <v>1000</v>
      </c>
      <c r="H3" s="49">
        <f>F3-G3</f>
        <v>1000</v>
      </c>
      <c r="I3" s="49">
        <v>1</v>
      </c>
      <c r="J3" s="4" t="s">
        <v>75</v>
      </c>
      <c r="K3" s="4" t="s">
        <v>76</v>
      </c>
      <c r="L3" s="17">
        <f>(E3*2+F3*2)/1000</f>
        <v>10</v>
      </c>
      <c r="M3" s="7">
        <v>2.4169999999999998</v>
      </c>
      <c r="N3" s="7">
        <f t="shared" ref="N3:N12" si="0">M3*L3</f>
        <v>24.169999999999998</v>
      </c>
      <c r="O3" s="43">
        <f>SUM(N3:N12)</f>
        <v>129.2182</v>
      </c>
      <c r="P3" s="43">
        <f>O3*I3</f>
        <v>129.2182</v>
      </c>
      <c r="Q3" s="9">
        <v>2.9769999999999999</v>
      </c>
      <c r="R3" s="9">
        <f t="shared" ref="R3:R12" si="1">Q3*L3</f>
        <v>29.77</v>
      </c>
      <c r="S3" s="38">
        <f>SUM(R3:R11)</f>
        <v>247.44120000000001</v>
      </c>
      <c r="T3" s="26">
        <f>S3*I3</f>
        <v>247.44120000000001</v>
      </c>
      <c r="U3" s="55">
        <v>13500</v>
      </c>
      <c r="V3" s="55">
        <f>U3*S3</f>
        <v>3340456.2</v>
      </c>
      <c r="W3" s="55">
        <f>V3*I3</f>
        <v>3340456.2</v>
      </c>
      <c r="X3" s="65">
        <f>SUM(R3:R6)</f>
        <v>76.673199999999994</v>
      </c>
      <c r="Y3" s="65">
        <f>SUM(R7:R12)/16</f>
        <v>10.690600000000002</v>
      </c>
      <c r="Z3" s="65"/>
    </row>
    <row r="4" spans="1:26" ht="20.25" customHeight="1">
      <c r="A4" s="35">
        <f>$A$3</f>
        <v>0</v>
      </c>
      <c r="B4" s="34">
        <v>23464512</v>
      </c>
      <c r="C4" s="34" t="s">
        <v>5</v>
      </c>
      <c r="D4" s="4" t="s">
        <v>183</v>
      </c>
      <c r="E4" s="50"/>
      <c r="F4" s="50"/>
      <c r="G4" s="50"/>
      <c r="H4" s="50"/>
      <c r="I4" s="50"/>
      <c r="J4" s="4" t="s">
        <v>74</v>
      </c>
      <c r="K4" s="4" t="s">
        <v>77</v>
      </c>
      <c r="L4" s="17">
        <f>(E3*2+F3*2)/1000</f>
        <v>10</v>
      </c>
      <c r="M4" s="7">
        <v>1.052</v>
      </c>
      <c r="N4" s="7">
        <f t="shared" si="0"/>
        <v>10.52</v>
      </c>
      <c r="O4" s="44"/>
      <c r="P4" s="44"/>
      <c r="Q4" s="9">
        <v>1.865</v>
      </c>
      <c r="R4" s="9">
        <f t="shared" si="1"/>
        <v>18.649999999999999</v>
      </c>
      <c r="S4" s="39"/>
      <c r="T4" s="27"/>
      <c r="U4" s="56"/>
      <c r="V4" s="56"/>
      <c r="W4" s="56"/>
      <c r="X4" s="66"/>
      <c r="Y4" s="66"/>
      <c r="Z4" s="66"/>
    </row>
    <row r="5" spans="1:26" ht="20.25" customHeight="1">
      <c r="A5" s="35">
        <f t="shared" ref="A5:A12" si="2">$A$3</f>
        <v>0</v>
      </c>
      <c r="B5" s="34">
        <v>23464512</v>
      </c>
      <c r="C5" s="34" t="s">
        <v>5</v>
      </c>
      <c r="D5" s="4" t="s">
        <v>183</v>
      </c>
      <c r="E5" s="50"/>
      <c r="F5" s="50"/>
      <c r="G5" s="50"/>
      <c r="H5" s="50"/>
      <c r="I5" s="50"/>
      <c r="J5" s="4" t="s">
        <v>78</v>
      </c>
      <c r="K5" s="4" t="s">
        <v>79</v>
      </c>
      <c r="L5" s="17">
        <f>(E3+F3)/1000</f>
        <v>5</v>
      </c>
      <c r="M5" s="7">
        <v>3.7170000000000001</v>
      </c>
      <c r="N5" s="7">
        <f t="shared" si="0"/>
        <v>18.585000000000001</v>
      </c>
      <c r="O5" s="44"/>
      <c r="P5" s="44"/>
      <c r="Q5" s="9">
        <v>5.6219999999999999</v>
      </c>
      <c r="R5" s="9">
        <f t="shared" si="1"/>
        <v>28.11</v>
      </c>
      <c r="S5" s="39"/>
      <c r="T5" s="27"/>
      <c r="U5" s="56"/>
      <c r="V5" s="56"/>
      <c r="W5" s="56"/>
      <c r="X5" s="66"/>
      <c r="Y5" s="66"/>
      <c r="Z5" s="66"/>
    </row>
    <row r="6" spans="1:26" ht="20.25" customHeight="1">
      <c r="A6" s="35">
        <f t="shared" si="2"/>
        <v>0</v>
      </c>
      <c r="B6" s="34">
        <v>23464512</v>
      </c>
      <c r="C6" s="34" t="s">
        <v>5</v>
      </c>
      <c r="D6" s="4" t="s">
        <v>183</v>
      </c>
      <c r="E6" s="50"/>
      <c r="F6" s="50"/>
      <c r="G6" s="50"/>
      <c r="H6" s="50"/>
      <c r="I6" s="50"/>
      <c r="J6" s="4" t="s">
        <v>84</v>
      </c>
      <c r="K6" s="4" t="s">
        <v>85</v>
      </c>
      <c r="L6" s="17">
        <f>0.05*4</f>
        <v>0.2</v>
      </c>
      <c r="M6" s="7">
        <v>0.71599999999999997</v>
      </c>
      <c r="N6" s="7">
        <f t="shared" si="0"/>
        <v>0.14319999999999999</v>
      </c>
      <c r="O6" s="44"/>
      <c r="P6" s="44"/>
      <c r="Q6" s="9">
        <v>0.71599999999999997</v>
      </c>
      <c r="R6" s="9">
        <f t="shared" si="1"/>
        <v>0.14319999999999999</v>
      </c>
      <c r="S6" s="39"/>
      <c r="T6" s="27"/>
      <c r="U6" s="56"/>
      <c r="V6" s="56"/>
      <c r="W6" s="56"/>
      <c r="X6" s="66"/>
      <c r="Y6" s="66"/>
      <c r="Z6" s="66"/>
    </row>
    <row r="7" spans="1:26" ht="20.25" customHeight="1">
      <c r="A7" s="35">
        <f t="shared" si="2"/>
        <v>0</v>
      </c>
      <c r="B7" s="34">
        <v>23464512</v>
      </c>
      <c r="C7" s="34" t="s">
        <v>5</v>
      </c>
      <c r="D7" s="4" t="s">
        <v>183</v>
      </c>
      <c r="E7" s="50"/>
      <c r="F7" s="50"/>
      <c r="G7" s="50"/>
      <c r="H7" s="50"/>
      <c r="I7" s="50"/>
      <c r="J7" s="4" t="s">
        <v>80</v>
      </c>
      <c r="K7" s="4" t="s">
        <v>81</v>
      </c>
      <c r="L7" s="17">
        <f>(E3*8+F3*16)/1000</f>
        <v>56</v>
      </c>
      <c r="M7" s="7">
        <v>0.93</v>
      </c>
      <c r="N7" s="7">
        <f t="shared" si="0"/>
        <v>52.080000000000005</v>
      </c>
      <c r="O7" s="44"/>
      <c r="P7" s="44"/>
      <c r="Q7" s="9">
        <v>2.1739999999999999</v>
      </c>
      <c r="R7" s="9">
        <f t="shared" si="1"/>
        <v>121.744</v>
      </c>
      <c r="S7" s="39"/>
      <c r="T7" s="27"/>
      <c r="U7" s="56"/>
      <c r="V7" s="56"/>
      <c r="W7" s="56"/>
      <c r="X7" s="66"/>
      <c r="Y7" s="66"/>
      <c r="Z7" s="66"/>
    </row>
    <row r="8" spans="1:26" ht="20.25" customHeight="1">
      <c r="A8" s="35">
        <f t="shared" si="2"/>
        <v>0</v>
      </c>
      <c r="B8" s="34">
        <v>23464512</v>
      </c>
      <c r="C8" s="34" t="s">
        <v>5</v>
      </c>
      <c r="D8" s="4" t="s">
        <v>183</v>
      </c>
      <c r="E8" s="50"/>
      <c r="F8" s="50"/>
      <c r="G8" s="50"/>
      <c r="H8" s="50"/>
      <c r="I8" s="50"/>
      <c r="J8" s="4" t="s">
        <v>95</v>
      </c>
      <c r="K8" s="4" t="s">
        <v>94</v>
      </c>
      <c r="L8" s="17">
        <f>(E3*4)/1000</f>
        <v>12</v>
      </c>
      <c r="M8" s="7">
        <v>0.93</v>
      </c>
      <c r="N8" s="7">
        <f t="shared" si="0"/>
        <v>11.16</v>
      </c>
      <c r="O8" s="44"/>
      <c r="P8" s="44"/>
      <c r="Q8" s="9">
        <v>2.016</v>
      </c>
      <c r="R8" s="9">
        <f t="shared" si="1"/>
        <v>24.192</v>
      </c>
      <c r="S8" s="39"/>
      <c r="T8" s="27"/>
      <c r="U8" s="56"/>
      <c r="V8" s="56"/>
      <c r="W8" s="56"/>
      <c r="X8" s="66"/>
      <c r="Y8" s="66"/>
      <c r="Z8" s="66"/>
    </row>
    <row r="9" spans="1:26" ht="20.25" customHeight="1">
      <c r="A9" s="35">
        <f t="shared" si="2"/>
        <v>0</v>
      </c>
      <c r="B9" s="34">
        <v>23464512</v>
      </c>
      <c r="C9" s="34" t="s">
        <v>5</v>
      </c>
      <c r="D9" s="4" t="s">
        <v>183</v>
      </c>
      <c r="E9" s="50"/>
      <c r="F9" s="50"/>
      <c r="G9" s="50"/>
      <c r="H9" s="50"/>
      <c r="I9" s="50"/>
      <c r="J9" s="4" t="s">
        <v>82</v>
      </c>
      <c r="K9" s="4" t="s">
        <v>83</v>
      </c>
      <c r="L9" s="17">
        <f>(E3*8+F3*16+E3*8)/1000</f>
        <v>80</v>
      </c>
      <c r="M9" s="7">
        <v>0.106</v>
      </c>
      <c r="N9" s="7">
        <f t="shared" si="0"/>
        <v>8.48</v>
      </c>
      <c r="O9" s="44"/>
      <c r="P9" s="44"/>
      <c r="Q9" s="9">
        <v>0.216</v>
      </c>
      <c r="R9" s="9">
        <f t="shared" si="1"/>
        <v>17.28</v>
      </c>
      <c r="S9" s="30"/>
      <c r="T9" s="27"/>
      <c r="U9" s="56"/>
      <c r="V9" s="56"/>
      <c r="W9" s="56"/>
      <c r="X9" s="66"/>
      <c r="Y9" s="66"/>
      <c r="Z9" s="66"/>
    </row>
    <row r="10" spans="1:26" ht="20.25" customHeight="1">
      <c r="A10" s="35">
        <f t="shared" si="2"/>
        <v>0</v>
      </c>
      <c r="B10" s="34">
        <v>23464512</v>
      </c>
      <c r="C10" s="34" t="s">
        <v>5</v>
      </c>
      <c r="D10" s="4" t="s">
        <v>183</v>
      </c>
      <c r="E10" s="50"/>
      <c r="F10" s="50"/>
      <c r="G10" s="50"/>
      <c r="H10" s="50"/>
      <c r="I10" s="50"/>
      <c r="J10" s="4" t="s">
        <v>88</v>
      </c>
      <c r="K10" s="4" t="s">
        <v>86</v>
      </c>
      <c r="L10" s="17">
        <f>(F3*8)/1000</f>
        <v>16</v>
      </c>
      <c r="M10" s="7">
        <v>0.129</v>
      </c>
      <c r="N10" s="7">
        <f t="shared" si="0"/>
        <v>2.0640000000000001</v>
      </c>
      <c r="O10" s="44"/>
      <c r="P10" s="44"/>
      <c r="Q10" s="9">
        <v>0.26200000000000001</v>
      </c>
      <c r="R10" s="9">
        <f t="shared" si="1"/>
        <v>4.1920000000000002</v>
      </c>
      <c r="S10" s="30"/>
      <c r="T10" s="27"/>
      <c r="U10" s="56"/>
      <c r="V10" s="56"/>
      <c r="W10" s="56"/>
      <c r="X10" s="66"/>
      <c r="Y10" s="66"/>
      <c r="Z10" s="66"/>
    </row>
    <row r="11" spans="1:26" ht="20.25" customHeight="1">
      <c r="A11" s="35">
        <f t="shared" si="2"/>
        <v>0</v>
      </c>
      <c r="B11" s="34">
        <v>23464512</v>
      </c>
      <c r="C11" s="34" t="s">
        <v>5</v>
      </c>
      <c r="D11" s="4" t="s">
        <v>183</v>
      </c>
      <c r="E11" s="50"/>
      <c r="F11" s="50"/>
      <c r="G11" s="50"/>
      <c r="H11" s="50"/>
      <c r="I11" s="50"/>
      <c r="J11" s="4" t="s">
        <v>89</v>
      </c>
      <c r="K11" s="4" t="s">
        <v>87</v>
      </c>
      <c r="L11" s="17">
        <f>(F3*4)/1000</f>
        <v>8</v>
      </c>
      <c r="M11" s="7">
        <v>0.22</v>
      </c>
      <c r="N11" s="7">
        <f t="shared" si="0"/>
        <v>1.76</v>
      </c>
      <c r="O11" s="44"/>
      <c r="P11" s="44"/>
      <c r="Q11" s="9">
        <v>0.42</v>
      </c>
      <c r="R11" s="9">
        <f t="shared" si="1"/>
        <v>3.36</v>
      </c>
      <c r="S11" s="30"/>
      <c r="T11" s="27"/>
      <c r="U11" s="56"/>
      <c r="V11" s="56"/>
      <c r="W11" s="56"/>
      <c r="X11" s="66"/>
      <c r="Y11" s="66"/>
      <c r="Z11" s="66"/>
    </row>
    <row r="12" spans="1:26" ht="20.25" customHeight="1">
      <c r="A12" s="35">
        <f t="shared" si="2"/>
        <v>0</v>
      </c>
      <c r="B12" s="34">
        <v>23464512</v>
      </c>
      <c r="C12" s="34" t="s">
        <v>5</v>
      </c>
      <c r="D12" s="4" t="s">
        <v>183</v>
      </c>
      <c r="E12" s="51"/>
      <c r="F12" s="51"/>
      <c r="G12" s="51"/>
      <c r="H12" s="51"/>
      <c r="I12" s="51"/>
      <c r="J12" s="6" t="s">
        <v>90</v>
      </c>
      <c r="K12" s="4" t="s">
        <v>91</v>
      </c>
      <c r="L12" s="17">
        <f>0.02*(4*16)</f>
        <v>1.28</v>
      </c>
      <c r="M12" s="7">
        <v>0.2</v>
      </c>
      <c r="N12" s="7">
        <f t="shared" si="0"/>
        <v>0.25600000000000001</v>
      </c>
      <c r="O12" s="45"/>
      <c r="P12" s="45"/>
      <c r="Q12" s="9">
        <v>0.22</v>
      </c>
      <c r="R12" s="9">
        <f t="shared" si="1"/>
        <v>0.28160000000000002</v>
      </c>
      <c r="S12" s="31"/>
      <c r="T12" s="28"/>
      <c r="U12" s="57"/>
      <c r="V12" s="57"/>
      <c r="W12" s="57"/>
      <c r="X12" s="67"/>
      <c r="Y12" s="67"/>
      <c r="Z12" s="67"/>
    </row>
    <row r="13" spans="1:26" ht="20.25" customHeight="1">
      <c r="A13" s="35"/>
    </row>
    <row r="14" spans="1:26" ht="20.25" customHeight="1">
      <c r="A14" s="35"/>
    </row>
    <row r="15" spans="1:26" ht="20.25" customHeight="1">
      <c r="A15" s="35"/>
    </row>
    <row r="16" spans="1:26" ht="20.25" customHeight="1">
      <c r="A16" s="35"/>
    </row>
    <row r="17" spans="1:1" ht="20.25" customHeight="1">
      <c r="A17" s="35"/>
    </row>
    <row r="18" spans="1:1" ht="20.25" customHeight="1">
      <c r="A18" s="35"/>
    </row>
    <row r="19" spans="1:1" ht="20.25" customHeight="1">
      <c r="A19" s="35"/>
    </row>
    <row r="20" spans="1:1" ht="20.25" customHeight="1">
      <c r="A20" s="35"/>
    </row>
    <row r="21" spans="1:1" ht="20.25" customHeight="1">
      <c r="A21" s="35"/>
    </row>
    <row r="22" spans="1:1" ht="20.25" customHeight="1">
      <c r="A22" s="35"/>
    </row>
    <row r="23" spans="1:1" ht="20.25" customHeight="1">
      <c r="A23" s="35"/>
    </row>
    <row r="24" spans="1:1" ht="20.25" customHeight="1">
      <c r="A24" s="35"/>
    </row>
    <row r="25" spans="1:1" ht="20.25" customHeight="1">
      <c r="A25" s="36"/>
    </row>
  </sheetData>
  <mergeCells count="13">
    <mergeCell ref="Z3:Z12"/>
    <mergeCell ref="E3:E12"/>
    <mergeCell ref="F3:F12"/>
    <mergeCell ref="G3:G12"/>
    <mergeCell ref="H3:H12"/>
    <mergeCell ref="I3:I12"/>
    <mergeCell ref="O3:O12"/>
    <mergeCell ref="P3:P12"/>
    <mergeCell ref="U3:U12"/>
    <mergeCell ref="V3:V12"/>
    <mergeCell ref="W3:W12"/>
    <mergeCell ref="X3:X12"/>
    <mergeCell ref="Y3:Y12"/>
  </mergeCells>
  <phoneticPr fontId="2" type="noConversion"/>
  <pageMargins left="0.15748031496062992" right="0.15748031496062992" top="0.19685039370078741" bottom="0.19685039370078741" header="0.15748031496062992" footer="0.15748031496062992"/>
  <pageSetup paperSize="8" scale="6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2:Z25"/>
  <sheetViews>
    <sheetView view="pageBreakPreview" zoomScale="90" zoomScaleSheetLayoutView="90" workbookViewId="0">
      <pane ySplit="2" topLeftCell="A3" activePane="bottomLeft" state="frozen"/>
      <selection activeCell="W18" sqref="W18"/>
      <selection pane="bottomLeft" activeCell="W18" sqref="W18"/>
    </sheetView>
  </sheetViews>
  <sheetFormatPr defaultRowHeight="20.25" customHeight="1"/>
  <cols>
    <col min="1" max="1" width="6.25" style="23" customWidth="1"/>
    <col min="2" max="2" width="11.5" style="23" customWidth="1"/>
    <col min="3" max="3" width="18.5" style="23" customWidth="1"/>
    <col min="4" max="4" width="11.75" style="23" customWidth="1"/>
    <col min="5" max="8" width="6.625" style="25" customWidth="1"/>
    <col min="9" max="9" width="7.375" style="25" customWidth="1"/>
    <col min="10" max="10" width="15.375" style="4" customWidth="1"/>
    <col min="11" max="11" width="12.125" style="4" customWidth="1"/>
    <col min="12" max="12" width="8.625" style="17" customWidth="1"/>
    <col min="13" max="13" width="8.625" style="7" customWidth="1"/>
    <col min="14" max="14" width="10.625" style="7" customWidth="1"/>
    <col min="15" max="16" width="11.625" style="7" customWidth="1"/>
    <col min="17" max="17" width="8.625" style="9" customWidth="1"/>
    <col min="18" max="18" width="10.25" style="9" customWidth="1"/>
    <col min="19" max="20" width="7.875" style="9" customWidth="1"/>
    <col min="21" max="22" width="11.625" style="11" customWidth="1"/>
    <col min="23" max="23" width="11.625" style="12" customWidth="1"/>
    <col min="24" max="26" width="9.125" style="15" customWidth="1"/>
    <col min="27" max="16384" width="9" style="5"/>
  </cols>
  <sheetData>
    <row r="2" spans="1:26" s="3" customFormat="1" ht="61.5" customHeight="1">
      <c r="A2" s="23" t="s">
        <v>131</v>
      </c>
      <c r="B2" s="23" t="s">
        <v>1</v>
      </c>
      <c r="C2" s="23" t="s">
        <v>14</v>
      </c>
      <c r="D2" s="23" t="s">
        <v>22</v>
      </c>
      <c r="E2" s="25" t="s">
        <v>36</v>
      </c>
      <c r="F2" s="25" t="s">
        <v>37</v>
      </c>
      <c r="G2" s="25" t="s">
        <v>38</v>
      </c>
      <c r="H2" s="25" t="s">
        <v>39</v>
      </c>
      <c r="I2" s="25" t="s">
        <v>19</v>
      </c>
      <c r="J2" s="23" t="s">
        <v>15</v>
      </c>
      <c r="K2" s="23" t="s">
        <v>16</v>
      </c>
      <c r="L2" s="18" t="s">
        <v>259</v>
      </c>
      <c r="M2" s="8" t="s">
        <v>17</v>
      </c>
      <c r="N2" s="8" t="s">
        <v>20</v>
      </c>
      <c r="O2" s="8" t="s">
        <v>206</v>
      </c>
      <c r="P2" s="8" t="s">
        <v>218</v>
      </c>
      <c r="Q2" s="10" t="s">
        <v>18</v>
      </c>
      <c r="R2" s="10" t="s">
        <v>21</v>
      </c>
      <c r="S2" s="22" t="s">
        <v>234</v>
      </c>
      <c r="T2" s="22" t="s">
        <v>244</v>
      </c>
      <c r="U2" s="13" t="s">
        <v>154</v>
      </c>
      <c r="V2" s="13" t="s">
        <v>153</v>
      </c>
      <c r="W2" s="14" t="s">
        <v>155</v>
      </c>
      <c r="X2" s="29" t="s">
        <v>40</v>
      </c>
      <c r="Y2" s="29" t="s">
        <v>98</v>
      </c>
      <c r="Z2" s="29" t="s">
        <v>97</v>
      </c>
    </row>
    <row r="3" spans="1:26" ht="20.25" customHeight="1">
      <c r="A3" s="34"/>
      <c r="B3" s="34">
        <v>23464512</v>
      </c>
      <c r="C3" s="34" t="s">
        <v>5</v>
      </c>
      <c r="D3" s="4" t="s">
        <v>182</v>
      </c>
      <c r="E3" s="49">
        <v>3000</v>
      </c>
      <c r="F3" s="49">
        <v>2000</v>
      </c>
      <c r="G3" s="49">
        <v>500</v>
      </c>
      <c r="H3" s="49">
        <f>F3-G3</f>
        <v>1500</v>
      </c>
      <c r="I3" s="49">
        <v>1</v>
      </c>
      <c r="J3" s="4" t="s">
        <v>75</v>
      </c>
      <c r="K3" s="4" t="s">
        <v>76</v>
      </c>
      <c r="L3" s="17">
        <f>(E3*2+F3*2)/1000</f>
        <v>10</v>
      </c>
      <c r="M3" s="7">
        <v>2.4169999999999998</v>
      </c>
      <c r="N3" s="7">
        <f t="shared" ref="N3:N12" si="0">M3*L3</f>
        <v>24.169999999999998</v>
      </c>
      <c r="O3" s="43">
        <f>SUM(N3:N12)</f>
        <v>129.2182</v>
      </c>
      <c r="P3" s="43">
        <f>O3*I3</f>
        <v>129.2182</v>
      </c>
      <c r="Q3" s="9">
        <v>2.9769999999999999</v>
      </c>
      <c r="R3" s="9">
        <f t="shared" ref="R3:R12" si="1">Q3*L3</f>
        <v>29.77</v>
      </c>
      <c r="S3" s="38">
        <f>SUM(R3:R11)</f>
        <v>247.44120000000001</v>
      </c>
      <c r="T3" s="26">
        <f>S3*I3</f>
        <v>247.44120000000001</v>
      </c>
      <c r="U3" s="55">
        <v>13500</v>
      </c>
      <c r="V3" s="55">
        <f>U3*S3</f>
        <v>3340456.2</v>
      </c>
      <c r="W3" s="55">
        <f>V3*I3</f>
        <v>3340456.2</v>
      </c>
      <c r="X3" s="65">
        <f>SUM(R3:R6)</f>
        <v>76.673199999999994</v>
      </c>
      <c r="Y3" s="65"/>
      <c r="Z3" s="65">
        <f>SUM(R7:R12)/8</f>
        <v>21.381200000000003</v>
      </c>
    </row>
    <row r="4" spans="1:26" ht="20.25" customHeight="1">
      <c r="A4" s="35">
        <f>$A$3</f>
        <v>0</v>
      </c>
      <c r="B4" s="34">
        <v>23464512</v>
      </c>
      <c r="C4" s="34" t="s">
        <v>5</v>
      </c>
      <c r="D4" s="4" t="s">
        <v>182</v>
      </c>
      <c r="E4" s="50"/>
      <c r="F4" s="50"/>
      <c r="G4" s="50"/>
      <c r="H4" s="50"/>
      <c r="I4" s="50"/>
      <c r="J4" s="4" t="s">
        <v>74</v>
      </c>
      <c r="K4" s="4" t="s">
        <v>77</v>
      </c>
      <c r="L4" s="17">
        <f>(E3*2+F3*2)/1000</f>
        <v>10</v>
      </c>
      <c r="M4" s="7">
        <v>1.052</v>
      </c>
      <c r="N4" s="7">
        <f t="shared" si="0"/>
        <v>10.52</v>
      </c>
      <c r="O4" s="44"/>
      <c r="P4" s="44"/>
      <c r="Q4" s="9">
        <v>1.865</v>
      </c>
      <c r="R4" s="9">
        <f t="shared" si="1"/>
        <v>18.649999999999999</v>
      </c>
      <c r="S4" s="39"/>
      <c r="T4" s="27"/>
      <c r="U4" s="56"/>
      <c r="V4" s="56"/>
      <c r="W4" s="56"/>
      <c r="X4" s="66"/>
      <c r="Y4" s="66"/>
      <c r="Z4" s="66"/>
    </row>
    <row r="5" spans="1:26" ht="20.25" customHeight="1">
      <c r="A5" s="35">
        <f t="shared" ref="A5:A12" si="2">$A$3</f>
        <v>0</v>
      </c>
      <c r="B5" s="34">
        <v>23464512</v>
      </c>
      <c r="C5" s="34" t="s">
        <v>5</v>
      </c>
      <c r="D5" s="4" t="s">
        <v>182</v>
      </c>
      <c r="E5" s="50"/>
      <c r="F5" s="50"/>
      <c r="G5" s="50"/>
      <c r="H5" s="50"/>
      <c r="I5" s="50"/>
      <c r="J5" s="4" t="s">
        <v>78</v>
      </c>
      <c r="K5" s="4" t="s">
        <v>79</v>
      </c>
      <c r="L5" s="17">
        <f>(E3+F3)/1000</f>
        <v>5</v>
      </c>
      <c r="M5" s="7">
        <v>3.7170000000000001</v>
      </c>
      <c r="N5" s="7">
        <f t="shared" si="0"/>
        <v>18.585000000000001</v>
      </c>
      <c r="O5" s="44"/>
      <c r="P5" s="44"/>
      <c r="Q5" s="9">
        <v>5.6219999999999999</v>
      </c>
      <c r="R5" s="9">
        <f t="shared" si="1"/>
        <v>28.11</v>
      </c>
      <c r="S5" s="39"/>
      <c r="T5" s="27"/>
      <c r="U5" s="56"/>
      <c r="V5" s="56"/>
      <c r="W5" s="56"/>
      <c r="X5" s="66"/>
      <c r="Y5" s="66"/>
      <c r="Z5" s="66"/>
    </row>
    <row r="6" spans="1:26" ht="20.25" customHeight="1">
      <c r="A6" s="35">
        <f t="shared" si="2"/>
        <v>0</v>
      </c>
      <c r="B6" s="34">
        <v>23464512</v>
      </c>
      <c r="C6" s="34" t="s">
        <v>5</v>
      </c>
      <c r="D6" s="4" t="s">
        <v>182</v>
      </c>
      <c r="E6" s="50"/>
      <c r="F6" s="50"/>
      <c r="G6" s="50"/>
      <c r="H6" s="50"/>
      <c r="I6" s="50"/>
      <c r="J6" s="4" t="s">
        <v>84</v>
      </c>
      <c r="K6" s="4" t="s">
        <v>85</v>
      </c>
      <c r="L6" s="17">
        <f>0.05*4</f>
        <v>0.2</v>
      </c>
      <c r="M6" s="7">
        <v>0.71599999999999997</v>
      </c>
      <c r="N6" s="7">
        <f t="shared" si="0"/>
        <v>0.14319999999999999</v>
      </c>
      <c r="O6" s="44"/>
      <c r="P6" s="44"/>
      <c r="Q6" s="9">
        <v>0.71599999999999997</v>
      </c>
      <c r="R6" s="9">
        <f t="shared" si="1"/>
        <v>0.14319999999999999</v>
      </c>
      <c r="S6" s="39"/>
      <c r="T6" s="27"/>
      <c r="U6" s="56"/>
      <c r="V6" s="56"/>
      <c r="W6" s="56"/>
      <c r="X6" s="66"/>
      <c r="Y6" s="66"/>
      <c r="Z6" s="66"/>
    </row>
    <row r="7" spans="1:26" ht="20.25" customHeight="1">
      <c r="A7" s="35">
        <f t="shared" si="2"/>
        <v>0</v>
      </c>
      <c r="B7" s="34">
        <v>23464512</v>
      </c>
      <c r="C7" s="34" t="s">
        <v>5</v>
      </c>
      <c r="D7" s="4" t="s">
        <v>182</v>
      </c>
      <c r="E7" s="50"/>
      <c r="F7" s="50"/>
      <c r="G7" s="50"/>
      <c r="H7" s="50"/>
      <c r="I7" s="50"/>
      <c r="J7" s="4" t="s">
        <v>80</v>
      </c>
      <c r="K7" s="4" t="s">
        <v>81</v>
      </c>
      <c r="L7" s="17">
        <f>(E3*8+F3*16)/1000</f>
        <v>56</v>
      </c>
      <c r="M7" s="7">
        <v>0.93</v>
      </c>
      <c r="N7" s="7">
        <f t="shared" si="0"/>
        <v>52.080000000000005</v>
      </c>
      <c r="O7" s="44"/>
      <c r="P7" s="44"/>
      <c r="Q7" s="9">
        <v>2.1739999999999999</v>
      </c>
      <c r="R7" s="9">
        <f t="shared" si="1"/>
        <v>121.744</v>
      </c>
      <c r="S7" s="39"/>
      <c r="T7" s="27"/>
      <c r="U7" s="56"/>
      <c r="V7" s="56"/>
      <c r="W7" s="56"/>
      <c r="X7" s="66"/>
      <c r="Y7" s="66"/>
      <c r="Z7" s="66"/>
    </row>
    <row r="8" spans="1:26" ht="20.25" customHeight="1">
      <c r="A8" s="35">
        <f t="shared" si="2"/>
        <v>0</v>
      </c>
      <c r="B8" s="34">
        <v>23464512</v>
      </c>
      <c r="C8" s="34" t="s">
        <v>5</v>
      </c>
      <c r="D8" s="4" t="s">
        <v>182</v>
      </c>
      <c r="E8" s="50"/>
      <c r="F8" s="50"/>
      <c r="G8" s="50"/>
      <c r="H8" s="50"/>
      <c r="I8" s="50"/>
      <c r="J8" s="4" t="s">
        <v>95</v>
      </c>
      <c r="K8" s="4" t="s">
        <v>94</v>
      </c>
      <c r="L8" s="17">
        <f>(E3*4)/1000</f>
        <v>12</v>
      </c>
      <c r="M8" s="7">
        <v>0.93</v>
      </c>
      <c r="N8" s="7">
        <f t="shared" si="0"/>
        <v>11.16</v>
      </c>
      <c r="O8" s="44"/>
      <c r="P8" s="44"/>
      <c r="Q8" s="9">
        <v>2.016</v>
      </c>
      <c r="R8" s="9">
        <f t="shared" si="1"/>
        <v>24.192</v>
      </c>
      <c r="S8" s="39"/>
      <c r="T8" s="27"/>
      <c r="U8" s="56"/>
      <c r="V8" s="56"/>
      <c r="W8" s="56"/>
      <c r="X8" s="66"/>
      <c r="Y8" s="66"/>
      <c r="Z8" s="66"/>
    </row>
    <row r="9" spans="1:26" ht="20.25" customHeight="1">
      <c r="A9" s="35">
        <f t="shared" si="2"/>
        <v>0</v>
      </c>
      <c r="B9" s="34">
        <v>23464512</v>
      </c>
      <c r="C9" s="34" t="s">
        <v>5</v>
      </c>
      <c r="D9" s="4" t="s">
        <v>182</v>
      </c>
      <c r="E9" s="50"/>
      <c r="F9" s="50"/>
      <c r="G9" s="50"/>
      <c r="H9" s="50"/>
      <c r="I9" s="50"/>
      <c r="J9" s="4" t="s">
        <v>82</v>
      </c>
      <c r="K9" s="4" t="s">
        <v>83</v>
      </c>
      <c r="L9" s="17">
        <f>(E3*8+F3*16+E3*8)/1000</f>
        <v>80</v>
      </c>
      <c r="M9" s="7">
        <v>0.106</v>
      </c>
      <c r="N9" s="7">
        <f t="shared" si="0"/>
        <v>8.48</v>
      </c>
      <c r="O9" s="44"/>
      <c r="P9" s="44"/>
      <c r="Q9" s="9">
        <v>0.216</v>
      </c>
      <c r="R9" s="9">
        <f t="shared" si="1"/>
        <v>17.28</v>
      </c>
      <c r="S9" s="30"/>
      <c r="T9" s="27"/>
      <c r="U9" s="56"/>
      <c r="V9" s="56"/>
      <c r="W9" s="56"/>
      <c r="X9" s="66"/>
      <c r="Y9" s="66"/>
      <c r="Z9" s="66"/>
    </row>
    <row r="10" spans="1:26" ht="20.25" customHeight="1">
      <c r="A10" s="35">
        <f t="shared" si="2"/>
        <v>0</v>
      </c>
      <c r="B10" s="34">
        <v>23464512</v>
      </c>
      <c r="C10" s="34" t="s">
        <v>5</v>
      </c>
      <c r="D10" s="4" t="s">
        <v>182</v>
      </c>
      <c r="E10" s="50"/>
      <c r="F10" s="50"/>
      <c r="G10" s="50"/>
      <c r="H10" s="50"/>
      <c r="I10" s="50"/>
      <c r="J10" s="4" t="s">
        <v>88</v>
      </c>
      <c r="K10" s="4" t="s">
        <v>86</v>
      </c>
      <c r="L10" s="17">
        <f>(F3*8)/1000</f>
        <v>16</v>
      </c>
      <c r="M10" s="7">
        <v>0.129</v>
      </c>
      <c r="N10" s="7">
        <f t="shared" si="0"/>
        <v>2.0640000000000001</v>
      </c>
      <c r="O10" s="44"/>
      <c r="P10" s="44"/>
      <c r="Q10" s="9">
        <v>0.26200000000000001</v>
      </c>
      <c r="R10" s="9">
        <f t="shared" si="1"/>
        <v>4.1920000000000002</v>
      </c>
      <c r="S10" s="30"/>
      <c r="T10" s="27"/>
      <c r="U10" s="56"/>
      <c r="V10" s="56"/>
      <c r="W10" s="56"/>
      <c r="X10" s="66"/>
      <c r="Y10" s="66"/>
      <c r="Z10" s="66"/>
    </row>
    <row r="11" spans="1:26" ht="20.25" customHeight="1">
      <c r="A11" s="35">
        <f t="shared" si="2"/>
        <v>0</v>
      </c>
      <c r="B11" s="34">
        <v>23464512</v>
      </c>
      <c r="C11" s="34" t="s">
        <v>5</v>
      </c>
      <c r="D11" s="4" t="s">
        <v>182</v>
      </c>
      <c r="E11" s="50"/>
      <c r="F11" s="50"/>
      <c r="G11" s="50"/>
      <c r="H11" s="50"/>
      <c r="I11" s="50"/>
      <c r="J11" s="4" t="s">
        <v>89</v>
      </c>
      <c r="K11" s="4" t="s">
        <v>87</v>
      </c>
      <c r="L11" s="17">
        <f>(F3*4)/1000</f>
        <v>8</v>
      </c>
      <c r="M11" s="7">
        <v>0.22</v>
      </c>
      <c r="N11" s="7">
        <f t="shared" si="0"/>
        <v>1.76</v>
      </c>
      <c r="O11" s="44"/>
      <c r="P11" s="44"/>
      <c r="Q11" s="9">
        <v>0.42</v>
      </c>
      <c r="R11" s="9">
        <f t="shared" si="1"/>
        <v>3.36</v>
      </c>
      <c r="S11" s="30"/>
      <c r="T11" s="27"/>
      <c r="U11" s="56"/>
      <c r="V11" s="56"/>
      <c r="W11" s="56"/>
      <c r="X11" s="66"/>
      <c r="Y11" s="66"/>
      <c r="Z11" s="66"/>
    </row>
    <row r="12" spans="1:26" ht="20.25" customHeight="1">
      <c r="A12" s="35">
        <f t="shared" si="2"/>
        <v>0</v>
      </c>
      <c r="B12" s="34">
        <v>23464512</v>
      </c>
      <c r="C12" s="34" t="s">
        <v>5</v>
      </c>
      <c r="D12" s="4" t="s">
        <v>182</v>
      </c>
      <c r="E12" s="51"/>
      <c r="F12" s="51"/>
      <c r="G12" s="51"/>
      <c r="H12" s="51"/>
      <c r="I12" s="51"/>
      <c r="J12" s="6" t="s">
        <v>90</v>
      </c>
      <c r="K12" s="4" t="s">
        <v>91</v>
      </c>
      <c r="L12" s="17">
        <f>0.02*(4*16)</f>
        <v>1.28</v>
      </c>
      <c r="M12" s="7">
        <v>0.2</v>
      </c>
      <c r="N12" s="7">
        <f t="shared" si="0"/>
        <v>0.25600000000000001</v>
      </c>
      <c r="O12" s="45"/>
      <c r="P12" s="45"/>
      <c r="Q12" s="9">
        <v>0.22</v>
      </c>
      <c r="R12" s="9">
        <f t="shared" si="1"/>
        <v>0.28160000000000002</v>
      </c>
      <c r="S12" s="31"/>
      <c r="T12" s="28"/>
      <c r="U12" s="57"/>
      <c r="V12" s="57"/>
      <c r="W12" s="57"/>
      <c r="X12" s="67"/>
      <c r="Y12" s="67"/>
      <c r="Z12" s="67"/>
    </row>
    <row r="13" spans="1:26" ht="20.25" customHeight="1">
      <c r="A13" s="35"/>
    </row>
    <row r="14" spans="1:26" ht="20.25" customHeight="1">
      <c r="A14" s="35"/>
    </row>
    <row r="15" spans="1:26" ht="20.25" customHeight="1">
      <c r="A15" s="35"/>
    </row>
    <row r="16" spans="1:26" ht="20.25" customHeight="1">
      <c r="A16" s="35"/>
    </row>
    <row r="17" spans="1:1" ht="20.25" customHeight="1">
      <c r="A17" s="35"/>
    </row>
    <row r="18" spans="1:1" ht="20.25" customHeight="1">
      <c r="A18" s="35"/>
    </row>
    <row r="19" spans="1:1" ht="20.25" customHeight="1">
      <c r="A19" s="35"/>
    </row>
    <row r="20" spans="1:1" ht="20.25" customHeight="1">
      <c r="A20" s="35"/>
    </row>
    <row r="21" spans="1:1" ht="20.25" customHeight="1">
      <c r="A21" s="35"/>
    </row>
    <row r="22" spans="1:1" ht="20.25" customHeight="1">
      <c r="A22" s="35"/>
    </row>
    <row r="23" spans="1:1" ht="20.25" customHeight="1">
      <c r="A23" s="35"/>
    </row>
    <row r="24" spans="1:1" ht="20.25" customHeight="1">
      <c r="A24" s="35"/>
    </row>
    <row r="25" spans="1:1" ht="20.25" customHeight="1">
      <c r="A25" s="36"/>
    </row>
  </sheetData>
  <mergeCells count="13">
    <mergeCell ref="Z3:Z12"/>
    <mergeCell ref="E3:E12"/>
    <mergeCell ref="F3:F12"/>
    <mergeCell ref="G3:G12"/>
    <mergeCell ref="H3:H12"/>
    <mergeCell ref="I3:I12"/>
    <mergeCell ref="O3:O12"/>
    <mergeCell ref="P3:P12"/>
    <mergeCell ref="U3:U12"/>
    <mergeCell ref="V3:V12"/>
    <mergeCell ref="W3:W12"/>
    <mergeCell ref="X3:X12"/>
    <mergeCell ref="Y3:Y12"/>
  </mergeCells>
  <phoneticPr fontId="2" type="noConversion"/>
  <pageMargins left="0.15748031496062992" right="0.15748031496062992" top="0.19685039370078741" bottom="0.19685039370078741" header="0.15748031496062992" footer="0.15748031496062992"/>
  <pageSetup paperSize="8" scale="6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2:Z25"/>
  <sheetViews>
    <sheetView view="pageBreakPreview" zoomScale="90" zoomScaleSheetLayoutView="90" workbookViewId="0">
      <pane ySplit="2" topLeftCell="A3" activePane="bottomLeft" state="frozen"/>
      <selection activeCell="W18" sqref="W18"/>
      <selection pane="bottomLeft" activeCell="W18" sqref="W18"/>
    </sheetView>
  </sheetViews>
  <sheetFormatPr defaultRowHeight="20.25" customHeight="1"/>
  <cols>
    <col min="1" max="1" width="6.25" style="23" customWidth="1"/>
    <col min="2" max="2" width="11.5" style="23" customWidth="1"/>
    <col min="3" max="3" width="18.5" style="23" customWidth="1"/>
    <col min="4" max="4" width="11.75" style="23" customWidth="1"/>
    <col min="5" max="8" width="6.625" style="25" customWidth="1"/>
    <col min="9" max="9" width="7.375" style="25" customWidth="1"/>
    <col min="10" max="10" width="15.375" style="4" customWidth="1"/>
    <col min="11" max="11" width="12.125" style="4" customWidth="1"/>
    <col min="12" max="12" width="8.625" style="17" customWidth="1"/>
    <col min="13" max="13" width="8.625" style="7" customWidth="1"/>
    <col min="14" max="14" width="10.625" style="7" customWidth="1"/>
    <col min="15" max="16" width="11.625" style="7" customWidth="1"/>
    <col min="17" max="17" width="8.625" style="9" customWidth="1"/>
    <col min="18" max="18" width="10.25" style="9" customWidth="1"/>
    <col min="19" max="20" width="7.875" style="9" customWidth="1"/>
    <col min="21" max="22" width="11.625" style="11" customWidth="1"/>
    <col min="23" max="23" width="11.625" style="12" customWidth="1"/>
    <col min="24" max="26" width="9.125" style="15" customWidth="1"/>
    <col min="27" max="16384" width="9" style="5"/>
  </cols>
  <sheetData>
    <row r="2" spans="1:26" s="3" customFormat="1" ht="61.5" customHeight="1">
      <c r="A2" s="23" t="s">
        <v>131</v>
      </c>
      <c r="B2" s="23" t="s">
        <v>1</v>
      </c>
      <c r="C2" s="23" t="s">
        <v>14</v>
      </c>
      <c r="D2" s="23" t="s">
        <v>22</v>
      </c>
      <c r="E2" s="25" t="s">
        <v>36</v>
      </c>
      <c r="F2" s="25" t="s">
        <v>37</v>
      </c>
      <c r="G2" s="25" t="s">
        <v>38</v>
      </c>
      <c r="H2" s="25" t="s">
        <v>39</v>
      </c>
      <c r="I2" s="25" t="s">
        <v>19</v>
      </c>
      <c r="J2" s="23" t="s">
        <v>15</v>
      </c>
      <c r="K2" s="23" t="s">
        <v>16</v>
      </c>
      <c r="L2" s="18" t="s">
        <v>259</v>
      </c>
      <c r="M2" s="8" t="s">
        <v>17</v>
      </c>
      <c r="N2" s="8" t="s">
        <v>20</v>
      </c>
      <c r="O2" s="8" t="s">
        <v>212</v>
      </c>
      <c r="P2" s="8" t="s">
        <v>218</v>
      </c>
      <c r="Q2" s="10" t="s">
        <v>18</v>
      </c>
      <c r="R2" s="10" t="s">
        <v>21</v>
      </c>
      <c r="S2" s="22" t="s">
        <v>234</v>
      </c>
      <c r="T2" s="22" t="s">
        <v>246</v>
      </c>
      <c r="U2" s="13" t="s">
        <v>154</v>
      </c>
      <c r="V2" s="13" t="s">
        <v>153</v>
      </c>
      <c r="W2" s="14" t="s">
        <v>155</v>
      </c>
      <c r="X2" s="29" t="s">
        <v>40</v>
      </c>
      <c r="Y2" s="29" t="s">
        <v>98</v>
      </c>
      <c r="Z2" s="29" t="s">
        <v>97</v>
      </c>
    </row>
    <row r="3" spans="1:26" ht="20.25" customHeight="1">
      <c r="A3" s="34"/>
      <c r="B3" s="34">
        <v>23464512</v>
      </c>
      <c r="C3" s="34" t="s">
        <v>5</v>
      </c>
      <c r="D3" s="4" t="s">
        <v>181</v>
      </c>
      <c r="E3" s="49">
        <v>3000</v>
      </c>
      <c r="F3" s="49">
        <v>2000</v>
      </c>
      <c r="G3" s="49">
        <v>500</v>
      </c>
      <c r="H3" s="49">
        <f>F3-G3</f>
        <v>1500</v>
      </c>
      <c r="I3" s="49">
        <v>1</v>
      </c>
      <c r="J3" s="4" t="s">
        <v>75</v>
      </c>
      <c r="K3" s="4" t="s">
        <v>76</v>
      </c>
      <c r="L3" s="17">
        <f>(E3*2+F3*2)/1000</f>
        <v>10</v>
      </c>
      <c r="M3" s="7">
        <v>2.4169999999999998</v>
      </c>
      <c r="N3" s="7">
        <f t="shared" ref="N3:N13" si="0">M3*L3</f>
        <v>24.169999999999998</v>
      </c>
      <c r="O3" s="43">
        <f>SUM(N3:N13)</f>
        <v>108.6062</v>
      </c>
      <c r="P3" s="43">
        <f>O3*I3</f>
        <v>108.6062</v>
      </c>
      <c r="Q3" s="9">
        <v>2.9769999999999999</v>
      </c>
      <c r="R3" s="9">
        <f t="shared" ref="R3:R13" si="1">Q3*L3</f>
        <v>29.77</v>
      </c>
      <c r="S3" s="38">
        <f>SUM(R3:R13)</f>
        <v>192.05400000000003</v>
      </c>
      <c r="T3" s="26">
        <f>S3*I3</f>
        <v>192.05400000000003</v>
      </c>
      <c r="U3" s="55">
        <v>13500</v>
      </c>
      <c r="V3" s="55">
        <f>U3*S3</f>
        <v>2592729.0000000005</v>
      </c>
      <c r="W3" s="55">
        <f>V3*I3</f>
        <v>2592729.0000000005</v>
      </c>
      <c r="X3" s="65">
        <f>SUM(R3:R8)</f>
        <v>100.2092</v>
      </c>
      <c r="Y3" s="65">
        <f>SUM(R9:R13)/8</f>
        <v>11.480599999999999</v>
      </c>
      <c r="Z3" s="58"/>
    </row>
    <row r="4" spans="1:26" ht="20.25" customHeight="1">
      <c r="A4" s="35">
        <f>$A$3</f>
        <v>0</v>
      </c>
      <c r="B4" s="34">
        <v>23464512</v>
      </c>
      <c r="C4" s="34" t="s">
        <v>5</v>
      </c>
      <c r="D4" s="4" t="s">
        <v>181</v>
      </c>
      <c r="E4" s="50"/>
      <c r="F4" s="50"/>
      <c r="G4" s="50"/>
      <c r="H4" s="50"/>
      <c r="I4" s="50"/>
      <c r="J4" s="4" t="s">
        <v>74</v>
      </c>
      <c r="K4" s="4" t="s">
        <v>77</v>
      </c>
      <c r="L4" s="17">
        <f>(E3*2+F3*2)/1000</f>
        <v>10</v>
      </c>
      <c r="M4" s="7">
        <v>1.052</v>
      </c>
      <c r="N4" s="7">
        <f t="shared" si="0"/>
        <v>10.52</v>
      </c>
      <c r="O4" s="44"/>
      <c r="P4" s="44"/>
      <c r="Q4" s="9">
        <v>1.865</v>
      </c>
      <c r="R4" s="9">
        <f t="shared" si="1"/>
        <v>18.649999999999999</v>
      </c>
      <c r="S4" s="39"/>
      <c r="T4" s="27"/>
      <c r="U4" s="56"/>
      <c r="V4" s="56"/>
      <c r="W4" s="56"/>
      <c r="X4" s="66"/>
      <c r="Y4" s="66"/>
      <c r="Z4" s="59"/>
    </row>
    <row r="5" spans="1:26" ht="20.25" customHeight="1">
      <c r="A5" s="35">
        <f t="shared" ref="A5:A13" si="2">$A$3</f>
        <v>0</v>
      </c>
      <c r="B5" s="34">
        <v>23464512</v>
      </c>
      <c r="C5" s="34" t="s">
        <v>5</v>
      </c>
      <c r="D5" s="4" t="s">
        <v>181</v>
      </c>
      <c r="E5" s="50"/>
      <c r="F5" s="50"/>
      <c r="G5" s="50"/>
      <c r="H5" s="50"/>
      <c r="I5" s="50"/>
      <c r="J5" s="4" t="s">
        <v>78</v>
      </c>
      <c r="K5" s="4" t="s">
        <v>79</v>
      </c>
      <c r="L5" s="17">
        <f>(E3+F3)/1000</f>
        <v>5</v>
      </c>
      <c r="M5" s="7">
        <v>3.7170000000000001</v>
      </c>
      <c r="N5" s="7">
        <f t="shared" si="0"/>
        <v>18.585000000000001</v>
      </c>
      <c r="O5" s="44"/>
      <c r="P5" s="44"/>
      <c r="Q5" s="9">
        <v>5.6219999999999999</v>
      </c>
      <c r="R5" s="9">
        <f t="shared" si="1"/>
        <v>28.11</v>
      </c>
      <c r="S5" s="39"/>
      <c r="T5" s="27"/>
      <c r="U5" s="56"/>
      <c r="V5" s="56"/>
      <c r="W5" s="56"/>
      <c r="X5" s="66"/>
      <c r="Y5" s="66"/>
      <c r="Z5" s="59"/>
    </row>
    <row r="6" spans="1:26" ht="20.25" customHeight="1">
      <c r="A6" s="35">
        <f t="shared" si="2"/>
        <v>0</v>
      </c>
      <c r="B6" s="34">
        <v>23464512</v>
      </c>
      <c r="C6" s="34" t="s">
        <v>5</v>
      </c>
      <c r="D6" s="4" t="s">
        <v>181</v>
      </c>
      <c r="E6" s="50"/>
      <c r="F6" s="50"/>
      <c r="G6" s="50"/>
      <c r="H6" s="50"/>
      <c r="I6" s="50"/>
      <c r="J6" s="4" t="s">
        <v>129</v>
      </c>
      <c r="K6" s="4" t="s">
        <v>127</v>
      </c>
      <c r="L6" s="17">
        <f>(E3*2+G3*4)/1000</f>
        <v>8</v>
      </c>
      <c r="M6" s="7">
        <v>0.78600000000000003</v>
      </c>
      <c r="N6" s="7">
        <f t="shared" si="0"/>
        <v>6.2880000000000003</v>
      </c>
      <c r="O6" s="44"/>
      <c r="P6" s="44"/>
      <c r="Q6" s="9">
        <v>1.8759999999999999</v>
      </c>
      <c r="R6" s="9">
        <f t="shared" si="1"/>
        <v>15.007999999999999</v>
      </c>
      <c r="S6" s="39"/>
      <c r="T6" s="27"/>
      <c r="U6" s="56"/>
      <c r="V6" s="56"/>
      <c r="W6" s="56"/>
      <c r="X6" s="66"/>
      <c r="Y6" s="66"/>
      <c r="Z6" s="59"/>
    </row>
    <row r="7" spans="1:26" ht="20.25" customHeight="1">
      <c r="A7" s="35">
        <f t="shared" si="2"/>
        <v>0</v>
      </c>
      <c r="B7" s="34">
        <v>23464512</v>
      </c>
      <c r="C7" s="34" t="s">
        <v>5</v>
      </c>
      <c r="D7" s="4" t="s">
        <v>181</v>
      </c>
      <c r="E7" s="50"/>
      <c r="F7" s="50"/>
      <c r="G7" s="50"/>
      <c r="H7" s="50"/>
      <c r="I7" s="50"/>
      <c r="J7" s="4" t="s">
        <v>130</v>
      </c>
      <c r="K7" s="4" t="s">
        <v>128</v>
      </c>
      <c r="L7" s="17">
        <f>(E3*2+G3*4)/1000</f>
        <v>8</v>
      </c>
      <c r="M7" s="7">
        <f>0.847+0.229</f>
        <v>1.0760000000000001</v>
      </c>
      <c r="N7" s="7">
        <f t="shared" si="0"/>
        <v>8.6080000000000005</v>
      </c>
      <c r="O7" s="44"/>
      <c r="P7" s="44"/>
      <c r="Q7" s="9">
        <v>1.0660000000000001</v>
      </c>
      <c r="R7" s="9">
        <f t="shared" si="1"/>
        <v>8.5280000000000005</v>
      </c>
      <c r="S7" s="39"/>
      <c r="T7" s="27"/>
      <c r="U7" s="56"/>
      <c r="V7" s="56"/>
      <c r="W7" s="56"/>
      <c r="X7" s="66"/>
      <c r="Y7" s="66"/>
      <c r="Z7" s="59"/>
    </row>
    <row r="8" spans="1:26" ht="20.25" customHeight="1">
      <c r="A8" s="35">
        <f t="shared" si="2"/>
        <v>0</v>
      </c>
      <c r="B8" s="34">
        <v>23464512</v>
      </c>
      <c r="C8" s="34" t="s">
        <v>5</v>
      </c>
      <c r="D8" s="4" t="s">
        <v>181</v>
      </c>
      <c r="E8" s="50"/>
      <c r="F8" s="50"/>
      <c r="G8" s="50"/>
      <c r="H8" s="50"/>
      <c r="I8" s="50"/>
      <c r="J8" s="4" t="s">
        <v>84</v>
      </c>
      <c r="K8" s="4" t="s">
        <v>85</v>
      </c>
      <c r="L8" s="17">
        <f>0.05*4</f>
        <v>0.2</v>
      </c>
      <c r="M8" s="7">
        <v>0.71599999999999997</v>
      </c>
      <c r="N8" s="7">
        <f t="shared" si="0"/>
        <v>0.14319999999999999</v>
      </c>
      <c r="O8" s="44"/>
      <c r="P8" s="44"/>
      <c r="Q8" s="9">
        <v>0.71599999999999997</v>
      </c>
      <c r="R8" s="9">
        <f t="shared" si="1"/>
        <v>0.14319999999999999</v>
      </c>
      <c r="S8" s="39"/>
      <c r="T8" s="27"/>
      <c r="U8" s="56"/>
      <c r="V8" s="56"/>
      <c r="W8" s="56"/>
      <c r="X8" s="66"/>
      <c r="Y8" s="66"/>
      <c r="Z8" s="59"/>
    </row>
    <row r="9" spans="1:26" ht="20.25" customHeight="1">
      <c r="A9" s="35">
        <f t="shared" si="2"/>
        <v>0</v>
      </c>
      <c r="B9" s="34">
        <v>23464512</v>
      </c>
      <c r="C9" s="34" t="s">
        <v>5</v>
      </c>
      <c r="D9" s="4" t="s">
        <v>181</v>
      </c>
      <c r="E9" s="50"/>
      <c r="F9" s="50"/>
      <c r="G9" s="50"/>
      <c r="H9" s="50"/>
      <c r="I9" s="50"/>
      <c r="J9" s="4" t="s">
        <v>80</v>
      </c>
      <c r="K9" s="4" t="s">
        <v>81</v>
      </c>
      <c r="L9" s="17">
        <f>(E3*4+H3*16)/1000</f>
        <v>36</v>
      </c>
      <c r="M9" s="7">
        <v>0.93</v>
      </c>
      <c r="N9" s="7">
        <f t="shared" si="0"/>
        <v>33.480000000000004</v>
      </c>
      <c r="O9" s="44"/>
      <c r="P9" s="44"/>
      <c r="Q9" s="9">
        <v>2.1739999999999999</v>
      </c>
      <c r="R9" s="9">
        <f t="shared" si="1"/>
        <v>78.263999999999996</v>
      </c>
      <c r="S9" s="30"/>
      <c r="T9" s="27"/>
      <c r="U9" s="56"/>
      <c r="V9" s="56"/>
      <c r="W9" s="56"/>
      <c r="X9" s="66"/>
      <c r="Y9" s="66"/>
      <c r="Z9" s="59"/>
    </row>
    <row r="10" spans="1:26" ht="20.25" customHeight="1">
      <c r="A10" s="35">
        <f t="shared" si="2"/>
        <v>0</v>
      </c>
      <c r="B10" s="34">
        <v>23464512</v>
      </c>
      <c r="C10" s="34" t="s">
        <v>5</v>
      </c>
      <c r="D10" s="4" t="s">
        <v>181</v>
      </c>
      <c r="E10" s="50"/>
      <c r="F10" s="50"/>
      <c r="G10" s="50"/>
      <c r="H10" s="50"/>
      <c r="I10" s="50"/>
      <c r="J10" s="4" t="s">
        <v>82</v>
      </c>
      <c r="K10" s="4" t="s">
        <v>83</v>
      </c>
      <c r="L10" s="17">
        <f>(E3*4+H3*16)/1000</f>
        <v>36</v>
      </c>
      <c r="M10" s="7">
        <v>0.106</v>
      </c>
      <c r="N10" s="7">
        <f t="shared" si="0"/>
        <v>3.8159999999999998</v>
      </c>
      <c r="O10" s="44"/>
      <c r="P10" s="44"/>
      <c r="Q10" s="9">
        <v>0.216</v>
      </c>
      <c r="R10" s="9">
        <f t="shared" si="1"/>
        <v>7.7759999999999998</v>
      </c>
      <c r="S10" s="30"/>
      <c r="T10" s="27"/>
      <c r="U10" s="56"/>
      <c r="V10" s="56"/>
      <c r="W10" s="56"/>
      <c r="X10" s="66"/>
      <c r="Y10" s="66"/>
      <c r="Z10" s="59"/>
    </row>
    <row r="11" spans="1:26" ht="20.25" customHeight="1">
      <c r="A11" s="35">
        <f t="shared" si="2"/>
        <v>0</v>
      </c>
      <c r="B11" s="34">
        <v>23464512</v>
      </c>
      <c r="C11" s="34" t="s">
        <v>5</v>
      </c>
      <c r="D11" s="4" t="s">
        <v>181</v>
      </c>
      <c r="E11" s="50"/>
      <c r="F11" s="50"/>
      <c r="G11" s="50"/>
      <c r="H11" s="50"/>
      <c r="I11" s="50"/>
      <c r="J11" s="4" t="s">
        <v>88</v>
      </c>
      <c r="K11" s="4" t="s">
        <v>86</v>
      </c>
      <c r="L11" s="17">
        <f>(H3*8)/1000</f>
        <v>12</v>
      </c>
      <c r="M11" s="7">
        <v>0.129</v>
      </c>
      <c r="N11" s="7">
        <f t="shared" si="0"/>
        <v>1.548</v>
      </c>
      <c r="O11" s="44"/>
      <c r="P11" s="44"/>
      <c r="Q11" s="9">
        <v>0.26200000000000001</v>
      </c>
      <c r="R11" s="9">
        <f t="shared" si="1"/>
        <v>3.1440000000000001</v>
      </c>
      <c r="S11" s="30"/>
      <c r="T11" s="27"/>
      <c r="U11" s="56"/>
      <c r="V11" s="56"/>
      <c r="W11" s="56"/>
      <c r="X11" s="66"/>
      <c r="Y11" s="66"/>
      <c r="Z11" s="59"/>
    </row>
    <row r="12" spans="1:26" ht="20.25" customHeight="1">
      <c r="A12" s="35">
        <f t="shared" si="2"/>
        <v>0</v>
      </c>
      <c r="B12" s="34">
        <v>23464512</v>
      </c>
      <c r="C12" s="34" t="s">
        <v>5</v>
      </c>
      <c r="D12" s="4" t="s">
        <v>181</v>
      </c>
      <c r="E12" s="50"/>
      <c r="F12" s="50"/>
      <c r="G12" s="50"/>
      <c r="H12" s="50"/>
      <c r="I12" s="50"/>
      <c r="J12" s="4" t="s">
        <v>89</v>
      </c>
      <c r="K12" s="4" t="s">
        <v>87</v>
      </c>
      <c r="L12" s="17">
        <f>(H3*4)/1000</f>
        <v>6</v>
      </c>
      <c r="M12" s="7">
        <v>0.22</v>
      </c>
      <c r="N12" s="7">
        <f t="shared" si="0"/>
        <v>1.32</v>
      </c>
      <c r="O12" s="44"/>
      <c r="P12" s="44"/>
      <c r="Q12" s="9">
        <v>0.42</v>
      </c>
      <c r="R12" s="9">
        <f t="shared" si="1"/>
        <v>2.52</v>
      </c>
      <c r="S12" s="30"/>
      <c r="T12" s="27"/>
      <c r="U12" s="56"/>
      <c r="V12" s="56"/>
      <c r="W12" s="56"/>
      <c r="X12" s="66"/>
      <c r="Y12" s="66"/>
      <c r="Z12" s="59"/>
    </row>
    <row r="13" spans="1:26" ht="20.25" customHeight="1">
      <c r="A13" s="35">
        <f t="shared" si="2"/>
        <v>0</v>
      </c>
      <c r="B13" s="34">
        <v>23464512</v>
      </c>
      <c r="C13" s="34" t="s">
        <v>5</v>
      </c>
      <c r="D13" s="4" t="s">
        <v>181</v>
      </c>
      <c r="E13" s="51"/>
      <c r="F13" s="51"/>
      <c r="G13" s="51"/>
      <c r="H13" s="51"/>
      <c r="I13" s="51"/>
      <c r="J13" s="6" t="s">
        <v>90</v>
      </c>
      <c r="K13" s="4" t="s">
        <v>91</v>
      </c>
      <c r="L13" s="17">
        <f>0.02*(4*8)</f>
        <v>0.64</v>
      </c>
      <c r="M13" s="7">
        <v>0.2</v>
      </c>
      <c r="N13" s="7">
        <f t="shared" si="0"/>
        <v>0.128</v>
      </c>
      <c r="O13" s="45"/>
      <c r="P13" s="45"/>
      <c r="Q13" s="9">
        <v>0.22</v>
      </c>
      <c r="R13" s="9">
        <f t="shared" si="1"/>
        <v>0.14080000000000001</v>
      </c>
      <c r="S13" s="31"/>
      <c r="T13" s="28"/>
      <c r="U13" s="57"/>
      <c r="V13" s="57"/>
      <c r="W13" s="57"/>
      <c r="X13" s="67"/>
      <c r="Y13" s="67"/>
      <c r="Z13" s="60"/>
    </row>
    <row r="14" spans="1:26" ht="20.25" customHeight="1">
      <c r="A14" s="35"/>
    </row>
    <row r="15" spans="1:26" ht="20.25" customHeight="1">
      <c r="A15" s="35"/>
    </row>
    <row r="16" spans="1:26" ht="20.25" customHeight="1">
      <c r="A16" s="35"/>
    </row>
    <row r="17" spans="1:1" ht="20.25" customHeight="1">
      <c r="A17" s="35"/>
    </row>
    <row r="18" spans="1:1" ht="20.25" customHeight="1">
      <c r="A18" s="35"/>
    </row>
    <row r="19" spans="1:1" ht="20.25" customHeight="1">
      <c r="A19" s="35"/>
    </row>
    <row r="20" spans="1:1" ht="20.25" customHeight="1">
      <c r="A20" s="35"/>
    </row>
    <row r="21" spans="1:1" ht="20.25" customHeight="1">
      <c r="A21" s="35"/>
    </row>
    <row r="22" spans="1:1" ht="20.25" customHeight="1">
      <c r="A22" s="35"/>
    </row>
    <row r="23" spans="1:1" ht="20.25" customHeight="1">
      <c r="A23" s="35"/>
    </row>
    <row r="24" spans="1:1" ht="20.25" customHeight="1">
      <c r="A24" s="35"/>
    </row>
    <row r="25" spans="1:1" ht="20.25" customHeight="1">
      <c r="A25" s="36"/>
    </row>
  </sheetData>
  <mergeCells count="13">
    <mergeCell ref="O3:O13"/>
    <mergeCell ref="P3:P13"/>
    <mergeCell ref="U3:U13"/>
    <mergeCell ref="E3:E13"/>
    <mergeCell ref="F3:F13"/>
    <mergeCell ref="G3:G13"/>
    <mergeCell ref="H3:H13"/>
    <mergeCell ref="I3:I13"/>
    <mergeCell ref="V3:V13"/>
    <mergeCell ref="W3:W13"/>
    <mergeCell ref="X3:X13"/>
    <mergeCell ref="Y3:Y13"/>
    <mergeCell ref="Z3:Z13"/>
  </mergeCells>
  <phoneticPr fontId="2" type="noConversion"/>
  <pageMargins left="0.15748031496062992" right="0.15748031496062992" top="0.19685039370078741" bottom="0.19685039370078741" header="0.15748031496062992" footer="0.15748031496062992"/>
  <pageSetup paperSize="8" scale="69" orientation="landscape" r:id="rId1"/>
  <rowBreaks count="2" manualBreakCount="2">
    <brk id="31" max="25" man="1"/>
    <brk id="108" max="25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2:Z25"/>
  <sheetViews>
    <sheetView view="pageBreakPreview" zoomScale="90" zoomScaleSheetLayoutView="90" workbookViewId="0">
      <pane ySplit="2" topLeftCell="A3" activePane="bottomLeft" state="frozen"/>
      <selection activeCell="W18" sqref="W18"/>
      <selection pane="bottomLeft" activeCell="W18" sqref="W18"/>
    </sheetView>
  </sheetViews>
  <sheetFormatPr defaultRowHeight="20.25" customHeight="1"/>
  <cols>
    <col min="1" max="1" width="6.25" style="23" customWidth="1"/>
    <col min="2" max="2" width="11.5" style="23" customWidth="1"/>
    <col min="3" max="3" width="18.5" style="23" customWidth="1"/>
    <col min="4" max="4" width="11.75" style="23" customWidth="1"/>
    <col min="5" max="8" width="6.625" style="25" customWidth="1"/>
    <col min="9" max="9" width="7.375" style="25" customWidth="1"/>
    <col min="10" max="10" width="15.375" style="4" customWidth="1"/>
    <col min="11" max="11" width="12.125" style="4" customWidth="1"/>
    <col min="12" max="12" width="8.625" style="17" customWidth="1"/>
    <col min="13" max="13" width="8.625" style="7" customWidth="1"/>
    <col min="14" max="14" width="10.625" style="7" customWidth="1"/>
    <col min="15" max="16" width="11.625" style="7" customWidth="1"/>
    <col min="17" max="17" width="8.625" style="9" customWidth="1"/>
    <col min="18" max="18" width="10.25" style="9" customWidth="1"/>
    <col min="19" max="20" width="7.875" style="9" customWidth="1"/>
    <col min="21" max="22" width="11.625" style="11" customWidth="1"/>
    <col min="23" max="23" width="11.625" style="12" customWidth="1"/>
    <col min="24" max="26" width="9.125" style="15" customWidth="1"/>
    <col min="27" max="16384" width="9" style="5"/>
  </cols>
  <sheetData>
    <row r="2" spans="1:26" s="3" customFormat="1" ht="61.5" customHeight="1">
      <c r="A2" s="23" t="s">
        <v>131</v>
      </c>
      <c r="B2" s="23" t="s">
        <v>1</v>
      </c>
      <c r="C2" s="23" t="s">
        <v>14</v>
      </c>
      <c r="D2" s="23" t="s">
        <v>22</v>
      </c>
      <c r="E2" s="25" t="s">
        <v>36</v>
      </c>
      <c r="F2" s="25" t="s">
        <v>37</v>
      </c>
      <c r="G2" s="25" t="s">
        <v>38</v>
      </c>
      <c r="H2" s="25" t="s">
        <v>39</v>
      </c>
      <c r="I2" s="25" t="s">
        <v>19</v>
      </c>
      <c r="J2" s="23" t="s">
        <v>15</v>
      </c>
      <c r="K2" s="23" t="s">
        <v>16</v>
      </c>
      <c r="L2" s="18" t="s">
        <v>257</v>
      </c>
      <c r="M2" s="8" t="s">
        <v>17</v>
      </c>
      <c r="N2" s="8" t="s">
        <v>20</v>
      </c>
      <c r="O2" s="8" t="s">
        <v>212</v>
      </c>
      <c r="P2" s="8" t="s">
        <v>218</v>
      </c>
      <c r="Q2" s="10" t="s">
        <v>18</v>
      </c>
      <c r="R2" s="10" t="s">
        <v>21</v>
      </c>
      <c r="S2" s="22" t="s">
        <v>234</v>
      </c>
      <c r="T2" s="22" t="s">
        <v>244</v>
      </c>
      <c r="U2" s="13" t="s">
        <v>154</v>
      </c>
      <c r="V2" s="13" t="s">
        <v>153</v>
      </c>
      <c r="W2" s="14" t="s">
        <v>155</v>
      </c>
      <c r="X2" s="29" t="s">
        <v>40</v>
      </c>
      <c r="Y2" s="29" t="s">
        <v>98</v>
      </c>
      <c r="Z2" s="29" t="s">
        <v>97</v>
      </c>
    </row>
    <row r="3" spans="1:26" ht="20.25" customHeight="1">
      <c r="A3" s="34"/>
      <c r="B3" s="34">
        <v>23464512</v>
      </c>
      <c r="C3" s="34" t="s">
        <v>5</v>
      </c>
      <c r="D3" s="4" t="s">
        <v>180</v>
      </c>
      <c r="E3" s="49">
        <v>3000</v>
      </c>
      <c r="F3" s="49">
        <v>2000</v>
      </c>
      <c r="G3" s="49">
        <v>500</v>
      </c>
      <c r="H3" s="49">
        <f>F3-G3</f>
        <v>1500</v>
      </c>
      <c r="I3" s="49">
        <v>1</v>
      </c>
      <c r="J3" s="4" t="s">
        <v>75</v>
      </c>
      <c r="K3" s="4" t="s">
        <v>76</v>
      </c>
      <c r="L3" s="17">
        <f>(E3*2+F3*2)/1000</f>
        <v>10</v>
      </c>
      <c r="M3" s="7">
        <v>2.4169999999999998</v>
      </c>
      <c r="N3" s="7">
        <f t="shared" ref="N3:N14" si="0">M3*L3</f>
        <v>24.169999999999998</v>
      </c>
      <c r="O3" s="43">
        <f>SUM(N3:N14)</f>
        <v>143.35819999999998</v>
      </c>
      <c r="P3" s="43">
        <f>O3*I3</f>
        <v>143.35819999999998</v>
      </c>
      <c r="Q3" s="9">
        <v>2.9769999999999999</v>
      </c>
      <c r="R3" s="9">
        <f t="shared" ref="R3:R14" si="1">Q3*L3</f>
        <v>29.77</v>
      </c>
      <c r="S3" s="38">
        <f>SUM(R3:R14)</f>
        <v>267.22199999999998</v>
      </c>
      <c r="T3" s="26">
        <f>S3*I3</f>
        <v>267.22199999999998</v>
      </c>
      <c r="U3" s="55">
        <v>13500</v>
      </c>
      <c r="V3" s="55">
        <f>U3*S3</f>
        <v>3607496.9999999995</v>
      </c>
      <c r="W3" s="55">
        <f>V3*I3</f>
        <v>3607496.9999999995</v>
      </c>
      <c r="X3" s="65">
        <f>SUM(R3:R8)</f>
        <v>100.2092</v>
      </c>
      <c r="Y3" s="65">
        <f>SUM(R9:R14)/8</f>
        <v>20.8766</v>
      </c>
      <c r="Z3" s="65"/>
    </row>
    <row r="4" spans="1:26" ht="20.25" customHeight="1">
      <c r="A4" s="35">
        <f>$A$3</f>
        <v>0</v>
      </c>
      <c r="B4" s="34">
        <v>23464512</v>
      </c>
      <c r="C4" s="34" t="s">
        <v>5</v>
      </c>
      <c r="D4" s="4" t="s">
        <v>180</v>
      </c>
      <c r="E4" s="50"/>
      <c r="F4" s="50"/>
      <c r="G4" s="50"/>
      <c r="H4" s="50"/>
      <c r="I4" s="50"/>
      <c r="J4" s="4" t="s">
        <v>74</v>
      </c>
      <c r="K4" s="4" t="s">
        <v>77</v>
      </c>
      <c r="L4" s="17">
        <f>(E3*2+F3*2)/1000</f>
        <v>10</v>
      </c>
      <c r="M4" s="7">
        <v>1.052</v>
      </c>
      <c r="N4" s="7">
        <f t="shared" si="0"/>
        <v>10.52</v>
      </c>
      <c r="O4" s="44"/>
      <c r="P4" s="44"/>
      <c r="Q4" s="9">
        <v>1.865</v>
      </c>
      <c r="R4" s="9">
        <f t="shared" si="1"/>
        <v>18.649999999999999</v>
      </c>
      <c r="S4" s="39"/>
      <c r="T4" s="27"/>
      <c r="U4" s="56"/>
      <c r="V4" s="56"/>
      <c r="W4" s="56"/>
      <c r="X4" s="66"/>
      <c r="Y4" s="66"/>
      <c r="Z4" s="66"/>
    </row>
    <row r="5" spans="1:26" ht="20.25" customHeight="1">
      <c r="A5" s="35">
        <f t="shared" ref="A5:A14" si="2">$A$3</f>
        <v>0</v>
      </c>
      <c r="B5" s="34">
        <v>23464512</v>
      </c>
      <c r="C5" s="34" t="s">
        <v>5</v>
      </c>
      <c r="D5" s="4" t="s">
        <v>180</v>
      </c>
      <c r="E5" s="50"/>
      <c r="F5" s="50"/>
      <c r="G5" s="50"/>
      <c r="H5" s="50"/>
      <c r="I5" s="50"/>
      <c r="J5" s="4" t="s">
        <v>78</v>
      </c>
      <c r="K5" s="4" t="s">
        <v>79</v>
      </c>
      <c r="L5" s="17">
        <f>(E3+F3)/1000</f>
        <v>5</v>
      </c>
      <c r="M5" s="7">
        <v>3.7170000000000001</v>
      </c>
      <c r="N5" s="7">
        <f t="shared" si="0"/>
        <v>18.585000000000001</v>
      </c>
      <c r="O5" s="44"/>
      <c r="P5" s="44"/>
      <c r="Q5" s="9">
        <v>5.6219999999999999</v>
      </c>
      <c r="R5" s="9">
        <f t="shared" si="1"/>
        <v>28.11</v>
      </c>
      <c r="S5" s="39"/>
      <c r="T5" s="27"/>
      <c r="U5" s="56"/>
      <c r="V5" s="56"/>
      <c r="W5" s="56"/>
      <c r="X5" s="66"/>
      <c r="Y5" s="66"/>
      <c r="Z5" s="66"/>
    </row>
    <row r="6" spans="1:26" ht="20.25" customHeight="1">
      <c r="A6" s="35">
        <f t="shared" si="2"/>
        <v>0</v>
      </c>
      <c r="B6" s="34">
        <v>23464512</v>
      </c>
      <c r="C6" s="34" t="s">
        <v>5</v>
      </c>
      <c r="D6" s="4" t="s">
        <v>180</v>
      </c>
      <c r="E6" s="50"/>
      <c r="F6" s="50"/>
      <c r="G6" s="50"/>
      <c r="H6" s="50"/>
      <c r="I6" s="50"/>
      <c r="J6" s="4" t="s">
        <v>129</v>
      </c>
      <c r="K6" s="4" t="s">
        <v>127</v>
      </c>
      <c r="L6" s="17">
        <f>(E3*2+G3*4)/1000</f>
        <v>8</v>
      </c>
      <c r="M6" s="7">
        <v>0.78600000000000003</v>
      </c>
      <c r="N6" s="7">
        <f t="shared" si="0"/>
        <v>6.2880000000000003</v>
      </c>
      <c r="O6" s="44"/>
      <c r="P6" s="44"/>
      <c r="Q6" s="9">
        <v>1.8759999999999999</v>
      </c>
      <c r="R6" s="9">
        <f t="shared" si="1"/>
        <v>15.007999999999999</v>
      </c>
      <c r="S6" s="39"/>
      <c r="T6" s="27"/>
      <c r="U6" s="56"/>
      <c r="V6" s="56"/>
      <c r="W6" s="56"/>
      <c r="X6" s="66"/>
      <c r="Y6" s="66"/>
      <c r="Z6" s="66"/>
    </row>
    <row r="7" spans="1:26" ht="20.25" customHeight="1">
      <c r="A7" s="35">
        <f t="shared" si="2"/>
        <v>0</v>
      </c>
      <c r="B7" s="34">
        <v>23464512</v>
      </c>
      <c r="C7" s="34" t="s">
        <v>5</v>
      </c>
      <c r="D7" s="4" t="s">
        <v>180</v>
      </c>
      <c r="E7" s="50"/>
      <c r="F7" s="50"/>
      <c r="G7" s="50"/>
      <c r="H7" s="50"/>
      <c r="I7" s="50"/>
      <c r="J7" s="4" t="s">
        <v>130</v>
      </c>
      <c r="K7" s="4" t="s">
        <v>128</v>
      </c>
      <c r="L7" s="17">
        <f>(E3*2+G3*4)/1000</f>
        <v>8</v>
      </c>
      <c r="M7" s="7">
        <f>0.847+0.229</f>
        <v>1.0760000000000001</v>
      </c>
      <c r="N7" s="7">
        <f t="shared" si="0"/>
        <v>8.6080000000000005</v>
      </c>
      <c r="O7" s="44"/>
      <c r="P7" s="44"/>
      <c r="Q7" s="9">
        <v>1.0660000000000001</v>
      </c>
      <c r="R7" s="9">
        <f t="shared" si="1"/>
        <v>8.5280000000000005</v>
      </c>
      <c r="S7" s="39"/>
      <c r="T7" s="27"/>
      <c r="U7" s="56"/>
      <c r="V7" s="56"/>
      <c r="W7" s="56"/>
      <c r="X7" s="66"/>
      <c r="Y7" s="66"/>
      <c r="Z7" s="66"/>
    </row>
    <row r="8" spans="1:26" ht="20.25" customHeight="1">
      <c r="A8" s="35">
        <f t="shared" si="2"/>
        <v>0</v>
      </c>
      <c r="B8" s="34">
        <v>23464512</v>
      </c>
      <c r="C8" s="34" t="s">
        <v>5</v>
      </c>
      <c r="D8" s="4" t="s">
        <v>180</v>
      </c>
      <c r="E8" s="50"/>
      <c r="F8" s="50"/>
      <c r="G8" s="50"/>
      <c r="H8" s="50"/>
      <c r="I8" s="50"/>
      <c r="J8" s="4" t="s">
        <v>84</v>
      </c>
      <c r="K8" s="4" t="s">
        <v>85</v>
      </c>
      <c r="L8" s="17">
        <f>0.05*4</f>
        <v>0.2</v>
      </c>
      <c r="M8" s="7">
        <v>0.71599999999999997</v>
      </c>
      <c r="N8" s="7">
        <f t="shared" si="0"/>
        <v>0.14319999999999999</v>
      </c>
      <c r="O8" s="44"/>
      <c r="P8" s="44"/>
      <c r="Q8" s="9">
        <v>0.71599999999999997</v>
      </c>
      <c r="R8" s="9">
        <f t="shared" si="1"/>
        <v>0.14319999999999999</v>
      </c>
      <c r="S8" s="39"/>
      <c r="T8" s="27"/>
      <c r="U8" s="56"/>
      <c r="V8" s="56"/>
      <c r="W8" s="56"/>
      <c r="X8" s="66"/>
      <c r="Y8" s="66"/>
      <c r="Z8" s="66"/>
    </row>
    <row r="9" spans="1:26" ht="20.25" customHeight="1">
      <c r="A9" s="35">
        <f t="shared" si="2"/>
        <v>0</v>
      </c>
      <c r="B9" s="34">
        <v>23464512</v>
      </c>
      <c r="C9" s="34" t="s">
        <v>5</v>
      </c>
      <c r="D9" s="4" t="s">
        <v>180</v>
      </c>
      <c r="E9" s="50"/>
      <c r="F9" s="50"/>
      <c r="G9" s="50"/>
      <c r="H9" s="50"/>
      <c r="I9" s="50"/>
      <c r="J9" s="4" t="s">
        <v>80</v>
      </c>
      <c r="K9" s="4" t="s">
        <v>81</v>
      </c>
      <c r="L9" s="17">
        <f>(E3*4+H3*16)/1000</f>
        <v>36</v>
      </c>
      <c r="M9" s="7">
        <v>0.93</v>
      </c>
      <c r="N9" s="7">
        <f t="shared" si="0"/>
        <v>33.480000000000004</v>
      </c>
      <c r="O9" s="44"/>
      <c r="P9" s="44"/>
      <c r="Q9" s="9">
        <v>2.1739999999999999</v>
      </c>
      <c r="R9" s="9">
        <f t="shared" si="1"/>
        <v>78.263999999999996</v>
      </c>
      <c r="S9" s="30"/>
      <c r="T9" s="27"/>
      <c r="U9" s="56"/>
      <c r="V9" s="56"/>
      <c r="W9" s="56"/>
      <c r="X9" s="66"/>
      <c r="Y9" s="66"/>
      <c r="Z9" s="66"/>
    </row>
    <row r="10" spans="1:26" ht="20.25" customHeight="1">
      <c r="A10" s="35">
        <f t="shared" si="2"/>
        <v>0</v>
      </c>
      <c r="B10" s="34">
        <v>23464512</v>
      </c>
      <c r="C10" s="34" t="s">
        <v>5</v>
      </c>
      <c r="D10" s="4" t="s">
        <v>180</v>
      </c>
      <c r="E10" s="50"/>
      <c r="F10" s="50"/>
      <c r="G10" s="50"/>
      <c r="H10" s="50"/>
      <c r="I10" s="50"/>
      <c r="J10" s="4" t="s">
        <v>95</v>
      </c>
      <c r="K10" s="4" t="s">
        <v>94</v>
      </c>
      <c r="L10" s="17">
        <f>(E3*4+H3*16)/1000</f>
        <v>36</v>
      </c>
      <c r="M10" s="7">
        <v>0.93</v>
      </c>
      <c r="N10" s="7">
        <f t="shared" si="0"/>
        <v>33.480000000000004</v>
      </c>
      <c r="O10" s="44"/>
      <c r="P10" s="44"/>
      <c r="Q10" s="9">
        <v>2.016</v>
      </c>
      <c r="R10" s="9">
        <f t="shared" si="1"/>
        <v>72.575999999999993</v>
      </c>
      <c r="S10" s="30"/>
      <c r="T10" s="27"/>
      <c r="U10" s="56"/>
      <c r="V10" s="56"/>
      <c r="W10" s="56"/>
      <c r="X10" s="66"/>
      <c r="Y10" s="66"/>
      <c r="Z10" s="66"/>
    </row>
    <row r="11" spans="1:26" ht="20.25" customHeight="1">
      <c r="A11" s="35">
        <f t="shared" si="2"/>
        <v>0</v>
      </c>
      <c r="B11" s="34">
        <v>23464512</v>
      </c>
      <c r="C11" s="34" t="s">
        <v>5</v>
      </c>
      <c r="D11" s="4" t="s">
        <v>180</v>
      </c>
      <c r="E11" s="50"/>
      <c r="F11" s="50"/>
      <c r="G11" s="50"/>
      <c r="H11" s="50"/>
      <c r="I11" s="50"/>
      <c r="J11" s="4" t="s">
        <v>82</v>
      </c>
      <c r="K11" s="4" t="s">
        <v>83</v>
      </c>
      <c r="L11" s="17">
        <f>(E3*8+H3*16)/1000</f>
        <v>48</v>
      </c>
      <c r="M11" s="7">
        <v>0.106</v>
      </c>
      <c r="N11" s="7">
        <f t="shared" si="0"/>
        <v>5.0880000000000001</v>
      </c>
      <c r="O11" s="44"/>
      <c r="P11" s="44"/>
      <c r="Q11" s="9">
        <v>0.216</v>
      </c>
      <c r="R11" s="9">
        <f t="shared" si="1"/>
        <v>10.368</v>
      </c>
      <c r="S11" s="30"/>
      <c r="T11" s="27"/>
      <c r="U11" s="56"/>
      <c r="V11" s="56"/>
      <c r="W11" s="56"/>
      <c r="X11" s="66"/>
      <c r="Y11" s="66"/>
      <c r="Z11" s="66"/>
    </row>
    <row r="12" spans="1:26" ht="20.25" customHeight="1">
      <c r="A12" s="35">
        <f t="shared" si="2"/>
        <v>0</v>
      </c>
      <c r="B12" s="34">
        <v>23464512</v>
      </c>
      <c r="C12" s="34" t="s">
        <v>5</v>
      </c>
      <c r="D12" s="4" t="s">
        <v>180</v>
      </c>
      <c r="E12" s="50"/>
      <c r="F12" s="50"/>
      <c r="G12" s="50"/>
      <c r="H12" s="50"/>
      <c r="I12" s="50"/>
      <c r="J12" s="4" t="s">
        <v>88</v>
      </c>
      <c r="K12" s="4" t="s">
        <v>86</v>
      </c>
      <c r="L12" s="17">
        <f>(H3*8)/1000</f>
        <v>12</v>
      </c>
      <c r="M12" s="7">
        <v>0.129</v>
      </c>
      <c r="N12" s="7">
        <f t="shared" si="0"/>
        <v>1.548</v>
      </c>
      <c r="O12" s="44"/>
      <c r="P12" s="44"/>
      <c r="Q12" s="9">
        <v>0.26200000000000001</v>
      </c>
      <c r="R12" s="9">
        <f t="shared" si="1"/>
        <v>3.1440000000000001</v>
      </c>
      <c r="S12" s="30"/>
      <c r="T12" s="27"/>
      <c r="U12" s="56"/>
      <c r="V12" s="56"/>
      <c r="W12" s="56"/>
      <c r="X12" s="66"/>
      <c r="Y12" s="66"/>
      <c r="Z12" s="66"/>
    </row>
    <row r="13" spans="1:26" ht="20.25" customHeight="1">
      <c r="A13" s="35">
        <f t="shared" si="2"/>
        <v>0</v>
      </c>
      <c r="B13" s="34">
        <v>23464512</v>
      </c>
      <c r="C13" s="34" t="s">
        <v>5</v>
      </c>
      <c r="D13" s="4" t="s">
        <v>180</v>
      </c>
      <c r="E13" s="50"/>
      <c r="F13" s="50"/>
      <c r="G13" s="50"/>
      <c r="H13" s="50"/>
      <c r="I13" s="50"/>
      <c r="J13" s="4" t="s">
        <v>89</v>
      </c>
      <c r="K13" s="4" t="s">
        <v>87</v>
      </c>
      <c r="L13" s="17">
        <f>(H3*4)/1000</f>
        <v>6</v>
      </c>
      <c r="M13" s="7">
        <v>0.22</v>
      </c>
      <c r="N13" s="7">
        <f t="shared" si="0"/>
        <v>1.32</v>
      </c>
      <c r="O13" s="44"/>
      <c r="P13" s="44"/>
      <c r="Q13" s="9">
        <v>0.42</v>
      </c>
      <c r="R13" s="9">
        <f t="shared" si="1"/>
        <v>2.52</v>
      </c>
      <c r="S13" s="30"/>
      <c r="T13" s="27"/>
      <c r="U13" s="56"/>
      <c r="V13" s="56"/>
      <c r="W13" s="56"/>
      <c r="X13" s="66"/>
      <c r="Y13" s="66"/>
      <c r="Z13" s="66"/>
    </row>
    <row r="14" spans="1:26" ht="20.25" customHeight="1">
      <c r="A14" s="35">
        <f t="shared" si="2"/>
        <v>0</v>
      </c>
      <c r="B14" s="34">
        <v>23464512</v>
      </c>
      <c r="C14" s="34" t="s">
        <v>5</v>
      </c>
      <c r="D14" s="4" t="s">
        <v>180</v>
      </c>
      <c r="E14" s="51"/>
      <c r="F14" s="51"/>
      <c r="G14" s="51"/>
      <c r="H14" s="51"/>
      <c r="I14" s="51"/>
      <c r="J14" s="6" t="s">
        <v>90</v>
      </c>
      <c r="K14" s="4" t="s">
        <v>91</v>
      </c>
      <c r="L14" s="17">
        <f>0.02*(4*8)</f>
        <v>0.64</v>
      </c>
      <c r="M14" s="7">
        <v>0.2</v>
      </c>
      <c r="N14" s="7">
        <f t="shared" si="0"/>
        <v>0.128</v>
      </c>
      <c r="O14" s="45"/>
      <c r="P14" s="45"/>
      <c r="Q14" s="9">
        <v>0.22</v>
      </c>
      <c r="R14" s="9">
        <f t="shared" si="1"/>
        <v>0.14080000000000001</v>
      </c>
      <c r="S14" s="30"/>
      <c r="T14" s="27"/>
      <c r="U14" s="57"/>
      <c r="V14" s="57"/>
      <c r="W14" s="57"/>
      <c r="X14" s="67"/>
      <c r="Y14" s="67"/>
      <c r="Z14" s="67"/>
    </row>
    <row r="15" spans="1:26" ht="20.25" customHeight="1">
      <c r="A15" s="35"/>
    </row>
    <row r="16" spans="1:26" ht="20.25" customHeight="1">
      <c r="A16" s="35"/>
    </row>
    <row r="17" spans="1:1" ht="20.25" customHeight="1">
      <c r="A17" s="35"/>
    </row>
    <row r="18" spans="1:1" ht="20.25" customHeight="1">
      <c r="A18" s="35"/>
    </row>
    <row r="19" spans="1:1" ht="20.25" customHeight="1">
      <c r="A19" s="35"/>
    </row>
    <row r="20" spans="1:1" ht="20.25" customHeight="1">
      <c r="A20" s="35"/>
    </row>
    <row r="21" spans="1:1" ht="20.25" customHeight="1">
      <c r="A21" s="35"/>
    </row>
    <row r="22" spans="1:1" ht="20.25" customHeight="1">
      <c r="A22" s="35"/>
    </row>
    <row r="23" spans="1:1" ht="20.25" customHeight="1">
      <c r="A23" s="35"/>
    </row>
    <row r="24" spans="1:1" ht="20.25" customHeight="1">
      <c r="A24" s="35"/>
    </row>
    <row r="25" spans="1:1" ht="20.25" customHeight="1">
      <c r="A25" s="36"/>
    </row>
  </sheetData>
  <mergeCells count="13">
    <mergeCell ref="Z3:Z14"/>
    <mergeCell ref="E3:E14"/>
    <mergeCell ref="F3:F14"/>
    <mergeCell ref="G3:G14"/>
    <mergeCell ref="H3:H14"/>
    <mergeCell ref="I3:I14"/>
    <mergeCell ref="O3:O14"/>
    <mergeCell ref="P3:P14"/>
    <mergeCell ref="U3:U14"/>
    <mergeCell ref="V3:V14"/>
    <mergeCell ref="W3:W14"/>
    <mergeCell ref="X3:X14"/>
    <mergeCell ref="Y3:Y14"/>
  </mergeCells>
  <phoneticPr fontId="2" type="noConversion"/>
  <pageMargins left="0.15748031496062992" right="0.15748031496062992" top="0.19685039370078741" bottom="0.19685039370078741" header="0.15748031496062992" footer="0.15748031496062992"/>
  <pageSetup paperSize="8" scale="6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2:Z25"/>
  <sheetViews>
    <sheetView view="pageBreakPreview" zoomScale="90" zoomScaleSheetLayoutView="90" workbookViewId="0">
      <pane ySplit="2" topLeftCell="A3" activePane="bottomLeft" state="frozen"/>
      <selection activeCell="W18" sqref="W18"/>
      <selection pane="bottomLeft" activeCell="W18" sqref="W18"/>
    </sheetView>
  </sheetViews>
  <sheetFormatPr defaultRowHeight="20.25" customHeight="1"/>
  <cols>
    <col min="1" max="1" width="6.25" style="23" customWidth="1"/>
    <col min="2" max="2" width="11.5" style="23" customWidth="1"/>
    <col min="3" max="3" width="18.5" style="23" customWidth="1"/>
    <col min="4" max="4" width="11.75" style="23" customWidth="1"/>
    <col min="5" max="8" width="6.625" style="25" customWidth="1"/>
    <col min="9" max="9" width="7.375" style="25" customWidth="1"/>
    <col min="10" max="10" width="15.375" style="4" customWidth="1"/>
    <col min="11" max="11" width="12.125" style="4" customWidth="1"/>
    <col min="12" max="12" width="8.625" style="17" customWidth="1"/>
    <col min="13" max="13" width="8.625" style="7" customWidth="1"/>
    <col min="14" max="14" width="10.625" style="7" customWidth="1"/>
    <col min="15" max="16" width="11.625" style="7" customWidth="1"/>
    <col min="17" max="17" width="8.625" style="9" customWidth="1"/>
    <col min="18" max="18" width="10.25" style="9" customWidth="1"/>
    <col min="19" max="20" width="7.875" style="9" customWidth="1"/>
    <col min="21" max="22" width="11.625" style="11" customWidth="1"/>
    <col min="23" max="23" width="11.625" style="12" customWidth="1"/>
    <col min="24" max="26" width="9.125" style="15" customWidth="1"/>
    <col min="27" max="16384" width="9" style="5"/>
  </cols>
  <sheetData>
    <row r="2" spans="1:26" s="3" customFormat="1" ht="61.5" customHeight="1">
      <c r="A2" s="23" t="s">
        <v>131</v>
      </c>
      <c r="B2" s="23" t="s">
        <v>1</v>
      </c>
      <c r="C2" s="23" t="s">
        <v>14</v>
      </c>
      <c r="D2" s="23" t="s">
        <v>22</v>
      </c>
      <c r="E2" s="25" t="s">
        <v>36</v>
      </c>
      <c r="F2" s="25" t="s">
        <v>37</v>
      </c>
      <c r="G2" s="25" t="s">
        <v>38</v>
      </c>
      <c r="H2" s="25" t="s">
        <v>39</v>
      </c>
      <c r="I2" s="25" t="s">
        <v>19</v>
      </c>
      <c r="J2" s="23" t="s">
        <v>15</v>
      </c>
      <c r="K2" s="23" t="s">
        <v>16</v>
      </c>
      <c r="L2" s="18" t="s">
        <v>260</v>
      </c>
      <c r="M2" s="8" t="s">
        <v>17</v>
      </c>
      <c r="N2" s="8" t="s">
        <v>20</v>
      </c>
      <c r="O2" s="8" t="s">
        <v>204</v>
      </c>
      <c r="P2" s="8" t="s">
        <v>218</v>
      </c>
      <c r="Q2" s="10" t="s">
        <v>18</v>
      </c>
      <c r="R2" s="10" t="s">
        <v>21</v>
      </c>
      <c r="S2" s="22" t="s">
        <v>234</v>
      </c>
      <c r="T2" s="22" t="s">
        <v>244</v>
      </c>
      <c r="U2" s="13" t="s">
        <v>154</v>
      </c>
      <c r="V2" s="13" t="s">
        <v>153</v>
      </c>
      <c r="W2" s="14" t="s">
        <v>155</v>
      </c>
      <c r="X2" s="29" t="s">
        <v>40</v>
      </c>
      <c r="Y2" s="29" t="s">
        <v>98</v>
      </c>
      <c r="Z2" s="29" t="s">
        <v>97</v>
      </c>
    </row>
    <row r="3" spans="1:26" ht="20.25" customHeight="1">
      <c r="A3" s="34"/>
      <c r="B3" s="34">
        <v>23464513</v>
      </c>
      <c r="C3" s="34" t="s">
        <v>6</v>
      </c>
      <c r="D3" s="4" t="s">
        <v>187</v>
      </c>
      <c r="E3" s="49">
        <v>1500</v>
      </c>
      <c r="F3" s="49">
        <v>2000</v>
      </c>
      <c r="G3" s="49">
        <v>1000</v>
      </c>
      <c r="H3" s="49">
        <f>F3-G3</f>
        <v>1000</v>
      </c>
      <c r="I3" s="49">
        <v>1</v>
      </c>
      <c r="J3" s="4" t="s">
        <v>75</v>
      </c>
      <c r="K3" s="4" t="s">
        <v>76</v>
      </c>
      <c r="L3" s="17">
        <f>(E3*2+F3*2)/1000</f>
        <v>7</v>
      </c>
      <c r="M3" s="7">
        <v>2.4169999999999998</v>
      </c>
      <c r="N3" s="7">
        <f t="shared" ref="N3:N11" si="0">M3*L3</f>
        <v>16.918999999999997</v>
      </c>
      <c r="O3" s="43">
        <f>SUM(N3:N11)</f>
        <v>61.049700000000009</v>
      </c>
      <c r="P3" s="43">
        <f>O3*I3</f>
        <v>61.049700000000009</v>
      </c>
      <c r="Q3" s="9">
        <v>2.9769999999999999</v>
      </c>
      <c r="R3" s="9">
        <f t="shared" ref="R3:R11" si="1">Q3*L3</f>
        <v>20.838999999999999</v>
      </c>
      <c r="S3" s="38">
        <f>SUM(R3:R11)</f>
        <v>113.307</v>
      </c>
      <c r="T3" s="26">
        <f>S3*I3</f>
        <v>113.307</v>
      </c>
      <c r="U3" s="55">
        <v>13500</v>
      </c>
      <c r="V3" s="55">
        <f>U3*S3</f>
        <v>1529644.5</v>
      </c>
      <c r="W3" s="55">
        <f>V3*I3</f>
        <v>1529644.5</v>
      </c>
      <c r="X3" s="65">
        <f>SUM(R3:R6)</f>
        <v>42.470199999999998</v>
      </c>
      <c r="Y3" s="65">
        <f>SUM(R7:R11)/8</f>
        <v>8.8546000000000014</v>
      </c>
      <c r="Z3" s="65"/>
    </row>
    <row r="4" spans="1:26" ht="20.25" customHeight="1">
      <c r="A4" s="35">
        <f>$A$3</f>
        <v>0</v>
      </c>
      <c r="B4" s="34">
        <v>23464513</v>
      </c>
      <c r="C4" s="34" t="s">
        <v>6</v>
      </c>
      <c r="D4" s="4" t="s">
        <v>187</v>
      </c>
      <c r="E4" s="50"/>
      <c r="F4" s="50"/>
      <c r="G4" s="50"/>
      <c r="H4" s="50"/>
      <c r="I4" s="50"/>
      <c r="J4" s="4" t="s">
        <v>74</v>
      </c>
      <c r="K4" s="4" t="s">
        <v>77</v>
      </c>
      <c r="L4" s="17">
        <f>(E3*2+F3*2)/1000</f>
        <v>7</v>
      </c>
      <c r="M4" s="7">
        <v>1.052</v>
      </c>
      <c r="N4" s="7">
        <f t="shared" si="0"/>
        <v>7.3640000000000008</v>
      </c>
      <c r="O4" s="44"/>
      <c r="P4" s="44"/>
      <c r="Q4" s="9">
        <v>1.865</v>
      </c>
      <c r="R4" s="9">
        <f t="shared" si="1"/>
        <v>13.055</v>
      </c>
      <c r="S4" s="39"/>
      <c r="T4" s="27"/>
      <c r="U4" s="56"/>
      <c r="V4" s="56"/>
      <c r="W4" s="56"/>
      <c r="X4" s="66"/>
      <c r="Y4" s="66"/>
      <c r="Z4" s="66"/>
    </row>
    <row r="5" spans="1:26" ht="20.25" customHeight="1">
      <c r="A5" s="35">
        <f t="shared" ref="A5:A11" si="2">$A$3</f>
        <v>0</v>
      </c>
      <c r="B5" s="34">
        <v>23464513</v>
      </c>
      <c r="C5" s="34" t="s">
        <v>6</v>
      </c>
      <c r="D5" s="4" t="s">
        <v>187</v>
      </c>
      <c r="E5" s="50"/>
      <c r="F5" s="50"/>
      <c r="G5" s="50"/>
      <c r="H5" s="50"/>
      <c r="I5" s="50"/>
      <c r="J5" s="4" t="s">
        <v>78</v>
      </c>
      <c r="K5" s="4" t="s">
        <v>79</v>
      </c>
      <c r="L5" s="17">
        <f>(E3)/1000</f>
        <v>1.5</v>
      </c>
      <c r="M5" s="7">
        <v>3.7170000000000001</v>
      </c>
      <c r="N5" s="7">
        <f t="shared" si="0"/>
        <v>5.5754999999999999</v>
      </c>
      <c r="O5" s="44"/>
      <c r="P5" s="44"/>
      <c r="Q5" s="9">
        <v>5.6219999999999999</v>
      </c>
      <c r="R5" s="9">
        <f t="shared" si="1"/>
        <v>8.4329999999999998</v>
      </c>
      <c r="S5" s="39"/>
      <c r="T5" s="27"/>
      <c r="U5" s="56"/>
      <c r="V5" s="56"/>
      <c r="W5" s="56"/>
      <c r="X5" s="66"/>
      <c r="Y5" s="66"/>
      <c r="Z5" s="66"/>
    </row>
    <row r="6" spans="1:26" ht="20.25" customHeight="1">
      <c r="A6" s="35">
        <f t="shared" si="2"/>
        <v>0</v>
      </c>
      <c r="B6" s="34">
        <v>23464513</v>
      </c>
      <c r="C6" s="34" t="s">
        <v>6</v>
      </c>
      <c r="D6" s="4" t="s">
        <v>187</v>
      </c>
      <c r="E6" s="50"/>
      <c r="F6" s="50"/>
      <c r="G6" s="50"/>
      <c r="H6" s="50"/>
      <c r="I6" s="50"/>
      <c r="J6" s="4" t="s">
        <v>84</v>
      </c>
      <c r="K6" s="4" t="s">
        <v>85</v>
      </c>
      <c r="L6" s="17">
        <f>0.05*4</f>
        <v>0.2</v>
      </c>
      <c r="M6" s="7">
        <v>0.71599999999999997</v>
      </c>
      <c r="N6" s="7">
        <f t="shared" si="0"/>
        <v>0.14319999999999999</v>
      </c>
      <c r="O6" s="44"/>
      <c r="P6" s="44"/>
      <c r="Q6" s="9">
        <v>0.71599999999999997</v>
      </c>
      <c r="R6" s="9">
        <f t="shared" si="1"/>
        <v>0.14319999999999999</v>
      </c>
      <c r="S6" s="39"/>
      <c r="T6" s="27"/>
      <c r="U6" s="56"/>
      <c r="V6" s="56"/>
      <c r="W6" s="56"/>
      <c r="X6" s="66"/>
      <c r="Y6" s="66"/>
      <c r="Z6" s="66"/>
    </row>
    <row r="7" spans="1:26" ht="20.25" customHeight="1">
      <c r="A7" s="35">
        <f t="shared" si="2"/>
        <v>0</v>
      </c>
      <c r="B7" s="34">
        <v>23464513</v>
      </c>
      <c r="C7" s="34" t="s">
        <v>6</v>
      </c>
      <c r="D7" s="4" t="s">
        <v>187</v>
      </c>
      <c r="E7" s="50"/>
      <c r="F7" s="50"/>
      <c r="G7" s="50"/>
      <c r="H7" s="50"/>
      <c r="I7" s="50"/>
      <c r="J7" s="4" t="s">
        <v>80</v>
      </c>
      <c r="K7" s="4" t="s">
        <v>81</v>
      </c>
      <c r="L7" s="17">
        <f>(E3*8+F3*8)/1000</f>
        <v>28</v>
      </c>
      <c r="M7" s="7">
        <v>0.93</v>
      </c>
      <c r="N7" s="7">
        <f t="shared" si="0"/>
        <v>26.040000000000003</v>
      </c>
      <c r="O7" s="44"/>
      <c r="P7" s="44"/>
      <c r="Q7" s="9">
        <v>2.1739999999999999</v>
      </c>
      <c r="R7" s="9">
        <f t="shared" si="1"/>
        <v>60.872</v>
      </c>
      <c r="S7" s="39"/>
      <c r="T7" s="27"/>
      <c r="U7" s="56"/>
      <c r="V7" s="56"/>
      <c r="W7" s="56"/>
      <c r="X7" s="66"/>
      <c r="Y7" s="66"/>
      <c r="Z7" s="66"/>
    </row>
    <row r="8" spans="1:26" ht="20.25" customHeight="1">
      <c r="A8" s="35">
        <f t="shared" si="2"/>
        <v>0</v>
      </c>
      <c r="B8" s="34">
        <v>23464513</v>
      </c>
      <c r="C8" s="34" t="s">
        <v>6</v>
      </c>
      <c r="D8" s="4" t="s">
        <v>187</v>
      </c>
      <c r="E8" s="50"/>
      <c r="F8" s="50"/>
      <c r="G8" s="50"/>
      <c r="H8" s="50"/>
      <c r="I8" s="50"/>
      <c r="J8" s="4" t="s">
        <v>82</v>
      </c>
      <c r="K8" s="4" t="s">
        <v>83</v>
      </c>
      <c r="L8" s="17">
        <f>(E3*8+F3*8)/1000</f>
        <v>28</v>
      </c>
      <c r="M8" s="7">
        <v>0.106</v>
      </c>
      <c r="N8" s="7">
        <f t="shared" si="0"/>
        <v>2.968</v>
      </c>
      <c r="O8" s="44"/>
      <c r="P8" s="44"/>
      <c r="Q8" s="9">
        <v>0.216</v>
      </c>
      <c r="R8" s="9">
        <f t="shared" si="1"/>
        <v>6.048</v>
      </c>
      <c r="S8" s="39"/>
      <c r="T8" s="27"/>
      <c r="U8" s="56"/>
      <c r="V8" s="56"/>
      <c r="W8" s="56"/>
      <c r="X8" s="66"/>
      <c r="Y8" s="66"/>
      <c r="Z8" s="66"/>
    </row>
    <row r="9" spans="1:26" ht="20.25" customHeight="1">
      <c r="A9" s="35">
        <f t="shared" si="2"/>
        <v>0</v>
      </c>
      <c r="B9" s="34">
        <v>23464513</v>
      </c>
      <c r="C9" s="34" t="s">
        <v>6</v>
      </c>
      <c r="D9" s="4" t="s">
        <v>187</v>
      </c>
      <c r="E9" s="50"/>
      <c r="F9" s="50"/>
      <c r="G9" s="50"/>
      <c r="H9" s="50"/>
      <c r="I9" s="50"/>
      <c r="J9" s="4" t="s">
        <v>88</v>
      </c>
      <c r="K9" s="4" t="s">
        <v>86</v>
      </c>
      <c r="L9" s="17">
        <f>(F3*4)/1000</f>
        <v>8</v>
      </c>
      <c r="M9" s="7">
        <v>0.129</v>
      </c>
      <c r="N9" s="7">
        <f t="shared" si="0"/>
        <v>1.032</v>
      </c>
      <c r="O9" s="44"/>
      <c r="P9" s="44"/>
      <c r="Q9" s="9">
        <v>0.26200000000000001</v>
      </c>
      <c r="R9" s="9">
        <f t="shared" si="1"/>
        <v>2.0960000000000001</v>
      </c>
      <c r="S9" s="30"/>
      <c r="T9" s="27"/>
      <c r="U9" s="56"/>
      <c r="V9" s="56"/>
      <c r="W9" s="56"/>
      <c r="X9" s="66"/>
      <c r="Y9" s="66"/>
      <c r="Z9" s="66"/>
    </row>
    <row r="10" spans="1:26" ht="20.25" customHeight="1">
      <c r="A10" s="35">
        <f t="shared" si="2"/>
        <v>0</v>
      </c>
      <c r="B10" s="34">
        <v>23464513</v>
      </c>
      <c r="C10" s="34" t="s">
        <v>6</v>
      </c>
      <c r="D10" s="4" t="s">
        <v>187</v>
      </c>
      <c r="E10" s="50"/>
      <c r="F10" s="50"/>
      <c r="G10" s="50"/>
      <c r="H10" s="50"/>
      <c r="I10" s="50"/>
      <c r="J10" s="4" t="s">
        <v>89</v>
      </c>
      <c r="K10" s="4" t="s">
        <v>87</v>
      </c>
      <c r="L10" s="17">
        <f>(F3*2)/1000</f>
        <v>4</v>
      </c>
      <c r="M10" s="7">
        <v>0.22</v>
      </c>
      <c r="N10" s="7">
        <f t="shared" si="0"/>
        <v>0.88</v>
      </c>
      <c r="O10" s="44"/>
      <c r="P10" s="44"/>
      <c r="Q10" s="9">
        <v>0.42</v>
      </c>
      <c r="R10" s="9">
        <f t="shared" si="1"/>
        <v>1.68</v>
      </c>
      <c r="S10" s="30"/>
      <c r="T10" s="27"/>
      <c r="U10" s="56"/>
      <c r="V10" s="56"/>
      <c r="W10" s="56"/>
      <c r="X10" s="66"/>
      <c r="Y10" s="66"/>
      <c r="Z10" s="66"/>
    </row>
    <row r="11" spans="1:26" ht="20.25" customHeight="1">
      <c r="A11" s="35">
        <f t="shared" si="2"/>
        <v>0</v>
      </c>
      <c r="B11" s="34">
        <v>23464513</v>
      </c>
      <c r="C11" s="34" t="s">
        <v>6</v>
      </c>
      <c r="D11" s="4" t="s">
        <v>187</v>
      </c>
      <c r="E11" s="51"/>
      <c r="F11" s="51"/>
      <c r="G11" s="51"/>
      <c r="H11" s="51"/>
      <c r="I11" s="51"/>
      <c r="J11" s="6" t="s">
        <v>90</v>
      </c>
      <c r="K11" s="4" t="s">
        <v>91</v>
      </c>
      <c r="L11" s="17">
        <f>0.02*(4*8)</f>
        <v>0.64</v>
      </c>
      <c r="M11" s="7">
        <v>0.2</v>
      </c>
      <c r="N11" s="7">
        <f t="shared" si="0"/>
        <v>0.128</v>
      </c>
      <c r="O11" s="45"/>
      <c r="P11" s="45"/>
      <c r="Q11" s="9">
        <v>0.22</v>
      </c>
      <c r="R11" s="9">
        <f t="shared" si="1"/>
        <v>0.14080000000000001</v>
      </c>
      <c r="S11" s="31"/>
      <c r="T11" s="28"/>
      <c r="U11" s="57"/>
      <c r="V11" s="57"/>
      <c r="W11" s="57"/>
      <c r="X11" s="67"/>
      <c r="Y11" s="67"/>
      <c r="Z11" s="67"/>
    </row>
    <row r="12" spans="1:26" ht="20.25" customHeight="1">
      <c r="A12" s="35"/>
    </row>
    <row r="13" spans="1:26" ht="20.25" customHeight="1">
      <c r="A13" s="35"/>
    </row>
    <row r="14" spans="1:26" ht="20.25" customHeight="1">
      <c r="A14" s="35"/>
    </row>
    <row r="15" spans="1:26" ht="20.25" customHeight="1">
      <c r="A15" s="35"/>
    </row>
    <row r="16" spans="1:26" ht="20.25" customHeight="1">
      <c r="A16" s="35"/>
    </row>
    <row r="17" spans="1:1" ht="20.25" customHeight="1">
      <c r="A17" s="35"/>
    </row>
    <row r="18" spans="1:1" ht="20.25" customHeight="1">
      <c r="A18" s="35"/>
    </row>
    <row r="19" spans="1:1" ht="20.25" customHeight="1">
      <c r="A19" s="35"/>
    </row>
    <row r="20" spans="1:1" ht="20.25" customHeight="1">
      <c r="A20" s="35"/>
    </row>
    <row r="21" spans="1:1" ht="20.25" customHeight="1">
      <c r="A21" s="35"/>
    </row>
    <row r="22" spans="1:1" ht="20.25" customHeight="1">
      <c r="A22" s="35"/>
    </row>
    <row r="23" spans="1:1" ht="20.25" customHeight="1">
      <c r="A23" s="35"/>
    </row>
    <row r="24" spans="1:1" ht="20.25" customHeight="1">
      <c r="A24" s="35"/>
    </row>
    <row r="25" spans="1:1" ht="20.25" customHeight="1">
      <c r="A25" s="36"/>
    </row>
  </sheetData>
  <mergeCells count="13">
    <mergeCell ref="Z3:Z11"/>
    <mergeCell ref="E3:E11"/>
    <mergeCell ref="F3:F11"/>
    <mergeCell ref="G3:G11"/>
    <mergeCell ref="H3:H11"/>
    <mergeCell ref="I3:I11"/>
    <mergeCell ref="O3:O11"/>
    <mergeCell ref="P3:P11"/>
    <mergeCell ref="U3:U11"/>
    <mergeCell ref="V3:V11"/>
    <mergeCell ref="W3:W11"/>
    <mergeCell ref="X3:X11"/>
    <mergeCell ref="Y3:Y11"/>
  </mergeCells>
  <phoneticPr fontId="2" type="noConversion"/>
  <pageMargins left="0.15748031496062992" right="0.15748031496062992" top="0.19685039370078741" bottom="0.19685039370078741" header="0.15748031496062992" footer="0.15748031496062992"/>
  <pageSetup paperSize="8" scale="6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2:Z25"/>
  <sheetViews>
    <sheetView view="pageBreakPreview" zoomScale="90" zoomScaleSheetLayoutView="90" workbookViewId="0">
      <pane ySplit="2" topLeftCell="A3" activePane="bottomLeft" state="frozen"/>
      <selection activeCell="W18" sqref="W18"/>
      <selection pane="bottomLeft" activeCell="W18" sqref="W18"/>
    </sheetView>
  </sheetViews>
  <sheetFormatPr defaultRowHeight="20.25" customHeight="1"/>
  <cols>
    <col min="1" max="1" width="6.25" style="23" customWidth="1"/>
    <col min="2" max="2" width="11.5" style="23" customWidth="1"/>
    <col min="3" max="3" width="18.5" style="23" customWidth="1"/>
    <col min="4" max="4" width="11.75" style="23" customWidth="1"/>
    <col min="5" max="8" width="6.625" style="25" customWidth="1"/>
    <col min="9" max="9" width="7.375" style="25" customWidth="1"/>
    <col min="10" max="10" width="15.375" style="4" customWidth="1"/>
    <col min="11" max="11" width="12.125" style="4" customWidth="1"/>
    <col min="12" max="12" width="8.625" style="17" customWidth="1"/>
    <col min="13" max="13" width="8.625" style="7" customWidth="1"/>
    <col min="14" max="14" width="10.625" style="7" customWidth="1"/>
    <col min="15" max="16" width="11.625" style="7" customWidth="1"/>
    <col min="17" max="17" width="8.625" style="9" customWidth="1"/>
    <col min="18" max="18" width="10.25" style="9" customWidth="1"/>
    <col min="19" max="20" width="7.875" style="9" customWidth="1"/>
    <col min="21" max="22" width="11.625" style="11" customWidth="1"/>
    <col min="23" max="23" width="11.625" style="12" customWidth="1"/>
    <col min="24" max="26" width="9.125" style="15" customWidth="1"/>
    <col min="27" max="16384" width="9" style="5"/>
  </cols>
  <sheetData>
    <row r="2" spans="1:26" s="3" customFormat="1" ht="61.5" customHeight="1">
      <c r="A2" s="23" t="s">
        <v>131</v>
      </c>
      <c r="B2" s="23" t="s">
        <v>1</v>
      </c>
      <c r="C2" s="23" t="s">
        <v>14</v>
      </c>
      <c r="D2" s="23" t="s">
        <v>22</v>
      </c>
      <c r="E2" s="25" t="s">
        <v>36</v>
      </c>
      <c r="F2" s="25" t="s">
        <v>37</v>
      </c>
      <c r="G2" s="25" t="s">
        <v>38</v>
      </c>
      <c r="H2" s="25" t="s">
        <v>39</v>
      </c>
      <c r="I2" s="25" t="s">
        <v>19</v>
      </c>
      <c r="J2" s="23" t="s">
        <v>15</v>
      </c>
      <c r="K2" s="23" t="s">
        <v>16</v>
      </c>
      <c r="L2" s="18" t="s">
        <v>265</v>
      </c>
      <c r="M2" s="8" t="s">
        <v>17</v>
      </c>
      <c r="N2" s="8" t="s">
        <v>20</v>
      </c>
      <c r="O2" s="8" t="s">
        <v>211</v>
      </c>
      <c r="P2" s="8" t="s">
        <v>218</v>
      </c>
      <c r="Q2" s="10" t="s">
        <v>18</v>
      </c>
      <c r="R2" s="10" t="s">
        <v>21</v>
      </c>
      <c r="S2" s="22" t="s">
        <v>233</v>
      </c>
      <c r="T2" s="22" t="s">
        <v>244</v>
      </c>
      <c r="U2" s="13" t="s">
        <v>154</v>
      </c>
      <c r="V2" s="13" t="s">
        <v>153</v>
      </c>
      <c r="W2" s="14" t="s">
        <v>155</v>
      </c>
      <c r="X2" s="29" t="s">
        <v>40</v>
      </c>
      <c r="Y2" s="29" t="s">
        <v>98</v>
      </c>
      <c r="Z2" s="29" t="s">
        <v>97</v>
      </c>
    </row>
    <row r="3" spans="1:26" ht="20.25" customHeight="1">
      <c r="A3" s="34"/>
      <c r="B3" s="34">
        <v>23464513</v>
      </c>
      <c r="C3" s="34" t="s">
        <v>6</v>
      </c>
      <c r="D3" s="4" t="s">
        <v>186</v>
      </c>
      <c r="E3" s="49">
        <v>1500</v>
      </c>
      <c r="F3" s="49">
        <v>2000</v>
      </c>
      <c r="G3" s="49">
        <v>500</v>
      </c>
      <c r="H3" s="49">
        <f>F3-G3</f>
        <v>1500</v>
      </c>
      <c r="I3" s="49">
        <v>1</v>
      </c>
      <c r="J3" s="4" t="s">
        <v>75</v>
      </c>
      <c r="K3" s="4" t="s">
        <v>76</v>
      </c>
      <c r="L3" s="17">
        <f>(E3*2+F3*2)/1000</f>
        <v>7</v>
      </c>
      <c r="M3" s="7">
        <v>2.4169999999999998</v>
      </c>
      <c r="N3" s="7">
        <f t="shared" ref="N3:N11" si="0">M3*L3</f>
        <v>16.918999999999997</v>
      </c>
      <c r="O3" s="43">
        <f>SUM(N3:N11)</f>
        <v>61.049700000000009</v>
      </c>
      <c r="P3" s="43">
        <f>O3*I3</f>
        <v>61.049700000000009</v>
      </c>
      <c r="Q3" s="9">
        <v>2.9769999999999999</v>
      </c>
      <c r="R3" s="9">
        <f t="shared" ref="R3:R11" si="1">Q3*L3</f>
        <v>20.838999999999999</v>
      </c>
      <c r="S3" s="38">
        <f>SUM(R3:R11)</f>
        <v>113.307</v>
      </c>
      <c r="T3" s="26">
        <f>S3*I3</f>
        <v>113.307</v>
      </c>
      <c r="U3" s="55">
        <v>13500</v>
      </c>
      <c r="V3" s="55">
        <f>U3*S3</f>
        <v>1529644.5</v>
      </c>
      <c r="W3" s="55">
        <f>V3*I3</f>
        <v>1529644.5</v>
      </c>
      <c r="X3" s="65">
        <f>SUM(R3:R6)</f>
        <v>42.470199999999998</v>
      </c>
      <c r="Y3" s="65"/>
      <c r="Z3" s="65">
        <f>SUM(R7:R11)/4</f>
        <v>17.709200000000003</v>
      </c>
    </row>
    <row r="4" spans="1:26" ht="20.25" customHeight="1">
      <c r="A4" s="35">
        <f>$A$3</f>
        <v>0</v>
      </c>
      <c r="B4" s="34">
        <v>23464513</v>
      </c>
      <c r="C4" s="34" t="s">
        <v>6</v>
      </c>
      <c r="D4" s="4" t="s">
        <v>186</v>
      </c>
      <c r="E4" s="50"/>
      <c r="F4" s="50"/>
      <c r="G4" s="50"/>
      <c r="H4" s="50"/>
      <c r="I4" s="50"/>
      <c r="J4" s="4" t="s">
        <v>74</v>
      </c>
      <c r="K4" s="4" t="s">
        <v>77</v>
      </c>
      <c r="L4" s="17">
        <f>(E3*2+F3*2)/1000</f>
        <v>7</v>
      </c>
      <c r="M4" s="7">
        <v>1.052</v>
      </c>
      <c r="N4" s="7">
        <f t="shared" si="0"/>
        <v>7.3640000000000008</v>
      </c>
      <c r="O4" s="44"/>
      <c r="P4" s="44"/>
      <c r="Q4" s="9">
        <v>1.865</v>
      </c>
      <c r="R4" s="9">
        <f t="shared" si="1"/>
        <v>13.055</v>
      </c>
      <c r="S4" s="39"/>
      <c r="T4" s="27"/>
      <c r="U4" s="56"/>
      <c r="V4" s="56"/>
      <c r="W4" s="56"/>
      <c r="X4" s="66"/>
      <c r="Y4" s="66"/>
      <c r="Z4" s="66"/>
    </row>
    <row r="5" spans="1:26" ht="20.25" customHeight="1">
      <c r="A5" s="35">
        <f t="shared" ref="A5:A11" si="2">$A$3</f>
        <v>0</v>
      </c>
      <c r="B5" s="34">
        <v>23464513</v>
      </c>
      <c r="C5" s="34" t="s">
        <v>6</v>
      </c>
      <c r="D5" s="4" t="s">
        <v>186</v>
      </c>
      <c r="E5" s="50"/>
      <c r="F5" s="50"/>
      <c r="G5" s="50"/>
      <c r="H5" s="50"/>
      <c r="I5" s="50"/>
      <c r="J5" s="4" t="s">
        <v>78</v>
      </c>
      <c r="K5" s="4" t="s">
        <v>79</v>
      </c>
      <c r="L5" s="17">
        <f>(E3)/1000</f>
        <v>1.5</v>
      </c>
      <c r="M5" s="7">
        <v>3.7170000000000001</v>
      </c>
      <c r="N5" s="7">
        <f t="shared" si="0"/>
        <v>5.5754999999999999</v>
      </c>
      <c r="O5" s="44"/>
      <c r="P5" s="44"/>
      <c r="Q5" s="9">
        <v>5.6219999999999999</v>
      </c>
      <c r="R5" s="9">
        <f t="shared" si="1"/>
        <v>8.4329999999999998</v>
      </c>
      <c r="S5" s="39"/>
      <c r="T5" s="27"/>
      <c r="U5" s="56"/>
      <c r="V5" s="56"/>
      <c r="W5" s="56"/>
      <c r="X5" s="66"/>
      <c r="Y5" s="66"/>
      <c r="Z5" s="66"/>
    </row>
    <row r="6" spans="1:26" ht="20.25" customHeight="1">
      <c r="A6" s="35">
        <f t="shared" si="2"/>
        <v>0</v>
      </c>
      <c r="B6" s="34">
        <v>23464513</v>
      </c>
      <c r="C6" s="34" t="s">
        <v>6</v>
      </c>
      <c r="D6" s="4" t="s">
        <v>186</v>
      </c>
      <c r="E6" s="50"/>
      <c r="F6" s="50"/>
      <c r="G6" s="50"/>
      <c r="H6" s="50"/>
      <c r="I6" s="50"/>
      <c r="J6" s="4" t="s">
        <v>84</v>
      </c>
      <c r="K6" s="4" t="s">
        <v>85</v>
      </c>
      <c r="L6" s="17">
        <f>0.05*4</f>
        <v>0.2</v>
      </c>
      <c r="M6" s="7">
        <v>0.71599999999999997</v>
      </c>
      <c r="N6" s="7">
        <f t="shared" si="0"/>
        <v>0.14319999999999999</v>
      </c>
      <c r="O6" s="44"/>
      <c r="P6" s="44"/>
      <c r="Q6" s="9">
        <v>0.71599999999999997</v>
      </c>
      <c r="R6" s="9">
        <f t="shared" si="1"/>
        <v>0.14319999999999999</v>
      </c>
      <c r="S6" s="39"/>
      <c r="T6" s="27"/>
      <c r="U6" s="56"/>
      <c r="V6" s="56"/>
      <c r="W6" s="56"/>
      <c r="X6" s="66"/>
      <c r="Y6" s="66"/>
      <c r="Z6" s="66"/>
    </row>
    <row r="7" spans="1:26" ht="20.25" customHeight="1">
      <c r="A7" s="35">
        <f t="shared" si="2"/>
        <v>0</v>
      </c>
      <c r="B7" s="34">
        <v>23464513</v>
      </c>
      <c r="C7" s="34" t="s">
        <v>6</v>
      </c>
      <c r="D7" s="4" t="s">
        <v>186</v>
      </c>
      <c r="E7" s="50"/>
      <c r="F7" s="50"/>
      <c r="G7" s="50"/>
      <c r="H7" s="50"/>
      <c r="I7" s="50"/>
      <c r="J7" s="4" t="s">
        <v>80</v>
      </c>
      <c r="K7" s="4" t="s">
        <v>81</v>
      </c>
      <c r="L7" s="17">
        <f>(E3*8+F3*8)/1000</f>
        <v>28</v>
      </c>
      <c r="M7" s="7">
        <v>0.93</v>
      </c>
      <c r="N7" s="7">
        <f t="shared" si="0"/>
        <v>26.040000000000003</v>
      </c>
      <c r="O7" s="44"/>
      <c r="P7" s="44"/>
      <c r="Q7" s="9">
        <v>2.1739999999999999</v>
      </c>
      <c r="R7" s="9">
        <f t="shared" si="1"/>
        <v>60.872</v>
      </c>
      <c r="S7" s="39"/>
      <c r="T7" s="27"/>
      <c r="U7" s="56"/>
      <c r="V7" s="56"/>
      <c r="W7" s="56"/>
      <c r="X7" s="66"/>
      <c r="Y7" s="66"/>
      <c r="Z7" s="66"/>
    </row>
    <row r="8" spans="1:26" ht="20.25" customHeight="1">
      <c r="A8" s="35">
        <f t="shared" si="2"/>
        <v>0</v>
      </c>
      <c r="B8" s="34">
        <v>23464513</v>
      </c>
      <c r="C8" s="34" t="s">
        <v>6</v>
      </c>
      <c r="D8" s="4" t="s">
        <v>186</v>
      </c>
      <c r="E8" s="50"/>
      <c r="F8" s="50"/>
      <c r="G8" s="50"/>
      <c r="H8" s="50"/>
      <c r="I8" s="50"/>
      <c r="J8" s="4" t="s">
        <v>82</v>
      </c>
      <c r="K8" s="4" t="s">
        <v>83</v>
      </c>
      <c r="L8" s="17">
        <f>(E3*8+F3*8)/1000</f>
        <v>28</v>
      </c>
      <c r="M8" s="7">
        <v>0.106</v>
      </c>
      <c r="N8" s="7">
        <f t="shared" si="0"/>
        <v>2.968</v>
      </c>
      <c r="O8" s="44"/>
      <c r="P8" s="44"/>
      <c r="Q8" s="9">
        <v>0.216</v>
      </c>
      <c r="R8" s="9">
        <f t="shared" si="1"/>
        <v>6.048</v>
      </c>
      <c r="S8" s="39"/>
      <c r="T8" s="27"/>
      <c r="U8" s="56"/>
      <c r="V8" s="56"/>
      <c r="W8" s="56"/>
      <c r="X8" s="66"/>
      <c r="Y8" s="66"/>
      <c r="Z8" s="66"/>
    </row>
    <row r="9" spans="1:26" ht="20.25" customHeight="1">
      <c r="A9" s="35">
        <f t="shared" si="2"/>
        <v>0</v>
      </c>
      <c r="B9" s="34">
        <v>23464513</v>
      </c>
      <c r="C9" s="34" t="s">
        <v>6</v>
      </c>
      <c r="D9" s="4" t="s">
        <v>186</v>
      </c>
      <c r="E9" s="50"/>
      <c r="F9" s="50"/>
      <c r="G9" s="50"/>
      <c r="H9" s="50"/>
      <c r="I9" s="50"/>
      <c r="J9" s="4" t="s">
        <v>88</v>
      </c>
      <c r="K9" s="4" t="s">
        <v>86</v>
      </c>
      <c r="L9" s="17">
        <f>(F3*4)/1000</f>
        <v>8</v>
      </c>
      <c r="M9" s="7">
        <v>0.129</v>
      </c>
      <c r="N9" s="7">
        <f t="shared" si="0"/>
        <v>1.032</v>
      </c>
      <c r="O9" s="44"/>
      <c r="P9" s="44"/>
      <c r="Q9" s="9">
        <v>0.26200000000000001</v>
      </c>
      <c r="R9" s="9">
        <f t="shared" si="1"/>
        <v>2.0960000000000001</v>
      </c>
      <c r="S9" s="30"/>
      <c r="T9" s="27"/>
      <c r="U9" s="56"/>
      <c r="V9" s="56"/>
      <c r="W9" s="56"/>
      <c r="X9" s="66"/>
      <c r="Y9" s="66"/>
      <c r="Z9" s="66"/>
    </row>
    <row r="10" spans="1:26" ht="20.25" customHeight="1">
      <c r="A10" s="35">
        <f t="shared" si="2"/>
        <v>0</v>
      </c>
      <c r="B10" s="34">
        <v>23464513</v>
      </c>
      <c r="C10" s="34" t="s">
        <v>6</v>
      </c>
      <c r="D10" s="4" t="s">
        <v>186</v>
      </c>
      <c r="E10" s="50"/>
      <c r="F10" s="50"/>
      <c r="G10" s="50"/>
      <c r="H10" s="50"/>
      <c r="I10" s="50"/>
      <c r="J10" s="4" t="s">
        <v>89</v>
      </c>
      <c r="K10" s="4" t="s">
        <v>87</v>
      </c>
      <c r="L10" s="17">
        <f>(F3*2)/1000</f>
        <v>4</v>
      </c>
      <c r="M10" s="7">
        <v>0.22</v>
      </c>
      <c r="N10" s="7">
        <f t="shared" si="0"/>
        <v>0.88</v>
      </c>
      <c r="O10" s="44"/>
      <c r="P10" s="44"/>
      <c r="Q10" s="9">
        <v>0.42</v>
      </c>
      <c r="R10" s="9">
        <f t="shared" si="1"/>
        <v>1.68</v>
      </c>
      <c r="S10" s="30"/>
      <c r="T10" s="27"/>
      <c r="U10" s="56"/>
      <c r="V10" s="56"/>
      <c r="W10" s="56"/>
      <c r="X10" s="66"/>
      <c r="Y10" s="66"/>
      <c r="Z10" s="66"/>
    </row>
    <row r="11" spans="1:26" ht="20.25" customHeight="1">
      <c r="A11" s="35">
        <f t="shared" si="2"/>
        <v>0</v>
      </c>
      <c r="B11" s="34">
        <v>23464513</v>
      </c>
      <c r="C11" s="34" t="s">
        <v>6</v>
      </c>
      <c r="D11" s="4" t="s">
        <v>186</v>
      </c>
      <c r="E11" s="51"/>
      <c r="F11" s="51"/>
      <c r="G11" s="51"/>
      <c r="H11" s="51"/>
      <c r="I11" s="51"/>
      <c r="J11" s="6" t="s">
        <v>90</v>
      </c>
      <c r="K11" s="4" t="s">
        <v>91</v>
      </c>
      <c r="L11" s="17">
        <f>0.02*(4*8)</f>
        <v>0.64</v>
      </c>
      <c r="M11" s="7">
        <v>0.2</v>
      </c>
      <c r="N11" s="7">
        <f t="shared" si="0"/>
        <v>0.128</v>
      </c>
      <c r="O11" s="45"/>
      <c r="P11" s="45"/>
      <c r="Q11" s="9">
        <v>0.22</v>
      </c>
      <c r="R11" s="9">
        <f t="shared" si="1"/>
        <v>0.14080000000000001</v>
      </c>
      <c r="S11" s="31"/>
      <c r="T11" s="28"/>
      <c r="U11" s="57"/>
      <c r="V11" s="57"/>
      <c r="W11" s="57"/>
      <c r="X11" s="67"/>
      <c r="Y11" s="67"/>
      <c r="Z11" s="67"/>
    </row>
    <row r="12" spans="1:26" ht="20.25" customHeight="1">
      <c r="A12" s="35"/>
    </row>
    <row r="13" spans="1:26" ht="20.25" customHeight="1">
      <c r="A13" s="35"/>
    </row>
    <row r="14" spans="1:26" ht="20.25" customHeight="1">
      <c r="A14" s="35"/>
    </row>
    <row r="15" spans="1:26" ht="20.25" customHeight="1">
      <c r="A15" s="35"/>
    </row>
    <row r="16" spans="1:26" ht="20.25" customHeight="1">
      <c r="A16" s="35"/>
    </row>
    <row r="17" spans="1:1" ht="20.25" customHeight="1">
      <c r="A17" s="35"/>
    </row>
    <row r="18" spans="1:1" ht="20.25" customHeight="1">
      <c r="A18" s="35"/>
    </row>
    <row r="19" spans="1:1" ht="20.25" customHeight="1">
      <c r="A19" s="35"/>
    </row>
    <row r="20" spans="1:1" ht="20.25" customHeight="1">
      <c r="A20" s="35"/>
    </row>
    <row r="21" spans="1:1" ht="20.25" customHeight="1">
      <c r="A21" s="35"/>
    </row>
    <row r="22" spans="1:1" ht="20.25" customHeight="1">
      <c r="A22" s="35"/>
    </row>
    <row r="23" spans="1:1" ht="20.25" customHeight="1">
      <c r="A23" s="35"/>
    </row>
    <row r="24" spans="1:1" ht="20.25" customHeight="1">
      <c r="A24" s="35"/>
    </row>
    <row r="25" spans="1:1" ht="20.25" customHeight="1">
      <c r="A25" s="36"/>
    </row>
  </sheetData>
  <mergeCells count="13">
    <mergeCell ref="Z3:Z11"/>
    <mergeCell ref="E3:E11"/>
    <mergeCell ref="F3:F11"/>
    <mergeCell ref="G3:G11"/>
    <mergeCell ref="H3:H11"/>
    <mergeCell ref="I3:I11"/>
    <mergeCell ref="O3:O11"/>
    <mergeCell ref="P3:P11"/>
    <mergeCell ref="U3:U11"/>
    <mergeCell ref="V3:V11"/>
    <mergeCell ref="W3:W11"/>
    <mergeCell ref="X3:X11"/>
    <mergeCell ref="Y3:Y11"/>
  </mergeCells>
  <phoneticPr fontId="2" type="noConversion"/>
  <pageMargins left="0.15748031496062992" right="0.15748031496062992" top="0.19685039370078741" bottom="0.19685039370078741" header="0.15748031496062992" footer="0.15748031496062992"/>
  <pageSetup paperSize="8" scale="6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Z25"/>
  <sheetViews>
    <sheetView view="pageBreakPreview" zoomScale="90" zoomScaleSheetLayoutView="90" workbookViewId="0">
      <pane ySplit="2" topLeftCell="A3" activePane="bottomLeft" state="frozen"/>
      <selection activeCell="W18" sqref="W18"/>
      <selection pane="bottomLeft" activeCell="W18" sqref="W18"/>
    </sheetView>
  </sheetViews>
  <sheetFormatPr defaultRowHeight="20.25" customHeight="1"/>
  <cols>
    <col min="1" max="1" width="6.25" style="1" customWidth="1"/>
    <col min="2" max="2" width="11.5" style="23" customWidth="1"/>
    <col min="3" max="3" width="18.5" style="23" customWidth="1"/>
    <col min="4" max="4" width="11.75" style="1" customWidth="1"/>
    <col min="5" max="8" width="6.625" style="2" customWidth="1"/>
    <col min="9" max="9" width="7.375" style="2" customWidth="1"/>
    <col min="10" max="10" width="15.375" style="4" customWidth="1"/>
    <col min="11" max="11" width="12.125" style="4" customWidth="1"/>
    <col min="12" max="12" width="8.625" style="17" customWidth="1"/>
    <col min="13" max="13" width="8.625" style="7" customWidth="1"/>
    <col min="14" max="14" width="10.625" style="7" customWidth="1"/>
    <col min="15" max="16" width="11.625" style="7" customWidth="1"/>
    <col min="17" max="17" width="8.625" style="9" customWidth="1"/>
    <col min="18" max="18" width="10.25" style="9" customWidth="1"/>
    <col min="19" max="20" width="7.875" style="9" customWidth="1"/>
    <col min="21" max="22" width="11.625" style="11" customWidth="1"/>
    <col min="23" max="23" width="11.625" style="12" customWidth="1"/>
    <col min="24" max="26" width="9.125" style="15" customWidth="1"/>
    <col min="27" max="16384" width="9" style="5"/>
  </cols>
  <sheetData>
    <row r="2" spans="1:26" s="3" customFormat="1" ht="61.5" customHeight="1">
      <c r="A2" s="1" t="s">
        <v>131</v>
      </c>
      <c r="B2" s="23" t="s">
        <v>1</v>
      </c>
      <c r="C2" s="23" t="s">
        <v>14</v>
      </c>
      <c r="D2" s="1" t="s">
        <v>22</v>
      </c>
      <c r="E2" s="2" t="s">
        <v>36</v>
      </c>
      <c r="F2" s="2" t="s">
        <v>37</v>
      </c>
      <c r="G2" s="2" t="s">
        <v>38</v>
      </c>
      <c r="H2" s="2" t="s">
        <v>39</v>
      </c>
      <c r="I2" s="2" t="s">
        <v>19</v>
      </c>
      <c r="J2" s="1" t="s">
        <v>15</v>
      </c>
      <c r="K2" s="1" t="s">
        <v>16</v>
      </c>
      <c r="L2" s="18" t="s">
        <v>260</v>
      </c>
      <c r="M2" s="8" t="s">
        <v>17</v>
      </c>
      <c r="N2" s="8" t="s">
        <v>20</v>
      </c>
      <c r="O2" s="8" t="s">
        <v>204</v>
      </c>
      <c r="P2" s="8" t="s">
        <v>218</v>
      </c>
      <c r="Q2" s="10" t="s">
        <v>18</v>
      </c>
      <c r="R2" s="10" t="s">
        <v>21</v>
      </c>
      <c r="S2" s="22" t="s">
        <v>241</v>
      </c>
      <c r="T2" s="22" t="s">
        <v>244</v>
      </c>
      <c r="U2" s="13" t="s">
        <v>154</v>
      </c>
      <c r="V2" s="13" t="s">
        <v>153</v>
      </c>
      <c r="W2" s="14" t="s">
        <v>155</v>
      </c>
      <c r="X2" s="16" t="s">
        <v>40</v>
      </c>
      <c r="Y2" s="16" t="s">
        <v>98</v>
      </c>
      <c r="Z2" s="16" t="s">
        <v>97</v>
      </c>
    </row>
    <row r="3" spans="1:26" ht="20.25" customHeight="1">
      <c r="A3" s="34"/>
      <c r="B3" s="34">
        <v>23465669</v>
      </c>
      <c r="C3" s="34" t="s">
        <v>138</v>
      </c>
      <c r="D3" s="37" t="s">
        <v>172</v>
      </c>
      <c r="E3" s="61">
        <v>3000</v>
      </c>
      <c r="F3" s="61">
        <v>2000</v>
      </c>
      <c r="G3" s="61">
        <v>500</v>
      </c>
      <c r="H3" s="62">
        <f>F3-G3</f>
        <v>1500</v>
      </c>
      <c r="I3" s="61">
        <v>1</v>
      </c>
      <c r="J3" s="4" t="s">
        <v>24</v>
      </c>
      <c r="K3" s="4" t="s">
        <v>25</v>
      </c>
      <c r="L3" s="17">
        <f>((E3*2)+(F3*2))/1000</f>
        <v>10</v>
      </c>
      <c r="M3" s="7">
        <v>3.161</v>
      </c>
      <c r="N3" s="7">
        <f t="shared" ref="N3:N8" si="0">M3*L3</f>
        <v>31.61</v>
      </c>
      <c r="O3" s="43">
        <f>SUM(N3:N8)</f>
        <v>114.15499999999999</v>
      </c>
      <c r="P3" s="43">
        <f>O3*I3</f>
        <v>114.15499999999999</v>
      </c>
      <c r="Q3" s="9">
        <v>4.4619999999999997</v>
      </c>
      <c r="R3" s="9">
        <f t="shared" ref="R3:R8" si="1">Q3*L3</f>
        <v>44.62</v>
      </c>
      <c r="S3" s="38">
        <f>SUM(R3:R8)</f>
        <v>174.93799999999999</v>
      </c>
      <c r="T3" s="19">
        <f>S3*I3</f>
        <v>174.93799999999999</v>
      </c>
      <c r="U3" s="55">
        <v>13100</v>
      </c>
      <c r="V3" s="55">
        <f>U3*S3</f>
        <v>2291687.7999999998</v>
      </c>
      <c r="W3" s="55">
        <f>V3*I3</f>
        <v>2291687.7999999998</v>
      </c>
      <c r="X3" s="63">
        <f>SUM(R3:R4)</f>
        <v>71.169999999999987</v>
      </c>
      <c r="Y3" s="63"/>
      <c r="Z3" s="63">
        <f>SUM(R5:R8)/8</f>
        <v>12.971</v>
      </c>
    </row>
    <row r="4" spans="1:26" ht="20.25" customHeight="1">
      <c r="A4" s="35">
        <f>$A$3</f>
        <v>0</v>
      </c>
      <c r="B4" s="34">
        <v>23465669</v>
      </c>
      <c r="C4" s="34" t="s">
        <v>138</v>
      </c>
      <c r="D4" s="37" t="s">
        <v>44</v>
      </c>
      <c r="E4" s="61"/>
      <c r="F4" s="61"/>
      <c r="G4" s="61"/>
      <c r="H4" s="62"/>
      <c r="I4" s="61"/>
      <c r="J4" s="4" t="s">
        <v>26</v>
      </c>
      <c r="K4" s="4" t="s">
        <v>27</v>
      </c>
      <c r="L4" s="17">
        <f>(E3+F3)/1000</f>
        <v>5</v>
      </c>
      <c r="M4" s="7">
        <v>3.8610000000000002</v>
      </c>
      <c r="N4" s="7">
        <f t="shared" si="0"/>
        <v>19.305</v>
      </c>
      <c r="O4" s="44"/>
      <c r="P4" s="44"/>
      <c r="Q4" s="9">
        <v>5.31</v>
      </c>
      <c r="R4" s="9">
        <f t="shared" si="1"/>
        <v>26.549999999999997</v>
      </c>
      <c r="S4" s="39"/>
      <c r="T4" s="20"/>
      <c r="U4" s="56"/>
      <c r="V4" s="56"/>
      <c r="W4" s="56"/>
      <c r="X4" s="63"/>
      <c r="Y4" s="63"/>
      <c r="Z4" s="63"/>
    </row>
    <row r="5" spans="1:26" ht="20.25" customHeight="1">
      <c r="A5" s="35">
        <f t="shared" ref="A5:A8" si="2">$A$3</f>
        <v>0</v>
      </c>
      <c r="B5" s="34">
        <v>23465669</v>
      </c>
      <c r="C5" s="34" t="s">
        <v>138</v>
      </c>
      <c r="D5" s="37" t="s">
        <v>44</v>
      </c>
      <c r="E5" s="61"/>
      <c r="F5" s="61"/>
      <c r="G5" s="61"/>
      <c r="H5" s="62"/>
      <c r="I5" s="61"/>
      <c r="J5" s="4" t="s">
        <v>28</v>
      </c>
      <c r="K5" s="4" t="s">
        <v>32</v>
      </c>
      <c r="L5" s="17">
        <f>(E3*4)/1000</f>
        <v>12</v>
      </c>
      <c r="M5" s="7">
        <v>0.97499999999999998</v>
      </c>
      <c r="N5" s="7">
        <f t="shared" si="0"/>
        <v>11.7</v>
      </c>
      <c r="O5" s="44"/>
      <c r="P5" s="44"/>
      <c r="Q5" s="9">
        <v>1.6850000000000001</v>
      </c>
      <c r="R5" s="9">
        <f t="shared" si="1"/>
        <v>20.22</v>
      </c>
      <c r="S5" s="39"/>
      <c r="T5" s="20"/>
      <c r="U5" s="56"/>
      <c r="V5" s="56"/>
      <c r="W5" s="56"/>
      <c r="X5" s="63"/>
      <c r="Y5" s="63"/>
      <c r="Z5" s="63"/>
    </row>
    <row r="6" spans="1:26" ht="20.25" customHeight="1">
      <c r="A6" s="35">
        <f t="shared" si="2"/>
        <v>0</v>
      </c>
      <c r="B6" s="34">
        <v>23465669</v>
      </c>
      <c r="C6" s="34" t="s">
        <v>138</v>
      </c>
      <c r="D6" s="37" t="s">
        <v>44</v>
      </c>
      <c r="E6" s="61"/>
      <c r="F6" s="61"/>
      <c r="G6" s="61"/>
      <c r="H6" s="62"/>
      <c r="I6" s="61"/>
      <c r="J6" s="4" t="s">
        <v>29</v>
      </c>
      <c r="K6" s="4" t="s">
        <v>33</v>
      </c>
      <c r="L6" s="17">
        <f>(E3*4)/1000</f>
        <v>12</v>
      </c>
      <c r="M6" s="7">
        <v>1.5229999999999999</v>
      </c>
      <c r="N6" s="7">
        <f t="shared" si="0"/>
        <v>18.276</v>
      </c>
      <c r="O6" s="44"/>
      <c r="P6" s="44"/>
      <c r="Q6" s="9">
        <v>2.077</v>
      </c>
      <c r="R6" s="9">
        <f t="shared" si="1"/>
        <v>24.923999999999999</v>
      </c>
      <c r="S6" s="39"/>
      <c r="T6" s="20"/>
      <c r="U6" s="56"/>
      <c r="V6" s="56"/>
      <c r="W6" s="56"/>
      <c r="X6" s="63"/>
      <c r="Y6" s="63"/>
      <c r="Z6" s="63"/>
    </row>
    <row r="7" spans="1:26" ht="20.25" customHeight="1">
      <c r="A7" s="35">
        <f t="shared" si="2"/>
        <v>0</v>
      </c>
      <c r="B7" s="34">
        <v>23465669</v>
      </c>
      <c r="C7" s="34" t="s">
        <v>138</v>
      </c>
      <c r="D7" s="37" t="s">
        <v>44</v>
      </c>
      <c r="E7" s="61"/>
      <c r="F7" s="61"/>
      <c r="G7" s="61"/>
      <c r="H7" s="62"/>
      <c r="I7" s="61"/>
      <c r="J7" s="4" t="s">
        <v>30</v>
      </c>
      <c r="K7" s="4" t="s">
        <v>34</v>
      </c>
      <c r="L7" s="17">
        <f>(F3*8)/1000</f>
        <v>16</v>
      </c>
      <c r="M7" s="7">
        <v>0.99399999999999999</v>
      </c>
      <c r="N7" s="7">
        <f t="shared" si="0"/>
        <v>15.904</v>
      </c>
      <c r="O7" s="44"/>
      <c r="P7" s="44"/>
      <c r="Q7" s="9">
        <v>1.7929999999999999</v>
      </c>
      <c r="R7" s="9">
        <f t="shared" si="1"/>
        <v>28.687999999999999</v>
      </c>
      <c r="S7" s="39"/>
      <c r="T7" s="20"/>
      <c r="U7" s="56"/>
      <c r="V7" s="56"/>
      <c r="W7" s="56"/>
      <c r="X7" s="63"/>
      <c r="Y7" s="63"/>
      <c r="Z7" s="63"/>
    </row>
    <row r="8" spans="1:26" ht="20.25" customHeight="1">
      <c r="A8" s="35">
        <f t="shared" si="2"/>
        <v>0</v>
      </c>
      <c r="B8" s="34">
        <v>23465669</v>
      </c>
      <c r="C8" s="34" t="s">
        <v>138</v>
      </c>
      <c r="D8" s="37" t="s">
        <v>44</v>
      </c>
      <c r="E8" s="61"/>
      <c r="F8" s="61"/>
      <c r="G8" s="61"/>
      <c r="H8" s="62"/>
      <c r="I8" s="61"/>
      <c r="J8" s="4" t="s">
        <v>31</v>
      </c>
      <c r="K8" s="4" t="s">
        <v>35</v>
      </c>
      <c r="L8" s="17">
        <f>(F3*8)/1000</f>
        <v>16</v>
      </c>
      <c r="M8" s="7">
        <v>1.085</v>
      </c>
      <c r="N8" s="7">
        <f t="shared" si="0"/>
        <v>17.36</v>
      </c>
      <c r="O8" s="45"/>
      <c r="P8" s="45"/>
      <c r="Q8" s="9">
        <v>1.871</v>
      </c>
      <c r="R8" s="9">
        <f t="shared" si="1"/>
        <v>29.936</v>
      </c>
      <c r="S8" s="40"/>
      <c r="T8" s="21"/>
      <c r="U8" s="57"/>
      <c r="V8" s="57"/>
      <c r="W8" s="57"/>
      <c r="X8" s="63"/>
      <c r="Y8" s="63"/>
      <c r="Z8" s="63"/>
    </row>
    <row r="9" spans="1:26" ht="20.25" customHeight="1">
      <c r="A9" s="35"/>
    </row>
    <row r="10" spans="1:26" ht="20.25" customHeight="1">
      <c r="A10" s="35"/>
    </row>
    <row r="11" spans="1:26" ht="20.25" customHeight="1">
      <c r="A11" s="35"/>
    </row>
    <row r="12" spans="1:26" ht="20.25" customHeight="1">
      <c r="A12" s="35"/>
    </row>
    <row r="13" spans="1:26" ht="20.25" customHeight="1">
      <c r="A13" s="35"/>
    </row>
    <row r="14" spans="1:26" ht="20.25" customHeight="1">
      <c r="A14" s="35"/>
    </row>
    <row r="15" spans="1:26" ht="20.25" customHeight="1">
      <c r="A15" s="35"/>
    </row>
    <row r="16" spans="1:26" ht="20.25" customHeight="1">
      <c r="A16" s="35"/>
    </row>
    <row r="17" spans="1:1" ht="20.25" customHeight="1">
      <c r="A17" s="35"/>
    </row>
    <row r="18" spans="1:1" ht="20.25" customHeight="1">
      <c r="A18" s="35"/>
    </row>
    <row r="19" spans="1:1" ht="20.25" customHeight="1">
      <c r="A19" s="35"/>
    </row>
    <row r="20" spans="1:1" ht="20.25" customHeight="1">
      <c r="A20" s="35"/>
    </row>
    <row r="21" spans="1:1" ht="20.25" customHeight="1">
      <c r="A21" s="35"/>
    </row>
    <row r="22" spans="1:1" ht="20.25" customHeight="1">
      <c r="A22" s="35"/>
    </row>
    <row r="23" spans="1:1" ht="20.25" customHeight="1">
      <c r="A23" s="35"/>
    </row>
    <row r="24" spans="1:1" ht="20.25" customHeight="1">
      <c r="A24" s="35"/>
    </row>
    <row r="25" spans="1:1" ht="20.25" customHeight="1">
      <c r="A25" s="36"/>
    </row>
  </sheetData>
  <mergeCells count="13">
    <mergeCell ref="X3:X8"/>
    <mergeCell ref="Z3:Z8"/>
    <mergeCell ref="H3:H8"/>
    <mergeCell ref="I3:I8"/>
    <mergeCell ref="O3:O8"/>
    <mergeCell ref="P3:P8"/>
    <mergeCell ref="Y3:Y8"/>
    <mergeCell ref="E3:E8"/>
    <mergeCell ref="F3:F8"/>
    <mergeCell ref="G3:G8"/>
    <mergeCell ref="W3:W8"/>
    <mergeCell ref="U3:U8"/>
    <mergeCell ref="V3:V8"/>
  </mergeCells>
  <phoneticPr fontId="2" type="noConversion"/>
  <pageMargins left="0.15748031496062992" right="0.15748031496062992" top="0.19685039370078741" bottom="0.19685039370078741" header="0.15748031496062992" footer="0.15748031496062992"/>
  <pageSetup paperSize="8" scale="6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2:Z25"/>
  <sheetViews>
    <sheetView view="pageBreakPreview" zoomScale="90" zoomScaleSheetLayoutView="90" workbookViewId="0">
      <pane ySplit="2" topLeftCell="A3" activePane="bottomLeft" state="frozen"/>
      <selection activeCell="W18" sqref="W18"/>
      <selection pane="bottomLeft" activeCell="W18" sqref="W18"/>
    </sheetView>
  </sheetViews>
  <sheetFormatPr defaultRowHeight="20.25" customHeight="1"/>
  <cols>
    <col min="1" max="1" width="6.25" style="23" customWidth="1"/>
    <col min="2" max="2" width="11.5" style="23" customWidth="1"/>
    <col min="3" max="3" width="18.5" style="23" customWidth="1"/>
    <col min="4" max="4" width="11.75" style="23" customWidth="1"/>
    <col min="5" max="8" width="6.625" style="25" customWidth="1"/>
    <col min="9" max="9" width="7.375" style="25" customWidth="1"/>
    <col min="10" max="10" width="15.375" style="4" customWidth="1"/>
    <col min="11" max="11" width="12.125" style="4" customWidth="1"/>
    <col min="12" max="12" width="8.625" style="17" customWidth="1"/>
    <col min="13" max="13" width="8.625" style="7" customWidth="1"/>
    <col min="14" max="14" width="10.625" style="7" customWidth="1"/>
    <col min="15" max="16" width="11.625" style="7" customWidth="1"/>
    <col min="17" max="17" width="8.625" style="9" customWidth="1"/>
    <col min="18" max="18" width="10.25" style="9" customWidth="1"/>
    <col min="19" max="20" width="7.875" style="9" customWidth="1"/>
    <col min="21" max="22" width="11.625" style="11" customWidth="1"/>
    <col min="23" max="23" width="11.625" style="12" customWidth="1"/>
    <col min="24" max="26" width="9.125" style="15" customWidth="1"/>
    <col min="27" max="16384" width="9" style="5"/>
  </cols>
  <sheetData>
    <row r="2" spans="1:26" s="3" customFormat="1" ht="61.5" customHeight="1">
      <c r="A2" s="23" t="s">
        <v>131</v>
      </c>
      <c r="B2" s="23" t="s">
        <v>1</v>
      </c>
      <c r="C2" s="23" t="s">
        <v>14</v>
      </c>
      <c r="D2" s="23" t="s">
        <v>22</v>
      </c>
      <c r="E2" s="25" t="s">
        <v>36</v>
      </c>
      <c r="F2" s="25" t="s">
        <v>37</v>
      </c>
      <c r="G2" s="25" t="s">
        <v>38</v>
      </c>
      <c r="H2" s="25" t="s">
        <v>39</v>
      </c>
      <c r="I2" s="25" t="s">
        <v>19</v>
      </c>
      <c r="J2" s="23" t="s">
        <v>15</v>
      </c>
      <c r="K2" s="23" t="s">
        <v>16</v>
      </c>
      <c r="L2" s="18" t="s">
        <v>259</v>
      </c>
      <c r="M2" s="8" t="s">
        <v>17</v>
      </c>
      <c r="N2" s="8" t="s">
        <v>20</v>
      </c>
      <c r="O2" s="8" t="s">
        <v>210</v>
      </c>
      <c r="P2" s="8" t="s">
        <v>218</v>
      </c>
      <c r="Q2" s="10" t="s">
        <v>18</v>
      </c>
      <c r="R2" s="10" t="s">
        <v>21</v>
      </c>
      <c r="S2" s="22" t="s">
        <v>237</v>
      </c>
      <c r="T2" s="22" t="s">
        <v>244</v>
      </c>
      <c r="U2" s="13" t="s">
        <v>154</v>
      </c>
      <c r="V2" s="13" t="s">
        <v>153</v>
      </c>
      <c r="W2" s="14" t="s">
        <v>155</v>
      </c>
      <c r="X2" s="29" t="s">
        <v>40</v>
      </c>
      <c r="Y2" s="29" t="s">
        <v>98</v>
      </c>
      <c r="Z2" s="29" t="s">
        <v>97</v>
      </c>
    </row>
    <row r="3" spans="1:26" ht="20.25" customHeight="1">
      <c r="A3" s="34"/>
      <c r="B3" s="34">
        <v>23464513</v>
      </c>
      <c r="C3" s="34" t="s">
        <v>6</v>
      </c>
      <c r="D3" s="4" t="s">
        <v>185</v>
      </c>
      <c r="E3" s="49">
        <v>1500</v>
      </c>
      <c r="F3" s="49">
        <v>2000</v>
      </c>
      <c r="G3" s="49">
        <v>500</v>
      </c>
      <c r="H3" s="49">
        <f>F3-G3</f>
        <v>1500</v>
      </c>
      <c r="I3" s="49">
        <v>1</v>
      </c>
      <c r="J3" s="4" t="s">
        <v>75</v>
      </c>
      <c r="K3" s="4" t="s">
        <v>76</v>
      </c>
      <c r="L3" s="17">
        <f>(E3*2+F3*2)/1000</f>
        <v>7</v>
      </c>
      <c r="M3" s="7">
        <v>2.4169999999999998</v>
      </c>
      <c r="N3" s="7">
        <f t="shared" ref="N3:N12" si="0">M3*L3</f>
        <v>16.918999999999997</v>
      </c>
      <c r="O3" s="43">
        <f>SUM(N3:N12)</f>
        <v>67.901699999999991</v>
      </c>
      <c r="P3" s="43">
        <f>O3*I3</f>
        <v>67.901699999999991</v>
      </c>
      <c r="Q3" s="9">
        <v>2.9769999999999999</v>
      </c>
      <c r="R3" s="9">
        <f t="shared" ref="R3:R12" si="1">Q3*L3</f>
        <v>20.838999999999999</v>
      </c>
      <c r="S3" s="38">
        <f>SUM(R3:R12)</f>
        <v>127.995</v>
      </c>
      <c r="T3" s="26">
        <f>S3*I3</f>
        <v>127.995</v>
      </c>
      <c r="U3" s="55">
        <v>13500</v>
      </c>
      <c r="V3" s="55">
        <f>U3*S3</f>
        <v>1727932.5</v>
      </c>
      <c r="W3" s="55">
        <f>V3*I3</f>
        <v>1727932.5</v>
      </c>
      <c r="X3" s="65">
        <f>SUM(R3:R6)</f>
        <v>42.470199999999998</v>
      </c>
      <c r="Y3" s="65">
        <f>SUM(R7:R12)/8</f>
        <v>10.690600000000002</v>
      </c>
      <c r="Z3" s="65"/>
    </row>
    <row r="4" spans="1:26" ht="20.25" customHeight="1">
      <c r="A4" s="35">
        <f>$A$3</f>
        <v>0</v>
      </c>
      <c r="B4" s="34">
        <v>23464513</v>
      </c>
      <c r="C4" s="34" t="s">
        <v>6</v>
      </c>
      <c r="D4" s="4" t="s">
        <v>185</v>
      </c>
      <c r="E4" s="50"/>
      <c r="F4" s="50"/>
      <c r="G4" s="50"/>
      <c r="H4" s="50"/>
      <c r="I4" s="50"/>
      <c r="J4" s="4" t="s">
        <v>74</v>
      </c>
      <c r="K4" s="4" t="s">
        <v>77</v>
      </c>
      <c r="L4" s="17">
        <f>(E3*2+F3*2)/1000</f>
        <v>7</v>
      </c>
      <c r="M4" s="7">
        <v>1.052</v>
      </c>
      <c r="N4" s="7">
        <f t="shared" si="0"/>
        <v>7.3640000000000008</v>
      </c>
      <c r="O4" s="44"/>
      <c r="P4" s="44"/>
      <c r="Q4" s="9">
        <v>1.865</v>
      </c>
      <c r="R4" s="9">
        <f t="shared" si="1"/>
        <v>13.055</v>
      </c>
      <c r="S4" s="39"/>
      <c r="T4" s="27"/>
      <c r="U4" s="56"/>
      <c r="V4" s="56"/>
      <c r="W4" s="56"/>
      <c r="X4" s="66"/>
      <c r="Y4" s="66"/>
      <c r="Z4" s="66"/>
    </row>
    <row r="5" spans="1:26" ht="20.25" customHeight="1">
      <c r="A5" s="35">
        <f t="shared" ref="A5:A12" si="2">$A$3</f>
        <v>0</v>
      </c>
      <c r="B5" s="34">
        <v>23464513</v>
      </c>
      <c r="C5" s="34" t="s">
        <v>6</v>
      </c>
      <c r="D5" s="4" t="s">
        <v>185</v>
      </c>
      <c r="E5" s="50"/>
      <c r="F5" s="50"/>
      <c r="G5" s="50"/>
      <c r="H5" s="50"/>
      <c r="I5" s="50"/>
      <c r="J5" s="4" t="s">
        <v>78</v>
      </c>
      <c r="K5" s="4" t="s">
        <v>79</v>
      </c>
      <c r="L5" s="17">
        <f>(E3)/1000</f>
        <v>1.5</v>
      </c>
      <c r="M5" s="7">
        <v>3.7170000000000001</v>
      </c>
      <c r="N5" s="7">
        <f t="shared" si="0"/>
        <v>5.5754999999999999</v>
      </c>
      <c r="O5" s="44"/>
      <c r="P5" s="44"/>
      <c r="Q5" s="9">
        <v>5.6219999999999999</v>
      </c>
      <c r="R5" s="9">
        <f t="shared" si="1"/>
        <v>8.4329999999999998</v>
      </c>
      <c r="S5" s="39"/>
      <c r="T5" s="27"/>
      <c r="U5" s="56"/>
      <c r="V5" s="56"/>
      <c r="W5" s="56"/>
      <c r="X5" s="66"/>
      <c r="Y5" s="66"/>
      <c r="Z5" s="66"/>
    </row>
    <row r="6" spans="1:26" ht="20.25" customHeight="1">
      <c r="A6" s="35">
        <f t="shared" si="2"/>
        <v>0</v>
      </c>
      <c r="B6" s="34">
        <v>23464513</v>
      </c>
      <c r="C6" s="34" t="s">
        <v>6</v>
      </c>
      <c r="D6" s="4" t="s">
        <v>185</v>
      </c>
      <c r="E6" s="50"/>
      <c r="F6" s="50"/>
      <c r="G6" s="50"/>
      <c r="H6" s="50"/>
      <c r="I6" s="50"/>
      <c r="J6" s="4" t="s">
        <v>84</v>
      </c>
      <c r="K6" s="4" t="s">
        <v>85</v>
      </c>
      <c r="L6" s="17">
        <f>0.05*4</f>
        <v>0.2</v>
      </c>
      <c r="M6" s="7">
        <v>0.71599999999999997</v>
      </c>
      <c r="N6" s="7">
        <f t="shared" si="0"/>
        <v>0.14319999999999999</v>
      </c>
      <c r="O6" s="44"/>
      <c r="P6" s="44"/>
      <c r="Q6" s="9">
        <v>0.71599999999999997</v>
      </c>
      <c r="R6" s="9">
        <f t="shared" si="1"/>
        <v>0.14319999999999999</v>
      </c>
      <c r="S6" s="39"/>
      <c r="T6" s="27"/>
      <c r="U6" s="56"/>
      <c r="V6" s="56"/>
      <c r="W6" s="56"/>
      <c r="X6" s="66"/>
      <c r="Y6" s="66"/>
      <c r="Z6" s="66"/>
    </row>
    <row r="7" spans="1:26" ht="20.25" customHeight="1">
      <c r="A7" s="35">
        <f t="shared" si="2"/>
        <v>0</v>
      </c>
      <c r="B7" s="34">
        <v>23464513</v>
      </c>
      <c r="C7" s="34" t="s">
        <v>6</v>
      </c>
      <c r="D7" s="4" t="s">
        <v>185</v>
      </c>
      <c r="E7" s="50"/>
      <c r="F7" s="50"/>
      <c r="G7" s="50"/>
      <c r="H7" s="50"/>
      <c r="I7" s="50"/>
      <c r="J7" s="4" t="s">
        <v>80</v>
      </c>
      <c r="K7" s="4" t="s">
        <v>81</v>
      </c>
      <c r="L7" s="17">
        <f>(E3*8+F3*8)/1000</f>
        <v>28</v>
      </c>
      <c r="M7" s="7">
        <v>0.93</v>
      </c>
      <c r="N7" s="7">
        <f t="shared" si="0"/>
        <v>26.040000000000003</v>
      </c>
      <c r="O7" s="44"/>
      <c r="P7" s="44"/>
      <c r="Q7" s="9">
        <v>2.1739999999999999</v>
      </c>
      <c r="R7" s="9">
        <f t="shared" si="1"/>
        <v>60.872</v>
      </c>
      <c r="S7" s="39"/>
      <c r="T7" s="27"/>
      <c r="U7" s="56"/>
      <c r="V7" s="56"/>
      <c r="W7" s="56"/>
      <c r="X7" s="66"/>
      <c r="Y7" s="66"/>
      <c r="Z7" s="66"/>
    </row>
    <row r="8" spans="1:26" ht="20.25" customHeight="1">
      <c r="A8" s="35">
        <f t="shared" si="2"/>
        <v>0</v>
      </c>
      <c r="B8" s="34">
        <v>23464513</v>
      </c>
      <c r="C8" s="34" t="s">
        <v>6</v>
      </c>
      <c r="D8" s="4" t="s">
        <v>185</v>
      </c>
      <c r="E8" s="50"/>
      <c r="F8" s="50"/>
      <c r="G8" s="50"/>
      <c r="H8" s="50"/>
      <c r="I8" s="50"/>
      <c r="J8" s="4" t="s">
        <v>95</v>
      </c>
      <c r="K8" s="4" t="s">
        <v>94</v>
      </c>
      <c r="L8" s="17">
        <f>(E3*4)/1000</f>
        <v>6</v>
      </c>
      <c r="M8" s="7">
        <v>0.93</v>
      </c>
      <c r="N8" s="7">
        <f t="shared" si="0"/>
        <v>5.58</v>
      </c>
      <c r="O8" s="44"/>
      <c r="P8" s="44"/>
      <c r="Q8" s="9">
        <v>2.016</v>
      </c>
      <c r="R8" s="9">
        <f t="shared" si="1"/>
        <v>12.096</v>
      </c>
      <c r="S8" s="39"/>
      <c r="T8" s="27"/>
      <c r="U8" s="56"/>
      <c r="V8" s="56"/>
      <c r="W8" s="56"/>
      <c r="X8" s="66"/>
      <c r="Y8" s="66"/>
      <c r="Z8" s="66"/>
    </row>
    <row r="9" spans="1:26" ht="20.25" customHeight="1">
      <c r="A9" s="35">
        <f t="shared" si="2"/>
        <v>0</v>
      </c>
      <c r="B9" s="34">
        <v>23464513</v>
      </c>
      <c r="C9" s="34" t="s">
        <v>6</v>
      </c>
      <c r="D9" s="4" t="s">
        <v>185</v>
      </c>
      <c r="E9" s="50"/>
      <c r="F9" s="50"/>
      <c r="G9" s="50"/>
      <c r="H9" s="50"/>
      <c r="I9" s="50"/>
      <c r="J9" s="4" t="s">
        <v>82</v>
      </c>
      <c r="K9" s="4" t="s">
        <v>83</v>
      </c>
      <c r="L9" s="17">
        <f>(E3*16+F3*8)/1000</f>
        <v>40</v>
      </c>
      <c r="M9" s="7">
        <v>0.106</v>
      </c>
      <c r="N9" s="7">
        <f t="shared" si="0"/>
        <v>4.24</v>
      </c>
      <c r="O9" s="44"/>
      <c r="P9" s="44"/>
      <c r="Q9" s="9">
        <v>0.216</v>
      </c>
      <c r="R9" s="9">
        <f t="shared" si="1"/>
        <v>8.64</v>
      </c>
      <c r="S9" s="30"/>
      <c r="T9" s="27"/>
      <c r="U9" s="56"/>
      <c r="V9" s="56"/>
      <c r="W9" s="56"/>
      <c r="X9" s="66"/>
      <c r="Y9" s="66"/>
      <c r="Z9" s="66"/>
    </row>
    <row r="10" spans="1:26" ht="20.25" customHeight="1">
      <c r="A10" s="35">
        <f t="shared" si="2"/>
        <v>0</v>
      </c>
      <c r="B10" s="34">
        <v>23464513</v>
      </c>
      <c r="C10" s="34" t="s">
        <v>6</v>
      </c>
      <c r="D10" s="4" t="s">
        <v>185</v>
      </c>
      <c r="E10" s="50"/>
      <c r="F10" s="50"/>
      <c r="G10" s="50"/>
      <c r="H10" s="50"/>
      <c r="I10" s="50"/>
      <c r="J10" s="4" t="s">
        <v>88</v>
      </c>
      <c r="K10" s="4" t="s">
        <v>86</v>
      </c>
      <c r="L10" s="17">
        <f>(F3*4)/1000</f>
        <v>8</v>
      </c>
      <c r="M10" s="7">
        <v>0.129</v>
      </c>
      <c r="N10" s="7">
        <f t="shared" si="0"/>
        <v>1.032</v>
      </c>
      <c r="O10" s="44"/>
      <c r="P10" s="44"/>
      <c r="Q10" s="9">
        <v>0.26200000000000001</v>
      </c>
      <c r="R10" s="9">
        <f t="shared" si="1"/>
        <v>2.0960000000000001</v>
      </c>
      <c r="S10" s="30"/>
      <c r="T10" s="27"/>
      <c r="U10" s="56"/>
      <c r="V10" s="56"/>
      <c r="W10" s="56"/>
      <c r="X10" s="66"/>
      <c r="Y10" s="66"/>
      <c r="Z10" s="66"/>
    </row>
    <row r="11" spans="1:26" ht="20.25" customHeight="1">
      <c r="A11" s="35">
        <f t="shared" si="2"/>
        <v>0</v>
      </c>
      <c r="B11" s="34">
        <v>23464513</v>
      </c>
      <c r="C11" s="34" t="s">
        <v>6</v>
      </c>
      <c r="D11" s="4" t="s">
        <v>185</v>
      </c>
      <c r="E11" s="50"/>
      <c r="F11" s="50"/>
      <c r="G11" s="50"/>
      <c r="H11" s="50"/>
      <c r="I11" s="50"/>
      <c r="J11" s="4" t="s">
        <v>89</v>
      </c>
      <c r="K11" s="4" t="s">
        <v>87</v>
      </c>
      <c r="L11" s="17">
        <f>(F3*2)/1000</f>
        <v>4</v>
      </c>
      <c r="M11" s="7">
        <v>0.22</v>
      </c>
      <c r="N11" s="7">
        <f t="shared" si="0"/>
        <v>0.88</v>
      </c>
      <c r="O11" s="44"/>
      <c r="P11" s="44"/>
      <c r="Q11" s="9">
        <v>0.42</v>
      </c>
      <c r="R11" s="9">
        <f t="shared" si="1"/>
        <v>1.68</v>
      </c>
      <c r="S11" s="30"/>
      <c r="T11" s="27"/>
      <c r="U11" s="56"/>
      <c r="V11" s="56"/>
      <c r="W11" s="56"/>
      <c r="X11" s="66"/>
      <c r="Y11" s="66"/>
      <c r="Z11" s="66"/>
    </row>
    <row r="12" spans="1:26" ht="20.25" customHeight="1">
      <c r="A12" s="35">
        <f t="shared" si="2"/>
        <v>0</v>
      </c>
      <c r="B12" s="34">
        <v>23464513</v>
      </c>
      <c r="C12" s="34" t="s">
        <v>6</v>
      </c>
      <c r="D12" s="4" t="s">
        <v>185</v>
      </c>
      <c r="E12" s="51"/>
      <c r="F12" s="51"/>
      <c r="G12" s="51"/>
      <c r="H12" s="51"/>
      <c r="I12" s="51"/>
      <c r="J12" s="6" t="s">
        <v>90</v>
      </c>
      <c r="K12" s="4" t="s">
        <v>91</v>
      </c>
      <c r="L12" s="17">
        <f>0.02*(4*8)</f>
        <v>0.64</v>
      </c>
      <c r="M12" s="7">
        <v>0.2</v>
      </c>
      <c r="N12" s="7">
        <f t="shared" si="0"/>
        <v>0.128</v>
      </c>
      <c r="O12" s="45"/>
      <c r="P12" s="45"/>
      <c r="Q12" s="9">
        <v>0.22</v>
      </c>
      <c r="R12" s="9">
        <f t="shared" si="1"/>
        <v>0.14080000000000001</v>
      </c>
      <c r="S12" s="31"/>
      <c r="T12" s="28"/>
      <c r="U12" s="57"/>
      <c r="V12" s="57"/>
      <c r="W12" s="57"/>
      <c r="X12" s="67"/>
      <c r="Y12" s="67"/>
      <c r="Z12" s="67"/>
    </row>
    <row r="13" spans="1:26" ht="20.25" customHeight="1">
      <c r="A13" s="35"/>
    </row>
    <row r="14" spans="1:26" ht="20.25" customHeight="1">
      <c r="A14" s="35"/>
    </row>
    <row r="15" spans="1:26" ht="20.25" customHeight="1">
      <c r="A15" s="35"/>
    </row>
    <row r="16" spans="1:26" ht="20.25" customHeight="1">
      <c r="A16" s="35"/>
    </row>
    <row r="17" spans="1:1" ht="20.25" customHeight="1">
      <c r="A17" s="35"/>
    </row>
    <row r="18" spans="1:1" ht="20.25" customHeight="1">
      <c r="A18" s="35"/>
    </row>
    <row r="19" spans="1:1" ht="20.25" customHeight="1">
      <c r="A19" s="35"/>
    </row>
    <row r="20" spans="1:1" ht="20.25" customHeight="1">
      <c r="A20" s="35"/>
    </row>
    <row r="21" spans="1:1" ht="20.25" customHeight="1">
      <c r="A21" s="35"/>
    </row>
    <row r="22" spans="1:1" ht="20.25" customHeight="1">
      <c r="A22" s="35"/>
    </row>
    <row r="23" spans="1:1" ht="20.25" customHeight="1">
      <c r="A23" s="35"/>
    </row>
    <row r="24" spans="1:1" ht="20.25" customHeight="1">
      <c r="A24" s="35"/>
    </row>
    <row r="25" spans="1:1" ht="20.25" customHeight="1">
      <c r="A25" s="36"/>
    </row>
  </sheetData>
  <mergeCells count="13">
    <mergeCell ref="Z3:Z12"/>
    <mergeCell ref="E3:E12"/>
    <mergeCell ref="F3:F12"/>
    <mergeCell ref="G3:G12"/>
    <mergeCell ref="H3:H12"/>
    <mergeCell ref="I3:I12"/>
    <mergeCell ref="O3:O12"/>
    <mergeCell ref="P3:P12"/>
    <mergeCell ref="U3:U12"/>
    <mergeCell ref="V3:V12"/>
    <mergeCell ref="W3:W12"/>
    <mergeCell ref="X3:X12"/>
    <mergeCell ref="Y3:Y12"/>
  </mergeCells>
  <phoneticPr fontId="2" type="noConversion"/>
  <pageMargins left="0.15748031496062992" right="0.15748031496062992" top="0.19685039370078741" bottom="0.19685039370078741" header="0.15748031496062992" footer="0.15748031496062992"/>
  <pageSetup paperSize="8" scale="6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2:Z25"/>
  <sheetViews>
    <sheetView view="pageBreakPreview" zoomScale="90" zoomScaleSheetLayoutView="90" workbookViewId="0">
      <pane ySplit="2" topLeftCell="A3" activePane="bottomLeft" state="frozen"/>
      <selection activeCell="W18" sqref="W18"/>
      <selection pane="bottomLeft" activeCell="W18" sqref="W18"/>
    </sheetView>
  </sheetViews>
  <sheetFormatPr defaultRowHeight="20.25" customHeight="1"/>
  <cols>
    <col min="1" max="1" width="6.25" style="23" customWidth="1"/>
    <col min="2" max="2" width="11.5" style="23" customWidth="1"/>
    <col min="3" max="3" width="18.5" style="23" customWidth="1"/>
    <col min="4" max="4" width="11.75" style="23" customWidth="1"/>
    <col min="5" max="8" width="6.625" style="25" customWidth="1"/>
    <col min="9" max="9" width="7.375" style="25" customWidth="1"/>
    <col min="10" max="10" width="15.375" style="4" customWidth="1"/>
    <col min="11" max="11" width="12.125" style="4" customWidth="1"/>
    <col min="12" max="12" width="8.625" style="17" customWidth="1"/>
    <col min="13" max="13" width="8.625" style="7" customWidth="1"/>
    <col min="14" max="14" width="10.625" style="7" customWidth="1"/>
    <col min="15" max="16" width="11.625" style="7" customWidth="1"/>
    <col min="17" max="17" width="8.625" style="9" customWidth="1"/>
    <col min="18" max="18" width="10.25" style="9" customWidth="1"/>
    <col min="19" max="20" width="7.875" style="9" customWidth="1"/>
    <col min="21" max="22" width="11.625" style="11" customWidth="1"/>
    <col min="23" max="23" width="11.625" style="12" customWidth="1"/>
    <col min="24" max="26" width="9.125" style="15" customWidth="1"/>
    <col min="27" max="16384" width="9" style="5"/>
  </cols>
  <sheetData>
    <row r="2" spans="1:26" s="3" customFormat="1" ht="61.5" customHeight="1">
      <c r="A2" s="23" t="s">
        <v>131</v>
      </c>
      <c r="B2" s="23" t="s">
        <v>1</v>
      </c>
      <c r="C2" s="23" t="s">
        <v>14</v>
      </c>
      <c r="D2" s="23" t="s">
        <v>22</v>
      </c>
      <c r="E2" s="25" t="s">
        <v>36</v>
      </c>
      <c r="F2" s="25" t="s">
        <v>37</v>
      </c>
      <c r="G2" s="25" t="s">
        <v>38</v>
      </c>
      <c r="H2" s="25" t="s">
        <v>39</v>
      </c>
      <c r="I2" s="25" t="s">
        <v>19</v>
      </c>
      <c r="J2" s="23" t="s">
        <v>15</v>
      </c>
      <c r="K2" s="23" t="s">
        <v>16</v>
      </c>
      <c r="L2" s="18" t="s">
        <v>260</v>
      </c>
      <c r="M2" s="8" t="s">
        <v>17</v>
      </c>
      <c r="N2" s="8" t="s">
        <v>20</v>
      </c>
      <c r="O2" s="8" t="s">
        <v>204</v>
      </c>
      <c r="P2" s="8" t="s">
        <v>222</v>
      </c>
      <c r="Q2" s="10" t="s">
        <v>18</v>
      </c>
      <c r="R2" s="10" t="s">
        <v>21</v>
      </c>
      <c r="S2" s="22" t="s">
        <v>234</v>
      </c>
      <c r="T2" s="22" t="s">
        <v>244</v>
      </c>
      <c r="U2" s="13" t="s">
        <v>154</v>
      </c>
      <c r="V2" s="13" t="s">
        <v>153</v>
      </c>
      <c r="W2" s="14" t="s">
        <v>155</v>
      </c>
      <c r="X2" s="29" t="s">
        <v>40</v>
      </c>
      <c r="Y2" s="29" t="s">
        <v>98</v>
      </c>
      <c r="Z2" s="29" t="s">
        <v>97</v>
      </c>
    </row>
    <row r="3" spans="1:26" ht="20.25" customHeight="1">
      <c r="A3" s="34"/>
      <c r="B3" s="34">
        <v>23464513</v>
      </c>
      <c r="C3" s="34" t="s">
        <v>6</v>
      </c>
      <c r="D3" s="4" t="s">
        <v>184</v>
      </c>
      <c r="E3" s="49">
        <v>1500</v>
      </c>
      <c r="F3" s="49">
        <v>2000</v>
      </c>
      <c r="G3" s="49">
        <v>500</v>
      </c>
      <c r="H3" s="49">
        <f>F3-G3</f>
        <v>1500</v>
      </c>
      <c r="I3" s="49">
        <v>1</v>
      </c>
      <c r="J3" s="4" t="s">
        <v>75</v>
      </c>
      <c r="K3" s="4" t="s">
        <v>76</v>
      </c>
      <c r="L3" s="17">
        <f>(E3*2+F3*2)/1000</f>
        <v>7</v>
      </c>
      <c r="M3" s="7">
        <v>2.4169999999999998</v>
      </c>
      <c r="N3" s="7">
        <f t="shared" ref="N3:N12" si="0">M3*L3</f>
        <v>16.918999999999997</v>
      </c>
      <c r="O3" s="43">
        <f>SUM(N3:N12)</f>
        <v>67.901699999999991</v>
      </c>
      <c r="P3" s="43">
        <f>O3*I3</f>
        <v>67.901699999999991</v>
      </c>
      <c r="Q3" s="9">
        <v>2.9769999999999999</v>
      </c>
      <c r="R3" s="9">
        <f t="shared" ref="R3:R12" si="1">Q3*L3</f>
        <v>20.838999999999999</v>
      </c>
      <c r="S3" s="38">
        <f>SUM(R3:R12)</f>
        <v>127.995</v>
      </c>
      <c r="T3" s="26">
        <f>S3*I3</f>
        <v>127.995</v>
      </c>
      <c r="U3" s="55">
        <v>13500</v>
      </c>
      <c r="V3" s="55">
        <f>U3*S3</f>
        <v>1727932.5</v>
      </c>
      <c r="W3" s="55">
        <f>V3*I3</f>
        <v>1727932.5</v>
      </c>
      <c r="X3" s="65">
        <f>SUM(R3:R6)</f>
        <v>42.470199999999998</v>
      </c>
      <c r="Y3" s="65"/>
      <c r="Z3" s="65">
        <f>SUM(R7:R12)/4</f>
        <v>21.381200000000003</v>
      </c>
    </row>
    <row r="4" spans="1:26" ht="20.25" customHeight="1">
      <c r="A4" s="35">
        <f>$A$3</f>
        <v>0</v>
      </c>
      <c r="B4" s="34">
        <v>23464513</v>
      </c>
      <c r="C4" s="34" t="s">
        <v>6</v>
      </c>
      <c r="D4" s="4" t="s">
        <v>184</v>
      </c>
      <c r="E4" s="50"/>
      <c r="F4" s="50"/>
      <c r="G4" s="50"/>
      <c r="H4" s="50"/>
      <c r="I4" s="50"/>
      <c r="J4" s="4" t="s">
        <v>74</v>
      </c>
      <c r="K4" s="4" t="s">
        <v>77</v>
      </c>
      <c r="L4" s="17">
        <f>(E3*2+F3*2)/1000</f>
        <v>7</v>
      </c>
      <c r="M4" s="7">
        <v>1.052</v>
      </c>
      <c r="N4" s="7">
        <f t="shared" si="0"/>
        <v>7.3640000000000008</v>
      </c>
      <c r="O4" s="44"/>
      <c r="P4" s="44"/>
      <c r="Q4" s="9">
        <v>1.865</v>
      </c>
      <c r="R4" s="9">
        <f t="shared" si="1"/>
        <v>13.055</v>
      </c>
      <c r="S4" s="39"/>
      <c r="T4" s="27"/>
      <c r="U4" s="56"/>
      <c r="V4" s="56"/>
      <c r="W4" s="56"/>
      <c r="X4" s="66"/>
      <c r="Y4" s="66"/>
      <c r="Z4" s="66"/>
    </row>
    <row r="5" spans="1:26" ht="20.25" customHeight="1">
      <c r="A5" s="35">
        <f t="shared" ref="A5:A12" si="2">$A$3</f>
        <v>0</v>
      </c>
      <c r="B5" s="34">
        <v>23464513</v>
      </c>
      <c r="C5" s="34" t="s">
        <v>6</v>
      </c>
      <c r="D5" s="4" t="s">
        <v>184</v>
      </c>
      <c r="E5" s="50"/>
      <c r="F5" s="50"/>
      <c r="G5" s="50"/>
      <c r="H5" s="50"/>
      <c r="I5" s="50"/>
      <c r="J5" s="4" t="s">
        <v>78</v>
      </c>
      <c r="K5" s="4" t="s">
        <v>79</v>
      </c>
      <c r="L5" s="17">
        <f>(E3)/1000</f>
        <v>1.5</v>
      </c>
      <c r="M5" s="7">
        <v>3.7170000000000001</v>
      </c>
      <c r="N5" s="7">
        <f t="shared" si="0"/>
        <v>5.5754999999999999</v>
      </c>
      <c r="O5" s="44"/>
      <c r="P5" s="44"/>
      <c r="Q5" s="9">
        <v>5.6219999999999999</v>
      </c>
      <c r="R5" s="9">
        <f t="shared" si="1"/>
        <v>8.4329999999999998</v>
      </c>
      <c r="S5" s="39"/>
      <c r="T5" s="27"/>
      <c r="U5" s="56"/>
      <c r="V5" s="56"/>
      <c r="W5" s="56"/>
      <c r="X5" s="66"/>
      <c r="Y5" s="66"/>
      <c r="Z5" s="66"/>
    </row>
    <row r="6" spans="1:26" ht="20.25" customHeight="1">
      <c r="A6" s="35">
        <f t="shared" si="2"/>
        <v>0</v>
      </c>
      <c r="B6" s="34">
        <v>23464513</v>
      </c>
      <c r="C6" s="34" t="s">
        <v>6</v>
      </c>
      <c r="D6" s="4" t="s">
        <v>184</v>
      </c>
      <c r="E6" s="50"/>
      <c r="F6" s="50"/>
      <c r="G6" s="50"/>
      <c r="H6" s="50"/>
      <c r="I6" s="50"/>
      <c r="J6" s="4" t="s">
        <v>84</v>
      </c>
      <c r="K6" s="4" t="s">
        <v>85</v>
      </c>
      <c r="L6" s="17">
        <f>0.05*4</f>
        <v>0.2</v>
      </c>
      <c r="M6" s="7">
        <v>0.71599999999999997</v>
      </c>
      <c r="N6" s="7">
        <f t="shared" si="0"/>
        <v>0.14319999999999999</v>
      </c>
      <c r="O6" s="44"/>
      <c r="P6" s="44"/>
      <c r="Q6" s="9">
        <v>0.71599999999999997</v>
      </c>
      <c r="R6" s="9">
        <f t="shared" si="1"/>
        <v>0.14319999999999999</v>
      </c>
      <c r="S6" s="39"/>
      <c r="T6" s="27"/>
      <c r="U6" s="56"/>
      <c r="V6" s="56"/>
      <c r="W6" s="56"/>
      <c r="X6" s="66"/>
      <c r="Y6" s="66"/>
      <c r="Z6" s="66"/>
    </row>
    <row r="7" spans="1:26" ht="20.25" customHeight="1">
      <c r="A7" s="35">
        <f t="shared" si="2"/>
        <v>0</v>
      </c>
      <c r="B7" s="34">
        <v>23464513</v>
      </c>
      <c r="C7" s="34" t="s">
        <v>6</v>
      </c>
      <c r="D7" s="4" t="s">
        <v>184</v>
      </c>
      <c r="E7" s="50"/>
      <c r="F7" s="50"/>
      <c r="G7" s="50"/>
      <c r="H7" s="50"/>
      <c r="I7" s="50"/>
      <c r="J7" s="4" t="s">
        <v>80</v>
      </c>
      <c r="K7" s="4" t="s">
        <v>81</v>
      </c>
      <c r="L7" s="17">
        <f>(E3*8+F3*8)/1000</f>
        <v>28</v>
      </c>
      <c r="M7" s="7">
        <v>0.93</v>
      </c>
      <c r="N7" s="7">
        <f t="shared" si="0"/>
        <v>26.040000000000003</v>
      </c>
      <c r="O7" s="44"/>
      <c r="P7" s="44"/>
      <c r="Q7" s="9">
        <v>2.1739999999999999</v>
      </c>
      <c r="R7" s="9">
        <f t="shared" si="1"/>
        <v>60.872</v>
      </c>
      <c r="S7" s="39"/>
      <c r="T7" s="27"/>
      <c r="U7" s="56"/>
      <c r="V7" s="56"/>
      <c r="W7" s="56"/>
      <c r="X7" s="66"/>
      <c r="Y7" s="66"/>
      <c r="Z7" s="66"/>
    </row>
    <row r="8" spans="1:26" ht="20.25" customHeight="1">
      <c r="A8" s="35">
        <f t="shared" si="2"/>
        <v>0</v>
      </c>
      <c r="B8" s="34">
        <v>23464513</v>
      </c>
      <c r="C8" s="34" t="s">
        <v>6</v>
      </c>
      <c r="D8" s="4" t="s">
        <v>184</v>
      </c>
      <c r="E8" s="50"/>
      <c r="F8" s="50"/>
      <c r="G8" s="50"/>
      <c r="H8" s="50"/>
      <c r="I8" s="50"/>
      <c r="J8" s="4" t="s">
        <v>95</v>
      </c>
      <c r="K8" s="4" t="s">
        <v>94</v>
      </c>
      <c r="L8" s="17">
        <f>(E3*4)/1000</f>
        <v>6</v>
      </c>
      <c r="M8" s="7">
        <v>0.93</v>
      </c>
      <c r="N8" s="7">
        <f t="shared" si="0"/>
        <v>5.58</v>
      </c>
      <c r="O8" s="44"/>
      <c r="P8" s="44"/>
      <c r="Q8" s="9">
        <v>2.016</v>
      </c>
      <c r="R8" s="9">
        <f t="shared" si="1"/>
        <v>12.096</v>
      </c>
      <c r="S8" s="39"/>
      <c r="T8" s="27"/>
      <c r="U8" s="56"/>
      <c r="V8" s="56"/>
      <c r="W8" s="56"/>
      <c r="X8" s="66"/>
      <c r="Y8" s="66"/>
      <c r="Z8" s="66"/>
    </row>
    <row r="9" spans="1:26" ht="20.25" customHeight="1">
      <c r="A9" s="35">
        <f t="shared" si="2"/>
        <v>0</v>
      </c>
      <c r="B9" s="34">
        <v>23464513</v>
      </c>
      <c r="C9" s="34" t="s">
        <v>6</v>
      </c>
      <c r="D9" s="4" t="s">
        <v>184</v>
      </c>
      <c r="E9" s="50"/>
      <c r="F9" s="50"/>
      <c r="G9" s="50"/>
      <c r="H9" s="50"/>
      <c r="I9" s="50"/>
      <c r="J9" s="4" t="s">
        <v>82</v>
      </c>
      <c r="K9" s="4" t="s">
        <v>83</v>
      </c>
      <c r="L9" s="17">
        <f>(E3*8+F3*8+E3*8)/1000</f>
        <v>40</v>
      </c>
      <c r="M9" s="7">
        <v>0.106</v>
      </c>
      <c r="N9" s="7">
        <f t="shared" si="0"/>
        <v>4.24</v>
      </c>
      <c r="O9" s="44"/>
      <c r="P9" s="44"/>
      <c r="Q9" s="9">
        <v>0.216</v>
      </c>
      <c r="R9" s="9">
        <f t="shared" si="1"/>
        <v>8.64</v>
      </c>
      <c r="S9" s="30"/>
      <c r="T9" s="27"/>
      <c r="U9" s="56"/>
      <c r="V9" s="56"/>
      <c r="W9" s="56"/>
      <c r="X9" s="66"/>
      <c r="Y9" s="66"/>
      <c r="Z9" s="66"/>
    </row>
    <row r="10" spans="1:26" ht="20.25" customHeight="1">
      <c r="A10" s="35">
        <f t="shared" si="2"/>
        <v>0</v>
      </c>
      <c r="B10" s="34">
        <v>23464513</v>
      </c>
      <c r="C10" s="34" t="s">
        <v>6</v>
      </c>
      <c r="D10" s="4" t="s">
        <v>184</v>
      </c>
      <c r="E10" s="50"/>
      <c r="F10" s="50"/>
      <c r="G10" s="50"/>
      <c r="H10" s="50"/>
      <c r="I10" s="50"/>
      <c r="J10" s="4" t="s">
        <v>88</v>
      </c>
      <c r="K10" s="4" t="s">
        <v>86</v>
      </c>
      <c r="L10" s="17">
        <f>(F3*4)/1000</f>
        <v>8</v>
      </c>
      <c r="M10" s="7">
        <v>0.129</v>
      </c>
      <c r="N10" s="7">
        <f t="shared" si="0"/>
        <v>1.032</v>
      </c>
      <c r="O10" s="44"/>
      <c r="P10" s="44"/>
      <c r="Q10" s="9">
        <v>0.26200000000000001</v>
      </c>
      <c r="R10" s="9">
        <f t="shared" si="1"/>
        <v>2.0960000000000001</v>
      </c>
      <c r="S10" s="30"/>
      <c r="T10" s="27"/>
      <c r="U10" s="56"/>
      <c r="V10" s="56"/>
      <c r="W10" s="56"/>
      <c r="X10" s="66"/>
      <c r="Y10" s="66"/>
      <c r="Z10" s="66"/>
    </row>
    <row r="11" spans="1:26" ht="20.25" customHeight="1">
      <c r="A11" s="35">
        <f t="shared" si="2"/>
        <v>0</v>
      </c>
      <c r="B11" s="34">
        <v>23464513</v>
      </c>
      <c r="C11" s="34" t="s">
        <v>6</v>
      </c>
      <c r="D11" s="4" t="s">
        <v>184</v>
      </c>
      <c r="E11" s="50"/>
      <c r="F11" s="50"/>
      <c r="G11" s="50"/>
      <c r="H11" s="50"/>
      <c r="I11" s="50"/>
      <c r="J11" s="4" t="s">
        <v>89</v>
      </c>
      <c r="K11" s="4" t="s">
        <v>87</v>
      </c>
      <c r="L11" s="17">
        <f>(F3*2)/1000</f>
        <v>4</v>
      </c>
      <c r="M11" s="7">
        <v>0.22</v>
      </c>
      <c r="N11" s="7">
        <f t="shared" si="0"/>
        <v>0.88</v>
      </c>
      <c r="O11" s="44"/>
      <c r="P11" s="44"/>
      <c r="Q11" s="9">
        <v>0.42</v>
      </c>
      <c r="R11" s="9">
        <f t="shared" si="1"/>
        <v>1.68</v>
      </c>
      <c r="S11" s="30"/>
      <c r="T11" s="27"/>
      <c r="U11" s="56"/>
      <c r="V11" s="56"/>
      <c r="W11" s="56"/>
      <c r="X11" s="66"/>
      <c r="Y11" s="66"/>
      <c r="Z11" s="66"/>
    </row>
    <row r="12" spans="1:26" ht="20.25" customHeight="1">
      <c r="A12" s="35">
        <f t="shared" si="2"/>
        <v>0</v>
      </c>
      <c r="B12" s="34">
        <v>23464513</v>
      </c>
      <c r="C12" s="34" t="s">
        <v>6</v>
      </c>
      <c r="D12" s="4" t="s">
        <v>184</v>
      </c>
      <c r="E12" s="51"/>
      <c r="F12" s="51"/>
      <c r="G12" s="51"/>
      <c r="H12" s="51"/>
      <c r="I12" s="51"/>
      <c r="J12" s="6" t="s">
        <v>90</v>
      </c>
      <c r="K12" s="4" t="s">
        <v>91</v>
      </c>
      <c r="L12" s="17">
        <f>0.02*(4*8)</f>
        <v>0.64</v>
      </c>
      <c r="M12" s="7">
        <v>0.2</v>
      </c>
      <c r="N12" s="7">
        <f t="shared" si="0"/>
        <v>0.128</v>
      </c>
      <c r="O12" s="45"/>
      <c r="P12" s="45"/>
      <c r="Q12" s="9">
        <v>0.22</v>
      </c>
      <c r="R12" s="9">
        <f t="shared" si="1"/>
        <v>0.14080000000000001</v>
      </c>
      <c r="S12" s="31"/>
      <c r="T12" s="28"/>
      <c r="U12" s="57"/>
      <c r="V12" s="57"/>
      <c r="W12" s="57"/>
      <c r="X12" s="67"/>
      <c r="Y12" s="67"/>
      <c r="Z12" s="67"/>
    </row>
    <row r="13" spans="1:26" ht="20.25" customHeight="1">
      <c r="A13" s="35"/>
    </row>
    <row r="14" spans="1:26" ht="20.25" customHeight="1">
      <c r="A14" s="35"/>
    </row>
    <row r="15" spans="1:26" ht="20.25" customHeight="1">
      <c r="A15" s="35"/>
    </row>
    <row r="16" spans="1:26" ht="20.25" customHeight="1">
      <c r="A16" s="35"/>
    </row>
    <row r="17" spans="1:1" ht="20.25" customHeight="1">
      <c r="A17" s="35"/>
    </row>
    <row r="18" spans="1:1" ht="20.25" customHeight="1">
      <c r="A18" s="35"/>
    </row>
    <row r="19" spans="1:1" ht="20.25" customHeight="1">
      <c r="A19" s="35"/>
    </row>
    <row r="20" spans="1:1" ht="20.25" customHeight="1">
      <c r="A20" s="35"/>
    </row>
    <row r="21" spans="1:1" ht="20.25" customHeight="1">
      <c r="A21" s="35"/>
    </row>
    <row r="22" spans="1:1" ht="20.25" customHeight="1">
      <c r="A22" s="35"/>
    </row>
    <row r="23" spans="1:1" ht="20.25" customHeight="1">
      <c r="A23" s="35"/>
    </row>
    <row r="24" spans="1:1" ht="20.25" customHeight="1">
      <c r="A24" s="35"/>
    </row>
    <row r="25" spans="1:1" ht="20.25" customHeight="1">
      <c r="A25" s="36"/>
    </row>
  </sheetData>
  <mergeCells count="13">
    <mergeCell ref="Z3:Z12"/>
    <mergeCell ref="E3:E12"/>
    <mergeCell ref="F3:F12"/>
    <mergeCell ref="G3:G12"/>
    <mergeCell ref="H3:H12"/>
    <mergeCell ref="I3:I12"/>
    <mergeCell ref="O3:O12"/>
    <mergeCell ref="P3:P12"/>
    <mergeCell ref="U3:U12"/>
    <mergeCell ref="V3:V12"/>
    <mergeCell ref="W3:W12"/>
    <mergeCell ref="X3:X12"/>
    <mergeCell ref="Y3:Y12"/>
  </mergeCells>
  <phoneticPr fontId="2" type="noConversion"/>
  <pageMargins left="0.15748031496062992" right="0.15748031496062992" top="0.19685039370078741" bottom="0.19685039370078741" header="0.15748031496062992" footer="0.15748031496062992"/>
  <pageSetup paperSize="8" scale="6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2:Z25"/>
  <sheetViews>
    <sheetView view="pageBreakPreview" zoomScale="90" zoomScaleSheetLayoutView="90" workbookViewId="0">
      <pane ySplit="2" topLeftCell="A3" activePane="bottomLeft" state="frozen"/>
      <selection activeCell="W18" sqref="W18"/>
      <selection pane="bottomLeft" activeCell="W18" sqref="W18"/>
    </sheetView>
  </sheetViews>
  <sheetFormatPr defaultRowHeight="20.25" customHeight="1"/>
  <cols>
    <col min="1" max="1" width="6.25" style="23" customWidth="1"/>
    <col min="2" max="2" width="11.5" style="23" customWidth="1"/>
    <col min="3" max="3" width="18.5" style="23" customWidth="1"/>
    <col min="4" max="4" width="11.75" style="23" customWidth="1"/>
    <col min="5" max="8" width="6.625" style="25" customWidth="1"/>
    <col min="9" max="9" width="7.375" style="25" customWidth="1"/>
    <col min="10" max="10" width="15.375" style="4" customWidth="1"/>
    <col min="11" max="11" width="12.125" style="4" customWidth="1"/>
    <col min="12" max="12" width="8.625" style="17" customWidth="1"/>
    <col min="13" max="13" width="8.625" style="7" customWidth="1"/>
    <col min="14" max="14" width="10.625" style="7" customWidth="1"/>
    <col min="15" max="16" width="11.625" style="7" customWidth="1"/>
    <col min="17" max="17" width="8.625" style="9" customWidth="1"/>
    <col min="18" max="18" width="10.25" style="9" customWidth="1"/>
    <col min="19" max="20" width="7.875" style="9" customWidth="1"/>
    <col min="21" max="22" width="11.625" style="11" customWidth="1"/>
    <col min="23" max="23" width="11.625" style="12" customWidth="1"/>
    <col min="24" max="26" width="9.125" style="15" customWidth="1"/>
    <col min="27" max="16384" width="9" style="5"/>
  </cols>
  <sheetData>
    <row r="2" spans="1:26" s="3" customFormat="1" ht="61.5" customHeight="1">
      <c r="A2" s="23" t="s">
        <v>131</v>
      </c>
      <c r="B2" s="23" t="s">
        <v>1</v>
      </c>
      <c r="C2" s="23" t="s">
        <v>14</v>
      </c>
      <c r="D2" s="23" t="s">
        <v>22</v>
      </c>
      <c r="E2" s="25" t="s">
        <v>36</v>
      </c>
      <c r="F2" s="25" t="s">
        <v>37</v>
      </c>
      <c r="G2" s="25" t="s">
        <v>38</v>
      </c>
      <c r="H2" s="25" t="s">
        <v>39</v>
      </c>
      <c r="I2" s="25" t="s">
        <v>19</v>
      </c>
      <c r="J2" s="23" t="s">
        <v>15</v>
      </c>
      <c r="K2" s="23" t="s">
        <v>16</v>
      </c>
      <c r="L2" s="18" t="s">
        <v>264</v>
      </c>
      <c r="M2" s="8" t="s">
        <v>17</v>
      </c>
      <c r="N2" s="8" t="s">
        <v>20</v>
      </c>
      <c r="O2" s="8" t="s">
        <v>204</v>
      </c>
      <c r="P2" s="8" t="s">
        <v>222</v>
      </c>
      <c r="Q2" s="10" t="s">
        <v>18</v>
      </c>
      <c r="R2" s="10" t="s">
        <v>21</v>
      </c>
      <c r="S2" s="22" t="s">
        <v>234</v>
      </c>
      <c r="T2" s="22" t="s">
        <v>246</v>
      </c>
      <c r="U2" s="13" t="s">
        <v>154</v>
      </c>
      <c r="V2" s="13" t="s">
        <v>153</v>
      </c>
      <c r="W2" s="14" t="s">
        <v>155</v>
      </c>
      <c r="X2" s="29" t="s">
        <v>40</v>
      </c>
      <c r="Y2" s="29" t="s">
        <v>98</v>
      </c>
      <c r="Z2" s="29" t="s">
        <v>97</v>
      </c>
    </row>
    <row r="3" spans="1:26" ht="20.25" customHeight="1">
      <c r="A3" s="34"/>
      <c r="B3" s="34">
        <v>23464514</v>
      </c>
      <c r="C3" s="34" t="s">
        <v>7</v>
      </c>
      <c r="D3" s="4" t="s">
        <v>99</v>
      </c>
      <c r="E3" s="49">
        <v>1000</v>
      </c>
      <c r="F3" s="49">
        <v>1000</v>
      </c>
      <c r="G3" s="49"/>
      <c r="H3" s="49"/>
      <c r="I3" s="49">
        <v>1</v>
      </c>
      <c r="J3" s="4" t="s">
        <v>75</v>
      </c>
      <c r="K3" s="4" t="s">
        <v>76</v>
      </c>
      <c r="L3" s="17">
        <f>(E3*2+F3*2)/1000</f>
        <v>4</v>
      </c>
      <c r="M3" s="7">
        <v>2.4169999999999998</v>
      </c>
      <c r="N3" s="7">
        <f t="shared" ref="N3:N10" si="0">M3*L3</f>
        <v>9.6679999999999993</v>
      </c>
      <c r="O3" s="43">
        <f>SUM(N3:N10)</f>
        <v>27.4712</v>
      </c>
      <c r="P3" s="43">
        <f>O3*I3</f>
        <v>27.4712</v>
      </c>
      <c r="Q3" s="9">
        <v>2.9769999999999999</v>
      </c>
      <c r="R3" s="9">
        <f t="shared" ref="R3:R10" si="1">Q3*L3</f>
        <v>11.907999999999999</v>
      </c>
      <c r="S3" s="38">
        <f>SUM(R3:R10)</f>
        <v>50.1496</v>
      </c>
      <c r="T3" s="26">
        <f>S3*I3</f>
        <v>50.1496</v>
      </c>
      <c r="U3" s="55">
        <v>13500</v>
      </c>
      <c r="V3" s="55">
        <f>U3*S3</f>
        <v>677019.6</v>
      </c>
      <c r="W3" s="55">
        <f>V3*I3</f>
        <v>677019.6</v>
      </c>
      <c r="X3" s="65">
        <f>SUM(R3:R5)</f>
        <v>19.511199999999999</v>
      </c>
      <c r="Y3" s="65">
        <f>SUM(R6:R10)/4</f>
        <v>7.6596000000000002</v>
      </c>
      <c r="Z3" s="65"/>
    </row>
    <row r="4" spans="1:26" ht="20.25" customHeight="1">
      <c r="A4" s="35">
        <f>$A$3</f>
        <v>0</v>
      </c>
      <c r="B4" s="34">
        <v>23464514</v>
      </c>
      <c r="C4" s="34" t="s">
        <v>7</v>
      </c>
      <c r="D4" s="4" t="s">
        <v>99</v>
      </c>
      <c r="E4" s="50"/>
      <c r="F4" s="50"/>
      <c r="G4" s="50"/>
      <c r="H4" s="50"/>
      <c r="I4" s="50"/>
      <c r="J4" s="4" t="s">
        <v>74</v>
      </c>
      <c r="K4" s="4" t="s">
        <v>77</v>
      </c>
      <c r="L4" s="17">
        <f>(E3*2+F3*2)/1000</f>
        <v>4</v>
      </c>
      <c r="M4" s="7">
        <v>1.052</v>
      </c>
      <c r="N4" s="7">
        <f t="shared" si="0"/>
        <v>4.2080000000000002</v>
      </c>
      <c r="O4" s="44"/>
      <c r="P4" s="44"/>
      <c r="Q4" s="9">
        <v>1.865</v>
      </c>
      <c r="R4" s="9">
        <f t="shared" si="1"/>
        <v>7.46</v>
      </c>
      <c r="S4" s="39"/>
      <c r="T4" s="27"/>
      <c r="U4" s="56"/>
      <c r="V4" s="56"/>
      <c r="W4" s="56"/>
      <c r="X4" s="66"/>
      <c r="Y4" s="66"/>
      <c r="Z4" s="66"/>
    </row>
    <row r="5" spans="1:26" ht="20.25" customHeight="1">
      <c r="A5" s="35">
        <f t="shared" ref="A5:A10" si="2">$A$3</f>
        <v>0</v>
      </c>
      <c r="B5" s="34">
        <v>23464514</v>
      </c>
      <c r="C5" s="34" t="s">
        <v>7</v>
      </c>
      <c r="D5" s="4" t="s">
        <v>99</v>
      </c>
      <c r="E5" s="50"/>
      <c r="F5" s="50"/>
      <c r="G5" s="50"/>
      <c r="H5" s="50"/>
      <c r="I5" s="50"/>
      <c r="J5" s="4" t="s">
        <v>84</v>
      </c>
      <c r="K5" s="4" t="s">
        <v>85</v>
      </c>
      <c r="L5" s="17">
        <f>0.05*4</f>
        <v>0.2</v>
      </c>
      <c r="M5" s="7">
        <v>0.71599999999999997</v>
      </c>
      <c r="N5" s="7">
        <f t="shared" si="0"/>
        <v>0.14319999999999999</v>
      </c>
      <c r="O5" s="44"/>
      <c r="P5" s="44"/>
      <c r="Q5" s="9">
        <v>0.71599999999999997</v>
      </c>
      <c r="R5" s="9">
        <f t="shared" si="1"/>
        <v>0.14319999999999999</v>
      </c>
      <c r="S5" s="39"/>
      <c r="T5" s="27"/>
      <c r="U5" s="56"/>
      <c r="V5" s="56"/>
      <c r="W5" s="56"/>
      <c r="X5" s="66"/>
      <c r="Y5" s="66"/>
      <c r="Z5" s="66"/>
    </row>
    <row r="6" spans="1:26" ht="20.25" customHeight="1">
      <c r="A6" s="35">
        <f t="shared" si="2"/>
        <v>0</v>
      </c>
      <c r="B6" s="34">
        <v>23464514</v>
      </c>
      <c r="C6" s="34" t="s">
        <v>7</v>
      </c>
      <c r="D6" s="4" t="s">
        <v>99</v>
      </c>
      <c r="E6" s="50"/>
      <c r="F6" s="50"/>
      <c r="G6" s="50"/>
      <c r="H6" s="50"/>
      <c r="I6" s="50"/>
      <c r="J6" s="4" t="s">
        <v>80</v>
      </c>
      <c r="K6" s="4" t="s">
        <v>81</v>
      </c>
      <c r="L6" s="17">
        <f>(E3*4+F3*8)/1000</f>
        <v>12</v>
      </c>
      <c r="M6" s="7">
        <v>0.93</v>
      </c>
      <c r="N6" s="7">
        <f t="shared" si="0"/>
        <v>11.16</v>
      </c>
      <c r="O6" s="44"/>
      <c r="P6" s="44"/>
      <c r="Q6" s="9">
        <v>2.1739999999999999</v>
      </c>
      <c r="R6" s="9">
        <f t="shared" si="1"/>
        <v>26.088000000000001</v>
      </c>
      <c r="S6" s="39"/>
      <c r="T6" s="27"/>
      <c r="U6" s="56"/>
      <c r="V6" s="56"/>
      <c r="W6" s="56"/>
      <c r="X6" s="66"/>
      <c r="Y6" s="66"/>
      <c r="Z6" s="66"/>
    </row>
    <row r="7" spans="1:26" ht="20.25" customHeight="1">
      <c r="A7" s="35">
        <f t="shared" si="2"/>
        <v>0</v>
      </c>
      <c r="B7" s="34">
        <v>23464514</v>
      </c>
      <c r="C7" s="34" t="s">
        <v>7</v>
      </c>
      <c r="D7" s="4" t="s">
        <v>99</v>
      </c>
      <c r="E7" s="50"/>
      <c r="F7" s="50"/>
      <c r="G7" s="50"/>
      <c r="H7" s="50"/>
      <c r="I7" s="50"/>
      <c r="J7" s="4" t="s">
        <v>82</v>
      </c>
      <c r="K7" s="4" t="s">
        <v>83</v>
      </c>
      <c r="L7" s="17">
        <f>(E3*4+F3*8)/1000</f>
        <v>12</v>
      </c>
      <c r="M7" s="7">
        <v>0.106</v>
      </c>
      <c r="N7" s="7">
        <f t="shared" si="0"/>
        <v>1.272</v>
      </c>
      <c r="O7" s="44"/>
      <c r="P7" s="44"/>
      <c r="Q7" s="9">
        <v>0.216</v>
      </c>
      <c r="R7" s="9">
        <f t="shared" si="1"/>
        <v>2.5920000000000001</v>
      </c>
      <c r="S7" s="39"/>
      <c r="T7" s="27"/>
      <c r="U7" s="56"/>
      <c r="V7" s="56"/>
      <c r="W7" s="56"/>
      <c r="X7" s="66"/>
      <c r="Y7" s="66"/>
      <c r="Z7" s="66"/>
    </row>
    <row r="8" spans="1:26" ht="20.25" customHeight="1">
      <c r="A8" s="35">
        <f t="shared" si="2"/>
        <v>0</v>
      </c>
      <c r="B8" s="34">
        <v>23464514</v>
      </c>
      <c r="C8" s="34" t="s">
        <v>7</v>
      </c>
      <c r="D8" s="4" t="s">
        <v>99</v>
      </c>
      <c r="E8" s="50"/>
      <c r="F8" s="50"/>
      <c r="G8" s="50"/>
      <c r="H8" s="50"/>
      <c r="I8" s="50"/>
      <c r="J8" s="4" t="s">
        <v>88</v>
      </c>
      <c r="K8" s="4" t="s">
        <v>86</v>
      </c>
      <c r="L8" s="17">
        <f>(F3*4)/1000</f>
        <v>4</v>
      </c>
      <c r="M8" s="7">
        <v>0.129</v>
      </c>
      <c r="N8" s="7">
        <f t="shared" si="0"/>
        <v>0.51600000000000001</v>
      </c>
      <c r="O8" s="44"/>
      <c r="P8" s="44"/>
      <c r="Q8" s="9">
        <v>0.26200000000000001</v>
      </c>
      <c r="R8" s="9">
        <f t="shared" si="1"/>
        <v>1.048</v>
      </c>
      <c r="S8" s="39"/>
      <c r="T8" s="27"/>
      <c r="U8" s="56"/>
      <c r="V8" s="56"/>
      <c r="W8" s="56"/>
      <c r="X8" s="66"/>
      <c r="Y8" s="66"/>
      <c r="Z8" s="66"/>
    </row>
    <row r="9" spans="1:26" ht="20.25" customHeight="1">
      <c r="A9" s="35">
        <f t="shared" si="2"/>
        <v>0</v>
      </c>
      <c r="B9" s="34">
        <v>23464514</v>
      </c>
      <c r="C9" s="34" t="s">
        <v>7</v>
      </c>
      <c r="D9" s="4" t="s">
        <v>99</v>
      </c>
      <c r="E9" s="50"/>
      <c r="F9" s="50"/>
      <c r="G9" s="50"/>
      <c r="H9" s="50"/>
      <c r="I9" s="50"/>
      <c r="J9" s="4" t="s">
        <v>89</v>
      </c>
      <c r="K9" s="4" t="s">
        <v>87</v>
      </c>
      <c r="L9" s="17">
        <f>(F3*2)/1000</f>
        <v>2</v>
      </c>
      <c r="M9" s="7">
        <v>0.22</v>
      </c>
      <c r="N9" s="7">
        <f t="shared" si="0"/>
        <v>0.44</v>
      </c>
      <c r="O9" s="44"/>
      <c r="P9" s="44"/>
      <c r="Q9" s="9">
        <v>0.42</v>
      </c>
      <c r="R9" s="9">
        <f t="shared" si="1"/>
        <v>0.84</v>
      </c>
      <c r="S9" s="30"/>
      <c r="T9" s="27"/>
      <c r="U9" s="56"/>
      <c r="V9" s="56"/>
      <c r="W9" s="56"/>
      <c r="X9" s="66"/>
      <c r="Y9" s="66"/>
      <c r="Z9" s="66"/>
    </row>
    <row r="10" spans="1:26" ht="20.25" customHeight="1">
      <c r="A10" s="35">
        <f t="shared" si="2"/>
        <v>0</v>
      </c>
      <c r="B10" s="34">
        <v>23464514</v>
      </c>
      <c r="C10" s="34" t="s">
        <v>7</v>
      </c>
      <c r="D10" s="4" t="s">
        <v>99</v>
      </c>
      <c r="E10" s="51"/>
      <c r="F10" s="51"/>
      <c r="G10" s="51"/>
      <c r="H10" s="51"/>
      <c r="I10" s="51"/>
      <c r="J10" s="6" t="s">
        <v>90</v>
      </c>
      <c r="K10" s="4" t="s">
        <v>91</v>
      </c>
      <c r="L10" s="17">
        <f>0.02*(4*4)</f>
        <v>0.32</v>
      </c>
      <c r="M10" s="7">
        <v>0.2</v>
      </c>
      <c r="N10" s="7">
        <f t="shared" si="0"/>
        <v>6.4000000000000001E-2</v>
      </c>
      <c r="O10" s="45"/>
      <c r="P10" s="45"/>
      <c r="Q10" s="9">
        <v>0.22</v>
      </c>
      <c r="R10" s="9">
        <f t="shared" si="1"/>
        <v>7.0400000000000004E-2</v>
      </c>
      <c r="S10" s="31"/>
      <c r="T10" s="28"/>
      <c r="U10" s="57"/>
      <c r="V10" s="57"/>
      <c r="W10" s="57"/>
      <c r="X10" s="67"/>
      <c r="Y10" s="67"/>
      <c r="Z10" s="67"/>
    </row>
    <row r="11" spans="1:26" ht="20.25" customHeight="1">
      <c r="A11" s="35"/>
    </row>
    <row r="12" spans="1:26" ht="20.25" customHeight="1">
      <c r="A12" s="35"/>
    </row>
    <row r="13" spans="1:26" ht="20.25" customHeight="1">
      <c r="A13" s="35"/>
    </row>
    <row r="14" spans="1:26" ht="20.25" customHeight="1">
      <c r="A14" s="35"/>
    </row>
    <row r="15" spans="1:26" ht="20.25" customHeight="1">
      <c r="A15" s="35"/>
    </row>
    <row r="16" spans="1:26" ht="20.25" customHeight="1">
      <c r="A16" s="35"/>
    </row>
    <row r="17" spans="1:1" ht="20.25" customHeight="1">
      <c r="A17" s="35"/>
    </row>
    <row r="18" spans="1:1" ht="20.25" customHeight="1">
      <c r="A18" s="35"/>
    </row>
    <row r="19" spans="1:1" ht="20.25" customHeight="1">
      <c r="A19" s="35"/>
    </row>
    <row r="20" spans="1:1" ht="20.25" customHeight="1">
      <c r="A20" s="35"/>
    </row>
    <row r="21" spans="1:1" ht="20.25" customHeight="1">
      <c r="A21" s="35"/>
    </row>
    <row r="22" spans="1:1" ht="20.25" customHeight="1">
      <c r="A22" s="35"/>
    </row>
    <row r="23" spans="1:1" ht="20.25" customHeight="1">
      <c r="A23" s="35"/>
    </row>
    <row r="24" spans="1:1" ht="20.25" customHeight="1">
      <c r="A24" s="35"/>
    </row>
    <row r="25" spans="1:1" ht="20.25" customHeight="1">
      <c r="A25" s="36"/>
    </row>
  </sheetData>
  <mergeCells count="13">
    <mergeCell ref="Z3:Z10"/>
    <mergeCell ref="E3:E10"/>
    <mergeCell ref="F3:F10"/>
    <mergeCell ref="G3:G10"/>
    <mergeCell ref="H3:H10"/>
    <mergeCell ref="I3:I10"/>
    <mergeCell ref="O3:O10"/>
    <mergeCell ref="P3:P10"/>
    <mergeCell ref="U3:U10"/>
    <mergeCell ref="V3:V10"/>
    <mergeCell ref="W3:W10"/>
    <mergeCell ref="X3:X10"/>
    <mergeCell ref="Y3:Y10"/>
  </mergeCells>
  <phoneticPr fontId="2" type="noConversion"/>
  <pageMargins left="0.15748031496062992" right="0.15748031496062992" top="0.19685039370078741" bottom="0.19685039370078741" header="0.15748031496062992" footer="0.15748031496062992"/>
  <pageSetup paperSize="8" scale="6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2:Z25"/>
  <sheetViews>
    <sheetView view="pageBreakPreview" zoomScale="90" zoomScaleSheetLayoutView="90" workbookViewId="0">
      <pane ySplit="2" topLeftCell="A3" activePane="bottomLeft" state="frozen"/>
      <selection activeCell="W18" sqref="W18"/>
      <selection pane="bottomLeft" activeCell="W18" sqref="W18"/>
    </sheetView>
  </sheetViews>
  <sheetFormatPr defaultRowHeight="20.25" customHeight="1"/>
  <cols>
    <col min="1" max="1" width="6.25" style="23" customWidth="1"/>
    <col min="2" max="2" width="11.5" style="23" customWidth="1"/>
    <col min="3" max="3" width="18.5" style="23" customWidth="1"/>
    <col min="4" max="4" width="11.75" style="23" customWidth="1"/>
    <col min="5" max="8" width="6.625" style="25" customWidth="1"/>
    <col min="9" max="9" width="7.375" style="25" customWidth="1"/>
    <col min="10" max="10" width="15.375" style="4" customWidth="1"/>
    <col min="11" max="11" width="12.125" style="4" customWidth="1"/>
    <col min="12" max="12" width="8.625" style="17" customWidth="1"/>
    <col min="13" max="13" width="8.625" style="7" customWidth="1"/>
    <col min="14" max="14" width="10.625" style="7" customWidth="1"/>
    <col min="15" max="16" width="11.625" style="7" customWidth="1"/>
    <col min="17" max="17" width="8.625" style="9" customWidth="1"/>
    <col min="18" max="18" width="10.25" style="9" customWidth="1"/>
    <col min="19" max="20" width="7.875" style="9" customWidth="1"/>
    <col min="21" max="22" width="11.625" style="11" customWidth="1"/>
    <col min="23" max="23" width="11.625" style="12" customWidth="1"/>
    <col min="24" max="26" width="9.125" style="15" customWidth="1"/>
    <col min="27" max="16384" width="9" style="5"/>
  </cols>
  <sheetData>
    <row r="2" spans="1:26" s="3" customFormat="1" ht="61.5" customHeight="1">
      <c r="A2" s="23" t="s">
        <v>131</v>
      </c>
      <c r="B2" s="23" t="s">
        <v>1</v>
      </c>
      <c r="C2" s="23" t="s">
        <v>14</v>
      </c>
      <c r="D2" s="23" t="s">
        <v>22</v>
      </c>
      <c r="E2" s="25" t="s">
        <v>36</v>
      </c>
      <c r="F2" s="25" t="s">
        <v>37</v>
      </c>
      <c r="G2" s="25" t="s">
        <v>38</v>
      </c>
      <c r="H2" s="25" t="s">
        <v>39</v>
      </c>
      <c r="I2" s="25" t="s">
        <v>19</v>
      </c>
      <c r="J2" s="23" t="s">
        <v>15</v>
      </c>
      <c r="K2" s="23" t="s">
        <v>16</v>
      </c>
      <c r="L2" s="18" t="s">
        <v>264</v>
      </c>
      <c r="M2" s="8" t="s">
        <v>17</v>
      </c>
      <c r="N2" s="8" t="s">
        <v>20</v>
      </c>
      <c r="O2" s="8" t="s">
        <v>208</v>
      </c>
      <c r="P2" s="8" t="s">
        <v>218</v>
      </c>
      <c r="Q2" s="10" t="s">
        <v>18</v>
      </c>
      <c r="R2" s="10" t="s">
        <v>21</v>
      </c>
      <c r="S2" s="22" t="s">
        <v>233</v>
      </c>
      <c r="T2" s="22" t="s">
        <v>244</v>
      </c>
      <c r="U2" s="13" t="s">
        <v>154</v>
      </c>
      <c r="V2" s="13" t="s">
        <v>153</v>
      </c>
      <c r="W2" s="14" t="s">
        <v>155</v>
      </c>
      <c r="X2" s="29" t="s">
        <v>40</v>
      </c>
      <c r="Y2" s="29" t="s">
        <v>98</v>
      </c>
      <c r="Z2" s="29" t="s">
        <v>97</v>
      </c>
    </row>
    <row r="3" spans="1:26" ht="20.25" customHeight="1">
      <c r="A3" s="34"/>
      <c r="B3" s="34">
        <v>23464514</v>
      </c>
      <c r="C3" s="34" t="s">
        <v>7</v>
      </c>
      <c r="D3" s="4" t="s">
        <v>100</v>
      </c>
      <c r="E3" s="49">
        <v>1000</v>
      </c>
      <c r="F3" s="49">
        <v>1000</v>
      </c>
      <c r="G3" s="49"/>
      <c r="H3" s="49"/>
      <c r="I3" s="49">
        <v>1</v>
      </c>
      <c r="J3" s="4" t="s">
        <v>75</v>
      </c>
      <c r="K3" s="4" t="s">
        <v>76</v>
      </c>
      <c r="L3" s="17">
        <f>(E3*2+F3*2)/1000</f>
        <v>4</v>
      </c>
      <c r="M3" s="7">
        <v>2.4169999999999998</v>
      </c>
      <c r="N3" s="7">
        <f t="shared" ref="N3:N11" si="0">M3*L3</f>
        <v>9.6679999999999993</v>
      </c>
      <c r="O3" s="43">
        <f>SUM(N3:N11)</f>
        <v>29.755200000000006</v>
      </c>
      <c r="P3" s="43">
        <f>O3*I3</f>
        <v>29.755200000000006</v>
      </c>
      <c r="Q3" s="9">
        <v>2.9769999999999999</v>
      </c>
      <c r="R3" s="9">
        <f t="shared" ref="R3:R11" si="1">Q3*L3</f>
        <v>11.907999999999999</v>
      </c>
      <c r="S3" s="38">
        <f>SUM(R3:R11)</f>
        <v>55.0456</v>
      </c>
      <c r="T3" s="26">
        <f>S3*I3</f>
        <v>55.0456</v>
      </c>
      <c r="U3" s="55">
        <v>13500</v>
      </c>
      <c r="V3" s="55">
        <f>U3*S3</f>
        <v>743115.6</v>
      </c>
      <c r="W3" s="55">
        <f>V3*I3</f>
        <v>743115.6</v>
      </c>
      <c r="X3" s="65">
        <f>SUM(R3:R5)</f>
        <v>19.511199999999999</v>
      </c>
      <c r="Y3" s="65">
        <f>SUM(R6:R11)/4</f>
        <v>8.8836000000000013</v>
      </c>
      <c r="Z3" s="65"/>
    </row>
    <row r="4" spans="1:26" ht="20.25" customHeight="1">
      <c r="A4" s="35">
        <f>$A$3</f>
        <v>0</v>
      </c>
      <c r="B4" s="34">
        <v>23464514</v>
      </c>
      <c r="C4" s="34" t="s">
        <v>7</v>
      </c>
      <c r="D4" s="4" t="s">
        <v>100</v>
      </c>
      <c r="E4" s="50"/>
      <c r="F4" s="50"/>
      <c r="G4" s="50"/>
      <c r="H4" s="50"/>
      <c r="I4" s="50"/>
      <c r="J4" s="4" t="s">
        <v>74</v>
      </c>
      <c r="K4" s="4" t="s">
        <v>77</v>
      </c>
      <c r="L4" s="17">
        <f>(E3*2+F3*2)/1000</f>
        <v>4</v>
      </c>
      <c r="M4" s="7">
        <v>1.052</v>
      </c>
      <c r="N4" s="7">
        <f t="shared" si="0"/>
        <v>4.2080000000000002</v>
      </c>
      <c r="O4" s="44"/>
      <c r="P4" s="44"/>
      <c r="Q4" s="9">
        <v>1.865</v>
      </c>
      <c r="R4" s="9">
        <f t="shared" si="1"/>
        <v>7.46</v>
      </c>
      <c r="S4" s="39"/>
      <c r="T4" s="27"/>
      <c r="U4" s="56"/>
      <c r="V4" s="56"/>
      <c r="W4" s="56"/>
      <c r="X4" s="66"/>
      <c r="Y4" s="66"/>
      <c r="Z4" s="66"/>
    </row>
    <row r="5" spans="1:26" ht="20.25" customHeight="1">
      <c r="A5" s="35">
        <f t="shared" ref="A5:A11" si="2">$A$3</f>
        <v>0</v>
      </c>
      <c r="B5" s="34">
        <v>23464514</v>
      </c>
      <c r="C5" s="34" t="s">
        <v>7</v>
      </c>
      <c r="D5" s="4" t="s">
        <v>100</v>
      </c>
      <c r="E5" s="50"/>
      <c r="F5" s="50"/>
      <c r="G5" s="50"/>
      <c r="H5" s="50"/>
      <c r="I5" s="50"/>
      <c r="J5" s="4" t="s">
        <v>84</v>
      </c>
      <c r="K5" s="4" t="s">
        <v>85</v>
      </c>
      <c r="L5" s="17">
        <f>0.05*4</f>
        <v>0.2</v>
      </c>
      <c r="M5" s="7">
        <v>0.71599999999999997</v>
      </c>
      <c r="N5" s="7">
        <f t="shared" si="0"/>
        <v>0.14319999999999999</v>
      </c>
      <c r="O5" s="44"/>
      <c r="P5" s="44"/>
      <c r="Q5" s="9">
        <v>0.71599999999999997</v>
      </c>
      <c r="R5" s="9">
        <f t="shared" si="1"/>
        <v>0.14319999999999999</v>
      </c>
      <c r="S5" s="39"/>
      <c r="T5" s="27"/>
      <c r="U5" s="56"/>
      <c r="V5" s="56"/>
      <c r="W5" s="56"/>
      <c r="X5" s="66"/>
      <c r="Y5" s="66"/>
      <c r="Z5" s="66"/>
    </row>
    <row r="6" spans="1:26" ht="20.25" customHeight="1">
      <c r="A6" s="35">
        <f t="shared" si="2"/>
        <v>0</v>
      </c>
      <c r="B6" s="34">
        <v>23464514</v>
      </c>
      <c r="C6" s="34" t="s">
        <v>7</v>
      </c>
      <c r="D6" s="4" t="s">
        <v>100</v>
      </c>
      <c r="E6" s="50"/>
      <c r="F6" s="50"/>
      <c r="G6" s="50"/>
      <c r="H6" s="50"/>
      <c r="I6" s="50"/>
      <c r="J6" s="4" t="s">
        <v>80</v>
      </c>
      <c r="K6" s="4" t="s">
        <v>81</v>
      </c>
      <c r="L6" s="17">
        <f>(E3*4+F3*8)/1000</f>
        <v>12</v>
      </c>
      <c r="M6" s="7">
        <v>0.93</v>
      </c>
      <c r="N6" s="7">
        <f t="shared" si="0"/>
        <v>11.16</v>
      </c>
      <c r="O6" s="44"/>
      <c r="P6" s="44"/>
      <c r="Q6" s="9">
        <v>2.1739999999999999</v>
      </c>
      <c r="R6" s="9">
        <f t="shared" si="1"/>
        <v>26.088000000000001</v>
      </c>
      <c r="S6" s="39"/>
      <c r="T6" s="27"/>
      <c r="U6" s="56"/>
      <c r="V6" s="56"/>
      <c r="W6" s="56"/>
      <c r="X6" s="66"/>
      <c r="Y6" s="66"/>
      <c r="Z6" s="66"/>
    </row>
    <row r="7" spans="1:26" ht="20.25" customHeight="1">
      <c r="A7" s="35">
        <f t="shared" si="2"/>
        <v>0</v>
      </c>
      <c r="B7" s="34">
        <v>23464514</v>
      </c>
      <c r="C7" s="34" t="s">
        <v>7</v>
      </c>
      <c r="D7" s="4" t="s">
        <v>100</v>
      </c>
      <c r="E7" s="50"/>
      <c r="F7" s="50"/>
      <c r="G7" s="50"/>
      <c r="H7" s="50"/>
      <c r="I7" s="50"/>
      <c r="J7" s="4" t="s">
        <v>95</v>
      </c>
      <c r="K7" s="4" t="s">
        <v>94</v>
      </c>
      <c r="L7" s="17">
        <f>(E3*2)/1000</f>
        <v>2</v>
      </c>
      <c r="M7" s="7">
        <v>0.93</v>
      </c>
      <c r="N7" s="7">
        <f t="shared" si="0"/>
        <v>1.86</v>
      </c>
      <c r="O7" s="44"/>
      <c r="P7" s="44"/>
      <c r="Q7" s="9">
        <v>2.016</v>
      </c>
      <c r="R7" s="9">
        <f t="shared" si="1"/>
        <v>4.032</v>
      </c>
      <c r="S7" s="39"/>
      <c r="T7" s="27"/>
      <c r="U7" s="56"/>
      <c r="V7" s="56"/>
      <c r="W7" s="56"/>
      <c r="X7" s="66"/>
      <c r="Y7" s="66"/>
      <c r="Z7" s="66"/>
    </row>
    <row r="8" spans="1:26" ht="20.25" customHeight="1">
      <c r="A8" s="35">
        <f t="shared" si="2"/>
        <v>0</v>
      </c>
      <c r="B8" s="34">
        <v>23464514</v>
      </c>
      <c r="C8" s="34" t="s">
        <v>7</v>
      </c>
      <c r="D8" s="4" t="s">
        <v>100</v>
      </c>
      <c r="E8" s="50"/>
      <c r="F8" s="50"/>
      <c r="G8" s="50"/>
      <c r="H8" s="50"/>
      <c r="I8" s="50"/>
      <c r="J8" s="4" t="s">
        <v>82</v>
      </c>
      <c r="K8" s="4" t="s">
        <v>83</v>
      </c>
      <c r="L8" s="17">
        <f>(E3*8+F3*8)/1000</f>
        <v>16</v>
      </c>
      <c r="M8" s="7">
        <v>0.106</v>
      </c>
      <c r="N8" s="7">
        <f t="shared" si="0"/>
        <v>1.696</v>
      </c>
      <c r="O8" s="44"/>
      <c r="P8" s="44"/>
      <c r="Q8" s="9">
        <v>0.216</v>
      </c>
      <c r="R8" s="9">
        <f t="shared" si="1"/>
        <v>3.456</v>
      </c>
      <c r="S8" s="39"/>
      <c r="T8" s="27"/>
      <c r="U8" s="56"/>
      <c r="V8" s="56"/>
      <c r="W8" s="56"/>
      <c r="X8" s="66"/>
      <c r="Y8" s="66"/>
      <c r="Z8" s="66"/>
    </row>
    <row r="9" spans="1:26" ht="20.25" customHeight="1">
      <c r="A9" s="35">
        <f t="shared" si="2"/>
        <v>0</v>
      </c>
      <c r="B9" s="34">
        <v>23464514</v>
      </c>
      <c r="C9" s="34" t="s">
        <v>7</v>
      </c>
      <c r="D9" s="4" t="s">
        <v>100</v>
      </c>
      <c r="E9" s="50"/>
      <c r="F9" s="50"/>
      <c r="G9" s="50"/>
      <c r="H9" s="50"/>
      <c r="I9" s="50"/>
      <c r="J9" s="4" t="s">
        <v>88</v>
      </c>
      <c r="K9" s="4" t="s">
        <v>86</v>
      </c>
      <c r="L9" s="17">
        <f>(F3*4)/1000</f>
        <v>4</v>
      </c>
      <c r="M9" s="7">
        <v>0.129</v>
      </c>
      <c r="N9" s="7">
        <f t="shared" si="0"/>
        <v>0.51600000000000001</v>
      </c>
      <c r="O9" s="44"/>
      <c r="P9" s="44"/>
      <c r="Q9" s="9">
        <v>0.26200000000000001</v>
      </c>
      <c r="R9" s="9">
        <f t="shared" si="1"/>
        <v>1.048</v>
      </c>
      <c r="S9" s="30"/>
      <c r="T9" s="27"/>
      <c r="U9" s="56"/>
      <c r="V9" s="56"/>
      <c r="W9" s="56"/>
      <c r="X9" s="66"/>
      <c r="Y9" s="66"/>
      <c r="Z9" s="66"/>
    </row>
    <row r="10" spans="1:26" ht="20.25" customHeight="1">
      <c r="A10" s="35">
        <f t="shared" si="2"/>
        <v>0</v>
      </c>
      <c r="B10" s="34">
        <v>23464514</v>
      </c>
      <c r="C10" s="34" t="s">
        <v>7</v>
      </c>
      <c r="D10" s="4" t="s">
        <v>100</v>
      </c>
      <c r="E10" s="50"/>
      <c r="F10" s="50"/>
      <c r="G10" s="50"/>
      <c r="H10" s="50"/>
      <c r="I10" s="50"/>
      <c r="J10" s="4" t="s">
        <v>89</v>
      </c>
      <c r="K10" s="4" t="s">
        <v>87</v>
      </c>
      <c r="L10" s="17">
        <f>(F3*2)/1000</f>
        <v>2</v>
      </c>
      <c r="M10" s="7">
        <v>0.22</v>
      </c>
      <c r="N10" s="7">
        <f t="shared" si="0"/>
        <v>0.44</v>
      </c>
      <c r="O10" s="44"/>
      <c r="P10" s="44"/>
      <c r="Q10" s="9">
        <v>0.42</v>
      </c>
      <c r="R10" s="9">
        <f t="shared" si="1"/>
        <v>0.84</v>
      </c>
      <c r="S10" s="30"/>
      <c r="T10" s="27"/>
      <c r="U10" s="56"/>
      <c r="V10" s="56"/>
      <c r="W10" s="56"/>
      <c r="X10" s="66"/>
      <c r="Y10" s="66"/>
      <c r="Z10" s="66"/>
    </row>
    <row r="11" spans="1:26" ht="20.25" customHeight="1">
      <c r="A11" s="35">
        <f t="shared" si="2"/>
        <v>0</v>
      </c>
      <c r="B11" s="34">
        <v>23464514</v>
      </c>
      <c r="C11" s="34" t="s">
        <v>7</v>
      </c>
      <c r="D11" s="4" t="s">
        <v>100</v>
      </c>
      <c r="E11" s="51"/>
      <c r="F11" s="51"/>
      <c r="G11" s="51"/>
      <c r="H11" s="51"/>
      <c r="I11" s="51"/>
      <c r="J11" s="6" t="s">
        <v>90</v>
      </c>
      <c r="K11" s="4" t="s">
        <v>91</v>
      </c>
      <c r="L11" s="17">
        <f>0.02*(4*4)</f>
        <v>0.32</v>
      </c>
      <c r="M11" s="7">
        <v>0.2</v>
      </c>
      <c r="N11" s="7">
        <f t="shared" si="0"/>
        <v>6.4000000000000001E-2</v>
      </c>
      <c r="O11" s="45"/>
      <c r="P11" s="45"/>
      <c r="Q11" s="9">
        <v>0.22</v>
      </c>
      <c r="R11" s="9">
        <f t="shared" si="1"/>
        <v>7.0400000000000004E-2</v>
      </c>
      <c r="S11" s="31"/>
      <c r="T11" s="28"/>
      <c r="U11" s="57"/>
      <c r="V11" s="57"/>
      <c r="W11" s="57"/>
      <c r="X11" s="67"/>
      <c r="Y11" s="67"/>
      <c r="Z11" s="67"/>
    </row>
    <row r="12" spans="1:26" ht="20.25" customHeight="1">
      <c r="A12" s="35"/>
    </row>
    <row r="13" spans="1:26" ht="20.25" customHeight="1">
      <c r="A13" s="35"/>
    </row>
    <row r="14" spans="1:26" ht="20.25" customHeight="1">
      <c r="A14" s="35"/>
    </row>
    <row r="15" spans="1:26" ht="20.25" customHeight="1">
      <c r="A15" s="35"/>
    </row>
    <row r="16" spans="1:26" ht="20.25" customHeight="1">
      <c r="A16" s="35"/>
    </row>
    <row r="17" spans="1:1" ht="20.25" customHeight="1">
      <c r="A17" s="35"/>
    </row>
    <row r="18" spans="1:1" ht="20.25" customHeight="1">
      <c r="A18" s="35"/>
    </row>
    <row r="19" spans="1:1" ht="20.25" customHeight="1">
      <c r="A19" s="35"/>
    </row>
    <row r="20" spans="1:1" ht="20.25" customHeight="1">
      <c r="A20" s="35"/>
    </row>
    <row r="21" spans="1:1" ht="20.25" customHeight="1">
      <c r="A21" s="35"/>
    </row>
    <row r="22" spans="1:1" ht="20.25" customHeight="1">
      <c r="A22" s="35"/>
    </row>
    <row r="23" spans="1:1" ht="20.25" customHeight="1">
      <c r="A23" s="35"/>
    </row>
    <row r="24" spans="1:1" ht="20.25" customHeight="1">
      <c r="A24" s="35"/>
    </row>
    <row r="25" spans="1:1" ht="20.25" customHeight="1">
      <c r="A25" s="36"/>
    </row>
  </sheetData>
  <mergeCells count="13">
    <mergeCell ref="O3:O11"/>
    <mergeCell ref="P3:P11"/>
    <mergeCell ref="U3:U11"/>
    <mergeCell ref="E3:E11"/>
    <mergeCell ref="F3:F11"/>
    <mergeCell ref="G3:G11"/>
    <mergeCell ref="H3:H11"/>
    <mergeCell ref="I3:I11"/>
    <mergeCell ref="V3:V11"/>
    <mergeCell ref="W3:W11"/>
    <mergeCell ref="X3:X11"/>
    <mergeCell ref="Y3:Y11"/>
    <mergeCell ref="Z3:Z11"/>
  </mergeCells>
  <phoneticPr fontId="2" type="noConversion"/>
  <pageMargins left="0.15748031496062992" right="0.15748031496062992" top="0.19685039370078741" bottom="0.19685039370078741" header="0.15748031496062992" footer="0.15748031496062992"/>
  <pageSetup paperSize="8" scale="69" orientation="landscape" r:id="rId1"/>
  <rowBreaks count="3" manualBreakCount="3">
    <brk id="54" max="25" man="1"/>
    <brk id="100" max="25" man="1"/>
    <brk id="177" max="25" man="1"/>
  </rowBreak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2:Z25"/>
  <sheetViews>
    <sheetView view="pageBreakPreview" zoomScale="90" zoomScaleSheetLayoutView="90" workbookViewId="0">
      <pane ySplit="2" topLeftCell="A3" activePane="bottomLeft" state="frozen"/>
      <selection activeCell="W18" sqref="W18"/>
      <selection pane="bottomLeft" activeCell="W18" sqref="W18"/>
    </sheetView>
  </sheetViews>
  <sheetFormatPr defaultRowHeight="20.25" customHeight="1"/>
  <cols>
    <col min="1" max="1" width="6.25" style="23" customWidth="1"/>
    <col min="2" max="2" width="11.5" style="23" customWidth="1"/>
    <col min="3" max="3" width="18.5" style="23" customWidth="1"/>
    <col min="4" max="4" width="11.75" style="23" customWidth="1"/>
    <col min="5" max="8" width="6.625" style="25" customWidth="1"/>
    <col min="9" max="9" width="7.375" style="25" customWidth="1"/>
    <col min="10" max="10" width="15.375" style="4" customWidth="1"/>
    <col min="11" max="11" width="12.125" style="4" customWidth="1"/>
    <col min="12" max="12" width="8.625" style="17" customWidth="1"/>
    <col min="13" max="13" width="8.625" style="7" customWidth="1"/>
    <col min="14" max="14" width="10.625" style="7" customWidth="1"/>
    <col min="15" max="16" width="11.625" style="7" customWidth="1"/>
    <col min="17" max="17" width="8.625" style="9" customWidth="1"/>
    <col min="18" max="18" width="10.25" style="9" customWidth="1"/>
    <col min="19" max="20" width="7.875" style="9" customWidth="1"/>
    <col min="21" max="22" width="11.625" style="11" customWidth="1"/>
    <col min="23" max="23" width="11.625" style="12" customWidth="1"/>
    <col min="24" max="26" width="9.125" style="15" customWidth="1"/>
    <col min="27" max="16384" width="9" style="5"/>
  </cols>
  <sheetData>
    <row r="2" spans="1:26" s="3" customFormat="1" ht="61.5" customHeight="1">
      <c r="A2" s="23" t="s">
        <v>131</v>
      </c>
      <c r="B2" s="23" t="s">
        <v>1</v>
      </c>
      <c r="C2" s="23" t="s">
        <v>14</v>
      </c>
      <c r="D2" s="23" t="s">
        <v>22</v>
      </c>
      <c r="E2" s="25" t="s">
        <v>36</v>
      </c>
      <c r="F2" s="25" t="s">
        <v>37</v>
      </c>
      <c r="G2" s="25" t="s">
        <v>38</v>
      </c>
      <c r="H2" s="25" t="s">
        <v>39</v>
      </c>
      <c r="I2" s="25" t="s">
        <v>19</v>
      </c>
      <c r="J2" s="23" t="s">
        <v>15</v>
      </c>
      <c r="K2" s="23" t="s">
        <v>16</v>
      </c>
      <c r="L2" s="18" t="s">
        <v>259</v>
      </c>
      <c r="M2" s="8" t="s">
        <v>17</v>
      </c>
      <c r="N2" s="8" t="s">
        <v>20</v>
      </c>
      <c r="O2" s="8" t="s">
        <v>204</v>
      </c>
      <c r="P2" s="8" t="s">
        <v>222</v>
      </c>
      <c r="Q2" s="10" t="s">
        <v>18</v>
      </c>
      <c r="R2" s="10" t="s">
        <v>21</v>
      </c>
      <c r="S2" s="22" t="s">
        <v>233</v>
      </c>
      <c r="T2" s="22" t="s">
        <v>251</v>
      </c>
      <c r="U2" s="13" t="s">
        <v>154</v>
      </c>
      <c r="V2" s="13" t="s">
        <v>153</v>
      </c>
      <c r="W2" s="14" t="s">
        <v>155</v>
      </c>
      <c r="X2" s="29" t="s">
        <v>40</v>
      </c>
      <c r="Y2" s="29" t="s">
        <v>98</v>
      </c>
      <c r="Z2" s="29" t="s">
        <v>97</v>
      </c>
    </row>
    <row r="3" spans="1:26" ht="20.25" customHeight="1">
      <c r="A3" s="34"/>
      <c r="B3" s="34">
        <v>23464515</v>
      </c>
      <c r="C3" s="34" t="s">
        <v>8</v>
      </c>
      <c r="D3" s="4" t="s">
        <v>46</v>
      </c>
      <c r="E3" s="49">
        <v>1000</v>
      </c>
      <c r="F3" s="49">
        <v>1000</v>
      </c>
      <c r="G3" s="49"/>
      <c r="H3" s="49"/>
      <c r="I3" s="49">
        <v>1</v>
      </c>
      <c r="J3" s="4" t="s">
        <v>101</v>
      </c>
      <c r="K3" s="4" t="s">
        <v>102</v>
      </c>
      <c r="L3" s="17">
        <f>(E3*2+F3*2)/1000</f>
        <v>4</v>
      </c>
      <c r="M3" s="7">
        <v>2.948</v>
      </c>
      <c r="N3" s="7">
        <f t="shared" ref="N3:N9" si="0">M3*L3</f>
        <v>11.792</v>
      </c>
      <c r="O3" s="43">
        <f>SUM(N3:N9)</f>
        <v>21.839760000000002</v>
      </c>
      <c r="P3" s="43">
        <f>O3*I3</f>
        <v>21.839760000000002</v>
      </c>
      <c r="Q3" s="9">
        <v>3.8719999999999999</v>
      </c>
      <c r="R3" s="9">
        <f t="shared" ref="R3:R9" si="1">Q3*L3</f>
        <v>15.488</v>
      </c>
      <c r="S3" s="38">
        <f>SUM(R3:R9)</f>
        <v>35.099759999999996</v>
      </c>
      <c r="T3" s="26">
        <f>S3*I3</f>
        <v>35.099759999999996</v>
      </c>
      <c r="U3" s="55">
        <v>12900</v>
      </c>
      <c r="V3" s="55">
        <f>U3*S3</f>
        <v>452786.90399999998</v>
      </c>
      <c r="W3" s="55">
        <f>V3*I3</f>
        <v>452786.90399999998</v>
      </c>
      <c r="X3" s="65">
        <f>SUM(R3:R4)</f>
        <v>15.659839999999999</v>
      </c>
      <c r="Y3" s="65">
        <f>SUM(R5:R9)/2</f>
        <v>9.7199600000000004</v>
      </c>
      <c r="Z3" s="65"/>
    </row>
    <row r="4" spans="1:26" ht="20.25" customHeight="1">
      <c r="A4" s="35">
        <f>$A$3</f>
        <v>0</v>
      </c>
      <c r="B4" s="34">
        <v>23464515</v>
      </c>
      <c r="C4" s="34" t="s">
        <v>8</v>
      </c>
      <c r="D4" s="4" t="s">
        <v>46</v>
      </c>
      <c r="E4" s="50"/>
      <c r="F4" s="50"/>
      <c r="G4" s="50"/>
      <c r="H4" s="50"/>
      <c r="I4" s="50"/>
      <c r="J4" s="4" t="s">
        <v>103</v>
      </c>
      <c r="K4" s="4" t="s">
        <v>85</v>
      </c>
      <c r="L4" s="17">
        <f>0.06*4</f>
        <v>0.24</v>
      </c>
      <c r="M4" s="7">
        <v>0.71599999999999997</v>
      </c>
      <c r="N4" s="7">
        <f t="shared" si="0"/>
        <v>0.17183999999999999</v>
      </c>
      <c r="O4" s="44"/>
      <c r="P4" s="44"/>
      <c r="Q4" s="9">
        <v>0.71599999999999997</v>
      </c>
      <c r="R4" s="9">
        <f t="shared" si="1"/>
        <v>0.17183999999999999</v>
      </c>
      <c r="S4" s="39"/>
      <c r="T4" s="27"/>
      <c r="U4" s="56"/>
      <c r="V4" s="56"/>
      <c r="W4" s="56"/>
      <c r="X4" s="66"/>
      <c r="Y4" s="66"/>
      <c r="Z4" s="66"/>
    </row>
    <row r="5" spans="1:26" ht="20.25" customHeight="1">
      <c r="A5" s="35">
        <f t="shared" ref="A5:A9" si="2">$A$3</f>
        <v>0</v>
      </c>
      <c r="B5" s="34">
        <v>23464515</v>
      </c>
      <c r="C5" s="34" t="s">
        <v>8</v>
      </c>
      <c r="D5" s="4" t="s">
        <v>46</v>
      </c>
      <c r="E5" s="50"/>
      <c r="F5" s="50"/>
      <c r="G5" s="50"/>
      <c r="H5" s="50"/>
      <c r="I5" s="50"/>
      <c r="J5" s="4" t="s">
        <v>104</v>
      </c>
      <c r="K5" s="4" t="s">
        <v>105</v>
      </c>
      <c r="L5" s="17">
        <f>(E3*2+F3*4)/1000</f>
        <v>6</v>
      </c>
      <c r="M5" s="7">
        <v>1.367</v>
      </c>
      <c r="N5" s="7">
        <f t="shared" si="0"/>
        <v>8.202</v>
      </c>
      <c r="O5" s="44"/>
      <c r="P5" s="44"/>
      <c r="Q5" s="9">
        <v>2.7669999999999999</v>
      </c>
      <c r="R5" s="9">
        <f t="shared" si="1"/>
        <v>16.602</v>
      </c>
      <c r="S5" s="39"/>
      <c r="T5" s="27"/>
      <c r="U5" s="56"/>
      <c r="V5" s="56"/>
      <c r="W5" s="56"/>
      <c r="X5" s="66"/>
      <c r="Y5" s="66"/>
      <c r="Z5" s="66"/>
    </row>
    <row r="6" spans="1:26" ht="20.25" customHeight="1">
      <c r="A6" s="35">
        <f t="shared" si="2"/>
        <v>0</v>
      </c>
      <c r="B6" s="34">
        <v>23464515</v>
      </c>
      <c r="C6" s="34" t="s">
        <v>8</v>
      </c>
      <c r="D6" s="4" t="s">
        <v>46</v>
      </c>
      <c r="E6" s="50"/>
      <c r="F6" s="50"/>
      <c r="G6" s="50"/>
      <c r="H6" s="50"/>
      <c r="I6" s="50"/>
      <c r="J6" s="4" t="s">
        <v>107</v>
      </c>
      <c r="K6" s="4" t="s">
        <v>106</v>
      </c>
      <c r="L6" s="17">
        <f>(E3*2+F3*4)/1000</f>
        <v>6</v>
      </c>
      <c r="M6" s="7">
        <v>0.129</v>
      </c>
      <c r="N6" s="7">
        <f t="shared" si="0"/>
        <v>0.77400000000000002</v>
      </c>
      <c r="O6" s="44"/>
      <c r="P6" s="44"/>
      <c r="Q6" s="9">
        <v>0.216</v>
      </c>
      <c r="R6" s="9">
        <f t="shared" si="1"/>
        <v>1.296</v>
      </c>
      <c r="S6" s="39"/>
      <c r="T6" s="27"/>
      <c r="U6" s="56"/>
      <c r="V6" s="56"/>
      <c r="W6" s="56"/>
      <c r="X6" s="66"/>
      <c r="Y6" s="66"/>
      <c r="Z6" s="66"/>
    </row>
    <row r="7" spans="1:26" ht="20.25" customHeight="1">
      <c r="A7" s="35">
        <f t="shared" si="2"/>
        <v>0</v>
      </c>
      <c r="B7" s="34">
        <v>23464515</v>
      </c>
      <c r="C7" s="34" t="s">
        <v>8</v>
      </c>
      <c r="D7" s="4" t="s">
        <v>46</v>
      </c>
      <c r="E7" s="50"/>
      <c r="F7" s="50"/>
      <c r="G7" s="50"/>
      <c r="H7" s="50"/>
      <c r="I7" s="50"/>
      <c r="J7" s="4" t="s">
        <v>108</v>
      </c>
      <c r="K7" s="4" t="s">
        <v>86</v>
      </c>
      <c r="L7" s="17">
        <f>(F3*2)/1000</f>
        <v>2</v>
      </c>
      <c r="M7" s="7">
        <v>0.17899999999999999</v>
      </c>
      <c r="N7" s="7">
        <f t="shared" si="0"/>
        <v>0.35799999999999998</v>
      </c>
      <c r="O7" s="44"/>
      <c r="P7" s="44"/>
      <c r="Q7" s="9">
        <v>0.34599999999999997</v>
      </c>
      <c r="R7" s="9">
        <f t="shared" si="1"/>
        <v>0.69199999999999995</v>
      </c>
      <c r="S7" s="39"/>
      <c r="T7" s="27"/>
      <c r="U7" s="56"/>
      <c r="V7" s="56"/>
      <c r="W7" s="56"/>
      <c r="X7" s="66"/>
      <c r="Y7" s="66"/>
      <c r="Z7" s="66"/>
    </row>
    <row r="8" spans="1:26" ht="20.25" customHeight="1">
      <c r="A8" s="35">
        <f t="shared" si="2"/>
        <v>0</v>
      </c>
      <c r="B8" s="34">
        <v>23464515</v>
      </c>
      <c r="C8" s="34" t="s">
        <v>8</v>
      </c>
      <c r="D8" s="4" t="s">
        <v>46</v>
      </c>
      <c r="E8" s="50"/>
      <c r="F8" s="50"/>
      <c r="G8" s="50"/>
      <c r="H8" s="50"/>
      <c r="I8" s="50"/>
      <c r="J8" s="4" t="s">
        <v>110</v>
      </c>
      <c r="K8" s="4" t="s">
        <v>109</v>
      </c>
      <c r="L8" s="17">
        <f>(F3*2)/1000</f>
        <v>2</v>
      </c>
      <c r="M8" s="7">
        <v>0.16600000000000001</v>
      </c>
      <c r="N8" s="7">
        <f t="shared" si="0"/>
        <v>0.33200000000000002</v>
      </c>
      <c r="O8" s="44"/>
      <c r="P8" s="44"/>
      <c r="Q8" s="9">
        <v>0.32</v>
      </c>
      <c r="R8" s="9">
        <f t="shared" si="1"/>
        <v>0.64</v>
      </c>
      <c r="S8" s="39"/>
      <c r="T8" s="27"/>
      <c r="U8" s="56"/>
      <c r="V8" s="56"/>
      <c r="W8" s="56"/>
      <c r="X8" s="66"/>
      <c r="Y8" s="66"/>
      <c r="Z8" s="66"/>
    </row>
    <row r="9" spans="1:26" ht="20.25" customHeight="1">
      <c r="A9" s="35">
        <f t="shared" si="2"/>
        <v>0</v>
      </c>
      <c r="B9" s="34">
        <v>23464515</v>
      </c>
      <c r="C9" s="34" t="s">
        <v>8</v>
      </c>
      <c r="D9" s="4" t="s">
        <v>46</v>
      </c>
      <c r="E9" s="51"/>
      <c r="F9" s="51"/>
      <c r="G9" s="51"/>
      <c r="H9" s="51"/>
      <c r="I9" s="51"/>
      <c r="J9" s="4" t="s">
        <v>111</v>
      </c>
      <c r="K9" s="4" t="s">
        <v>91</v>
      </c>
      <c r="L9" s="17">
        <f>0.02*(8)</f>
        <v>0.16</v>
      </c>
      <c r="M9" s="7">
        <v>1.3120000000000001</v>
      </c>
      <c r="N9" s="7">
        <f t="shared" si="0"/>
        <v>0.20992000000000002</v>
      </c>
      <c r="O9" s="45"/>
      <c r="P9" s="45"/>
      <c r="Q9" s="9">
        <v>1.3120000000000001</v>
      </c>
      <c r="R9" s="9">
        <f t="shared" si="1"/>
        <v>0.20992000000000002</v>
      </c>
      <c r="S9" s="31"/>
      <c r="T9" s="28"/>
      <c r="U9" s="57"/>
      <c r="V9" s="57"/>
      <c r="W9" s="57"/>
      <c r="X9" s="67"/>
      <c r="Y9" s="67"/>
      <c r="Z9" s="67"/>
    </row>
    <row r="10" spans="1:26" ht="20.25" customHeight="1">
      <c r="A10" s="35"/>
    </row>
    <row r="11" spans="1:26" ht="20.25" customHeight="1">
      <c r="A11" s="35"/>
    </row>
    <row r="12" spans="1:26" ht="20.25" customHeight="1">
      <c r="A12" s="35"/>
    </row>
    <row r="13" spans="1:26" ht="20.25" customHeight="1">
      <c r="A13" s="35"/>
    </row>
    <row r="14" spans="1:26" ht="20.25" customHeight="1">
      <c r="A14" s="35"/>
    </row>
    <row r="15" spans="1:26" ht="20.25" customHeight="1">
      <c r="A15" s="35"/>
    </row>
    <row r="16" spans="1:26" ht="20.25" customHeight="1">
      <c r="A16" s="35"/>
    </row>
    <row r="17" spans="1:1" ht="20.25" customHeight="1">
      <c r="A17" s="35"/>
    </row>
    <row r="18" spans="1:1" ht="20.25" customHeight="1">
      <c r="A18" s="35"/>
    </row>
    <row r="19" spans="1:1" ht="20.25" customHeight="1">
      <c r="A19" s="35"/>
    </row>
    <row r="20" spans="1:1" ht="20.25" customHeight="1">
      <c r="A20" s="35"/>
    </row>
    <row r="21" spans="1:1" ht="20.25" customHeight="1">
      <c r="A21" s="35"/>
    </row>
    <row r="22" spans="1:1" ht="20.25" customHeight="1">
      <c r="A22" s="35"/>
    </row>
    <row r="23" spans="1:1" ht="20.25" customHeight="1">
      <c r="A23" s="35"/>
    </row>
    <row r="24" spans="1:1" ht="20.25" customHeight="1">
      <c r="A24" s="35"/>
    </row>
    <row r="25" spans="1:1" ht="20.25" customHeight="1">
      <c r="A25" s="36"/>
    </row>
  </sheetData>
  <mergeCells count="13">
    <mergeCell ref="O3:O9"/>
    <mergeCell ref="P3:P9"/>
    <mergeCell ref="U3:U9"/>
    <mergeCell ref="E3:E9"/>
    <mergeCell ref="F3:F9"/>
    <mergeCell ref="G3:G9"/>
    <mergeCell ref="H3:H9"/>
    <mergeCell ref="I3:I9"/>
    <mergeCell ref="V3:V9"/>
    <mergeCell ref="W3:W9"/>
    <mergeCell ref="X3:X9"/>
    <mergeCell ref="Y3:Y9"/>
    <mergeCell ref="Z3:Z9"/>
  </mergeCells>
  <phoneticPr fontId="2" type="noConversion"/>
  <pageMargins left="0.15748031496062992" right="0.15748031496062992" top="0.19685039370078741" bottom="0.19685039370078741" header="0.15748031496062992" footer="0.15748031496062992"/>
  <pageSetup paperSize="8" scale="69" orientation="landscape" r:id="rId1"/>
  <rowBreaks count="3" manualBreakCount="3">
    <brk id="60" max="25" man="1"/>
    <brk id="106" max="25" man="1"/>
    <brk id="183" max="25" man="1"/>
  </rowBreak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2:Z25"/>
  <sheetViews>
    <sheetView view="pageBreakPreview" zoomScale="90" zoomScaleSheetLayoutView="90" workbookViewId="0">
      <pane ySplit="2" topLeftCell="A3" activePane="bottomLeft" state="frozen"/>
      <selection activeCell="W18" sqref="W18"/>
      <selection pane="bottomLeft" activeCell="W18" sqref="W18"/>
    </sheetView>
  </sheetViews>
  <sheetFormatPr defaultRowHeight="20.25" customHeight="1"/>
  <cols>
    <col min="1" max="1" width="6.25" style="23" customWidth="1"/>
    <col min="2" max="2" width="11.5" style="23" customWidth="1"/>
    <col min="3" max="3" width="18.5" style="23" customWidth="1"/>
    <col min="4" max="4" width="11.75" style="23" customWidth="1"/>
    <col min="5" max="8" width="6.625" style="25" customWidth="1"/>
    <col min="9" max="9" width="7.375" style="25" customWidth="1"/>
    <col min="10" max="10" width="15.375" style="4" customWidth="1"/>
    <col min="11" max="11" width="12.125" style="4" customWidth="1"/>
    <col min="12" max="12" width="8.625" style="17" customWidth="1"/>
    <col min="13" max="13" width="8.625" style="7" customWidth="1"/>
    <col min="14" max="14" width="10.625" style="7" customWidth="1"/>
    <col min="15" max="16" width="11.625" style="7" customWidth="1"/>
    <col min="17" max="17" width="8.625" style="9" customWidth="1"/>
    <col min="18" max="18" width="10.25" style="9" customWidth="1"/>
    <col min="19" max="20" width="7.875" style="9" customWidth="1"/>
    <col min="21" max="22" width="11.625" style="11" customWidth="1"/>
    <col min="23" max="23" width="11.625" style="12" customWidth="1"/>
    <col min="24" max="26" width="9.125" style="15" customWidth="1"/>
    <col min="27" max="16384" width="9" style="5"/>
  </cols>
  <sheetData>
    <row r="2" spans="1:26" s="3" customFormat="1" ht="61.5" customHeight="1">
      <c r="A2" s="23" t="s">
        <v>131</v>
      </c>
      <c r="B2" s="23" t="s">
        <v>1</v>
      </c>
      <c r="C2" s="23" t="s">
        <v>14</v>
      </c>
      <c r="D2" s="23" t="s">
        <v>22</v>
      </c>
      <c r="E2" s="25" t="s">
        <v>36</v>
      </c>
      <c r="F2" s="25" t="s">
        <v>37</v>
      </c>
      <c r="G2" s="25" t="s">
        <v>38</v>
      </c>
      <c r="H2" s="25" t="s">
        <v>39</v>
      </c>
      <c r="I2" s="25" t="s">
        <v>19</v>
      </c>
      <c r="J2" s="23" t="s">
        <v>15</v>
      </c>
      <c r="K2" s="23" t="s">
        <v>16</v>
      </c>
      <c r="L2" s="18" t="s">
        <v>259</v>
      </c>
      <c r="M2" s="8" t="s">
        <v>17</v>
      </c>
      <c r="N2" s="8" t="s">
        <v>20</v>
      </c>
      <c r="O2" s="8" t="s">
        <v>204</v>
      </c>
      <c r="P2" s="8" t="s">
        <v>218</v>
      </c>
      <c r="Q2" s="10" t="s">
        <v>18</v>
      </c>
      <c r="R2" s="10" t="s">
        <v>21</v>
      </c>
      <c r="S2" s="22" t="s">
        <v>234</v>
      </c>
      <c r="T2" s="22" t="s">
        <v>244</v>
      </c>
      <c r="U2" s="13" t="s">
        <v>154</v>
      </c>
      <c r="V2" s="13" t="s">
        <v>153</v>
      </c>
      <c r="W2" s="14" t="s">
        <v>155</v>
      </c>
      <c r="X2" s="29" t="s">
        <v>40</v>
      </c>
      <c r="Y2" s="29" t="s">
        <v>98</v>
      </c>
      <c r="Z2" s="29" t="s">
        <v>97</v>
      </c>
    </row>
    <row r="3" spans="1:26" ht="20.25" customHeight="1">
      <c r="A3" s="34"/>
      <c r="B3" s="34">
        <v>23464515</v>
      </c>
      <c r="C3" s="34" t="s">
        <v>8</v>
      </c>
      <c r="D3" s="4" t="s">
        <v>100</v>
      </c>
      <c r="E3" s="49">
        <v>1000</v>
      </c>
      <c r="F3" s="49">
        <v>1000</v>
      </c>
      <c r="G3" s="49"/>
      <c r="H3" s="49"/>
      <c r="I3" s="49">
        <v>1</v>
      </c>
      <c r="J3" s="4" t="s">
        <v>101</v>
      </c>
      <c r="K3" s="4" t="s">
        <v>102</v>
      </c>
      <c r="L3" s="17">
        <f>(E3*2+F3*2)/1000</f>
        <v>4</v>
      </c>
      <c r="M3" s="7">
        <v>2.948</v>
      </c>
      <c r="N3" s="7">
        <f t="shared" ref="N3:N10" si="0">M3*L3</f>
        <v>11.792</v>
      </c>
      <c r="O3" s="43">
        <f>SUM(N3:N10)</f>
        <v>23.464760000000002</v>
      </c>
      <c r="P3" s="43">
        <f>O3*I3</f>
        <v>23.464760000000002</v>
      </c>
      <c r="Q3" s="9">
        <v>3.8719999999999999</v>
      </c>
      <c r="R3" s="9">
        <f t="shared" ref="R3:R10" si="1">Q3*L3</f>
        <v>15.488</v>
      </c>
      <c r="S3" s="38">
        <f>SUM(R3:R10)</f>
        <v>37.69576</v>
      </c>
      <c r="T3" s="26">
        <f>S3*I3</f>
        <v>37.69576</v>
      </c>
      <c r="U3" s="55">
        <v>12900</v>
      </c>
      <c r="V3" s="55">
        <f>U3*S3</f>
        <v>486275.304</v>
      </c>
      <c r="W3" s="55">
        <f>V3*I3</f>
        <v>486275.304</v>
      </c>
      <c r="X3" s="65">
        <f>SUM(R3:R4)</f>
        <v>15.659839999999999</v>
      </c>
      <c r="Y3" s="65">
        <f>SUM(R5:R10)/2</f>
        <v>11.017960000000002</v>
      </c>
      <c r="Z3" s="65"/>
    </row>
    <row r="4" spans="1:26" ht="20.25" customHeight="1">
      <c r="A4" s="35">
        <f>$A$3</f>
        <v>0</v>
      </c>
      <c r="B4" s="34">
        <v>23464515</v>
      </c>
      <c r="C4" s="34" t="s">
        <v>8</v>
      </c>
      <c r="D4" s="4" t="s">
        <v>100</v>
      </c>
      <c r="E4" s="50"/>
      <c r="F4" s="50"/>
      <c r="G4" s="50"/>
      <c r="H4" s="50"/>
      <c r="I4" s="50"/>
      <c r="J4" s="4" t="s">
        <v>103</v>
      </c>
      <c r="K4" s="4" t="s">
        <v>85</v>
      </c>
      <c r="L4" s="17">
        <f>0.06*4</f>
        <v>0.24</v>
      </c>
      <c r="M4" s="7">
        <v>0.71599999999999997</v>
      </c>
      <c r="N4" s="7">
        <f t="shared" si="0"/>
        <v>0.17183999999999999</v>
      </c>
      <c r="O4" s="44"/>
      <c r="P4" s="44"/>
      <c r="Q4" s="9">
        <v>0.71599999999999997</v>
      </c>
      <c r="R4" s="9">
        <f t="shared" si="1"/>
        <v>0.17183999999999999</v>
      </c>
      <c r="S4" s="39"/>
      <c r="T4" s="27"/>
      <c r="U4" s="56"/>
      <c r="V4" s="56"/>
      <c r="W4" s="56"/>
      <c r="X4" s="66"/>
      <c r="Y4" s="66"/>
      <c r="Z4" s="66"/>
    </row>
    <row r="5" spans="1:26" ht="20.25" customHeight="1">
      <c r="A5" s="35">
        <f t="shared" ref="A5:A10" si="2">$A$3</f>
        <v>0</v>
      </c>
      <c r="B5" s="34">
        <v>23464515</v>
      </c>
      <c r="C5" s="34" t="s">
        <v>8</v>
      </c>
      <c r="D5" s="4" t="s">
        <v>100</v>
      </c>
      <c r="E5" s="50"/>
      <c r="F5" s="50"/>
      <c r="G5" s="50"/>
      <c r="H5" s="50"/>
      <c r="I5" s="50"/>
      <c r="J5" s="4" t="s">
        <v>104</v>
      </c>
      <c r="K5" s="4" t="s">
        <v>105</v>
      </c>
      <c r="L5" s="17">
        <f>(E3*2+F3*4)/1000</f>
        <v>6</v>
      </c>
      <c r="M5" s="7">
        <v>1.367</v>
      </c>
      <c r="N5" s="7">
        <f t="shared" si="0"/>
        <v>8.202</v>
      </c>
      <c r="O5" s="44"/>
      <c r="P5" s="44"/>
      <c r="Q5" s="9">
        <v>2.7669999999999999</v>
      </c>
      <c r="R5" s="9">
        <f t="shared" si="1"/>
        <v>16.602</v>
      </c>
      <c r="S5" s="39"/>
      <c r="T5" s="27"/>
      <c r="U5" s="56"/>
      <c r="V5" s="56"/>
      <c r="W5" s="56"/>
      <c r="X5" s="66"/>
      <c r="Y5" s="66"/>
      <c r="Z5" s="66"/>
    </row>
    <row r="6" spans="1:26" ht="20.25" customHeight="1">
      <c r="A6" s="35">
        <f t="shared" si="2"/>
        <v>0</v>
      </c>
      <c r="B6" s="34">
        <v>23464515</v>
      </c>
      <c r="C6" s="34" t="s">
        <v>8</v>
      </c>
      <c r="D6" s="4" t="s">
        <v>100</v>
      </c>
      <c r="E6" s="50"/>
      <c r="F6" s="50"/>
      <c r="G6" s="50"/>
      <c r="H6" s="50"/>
      <c r="I6" s="50"/>
      <c r="J6" s="4" t="s">
        <v>113</v>
      </c>
      <c r="K6" s="4" t="s">
        <v>112</v>
      </c>
      <c r="L6" s="17">
        <f>(E3*1)/1000</f>
        <v>1</v>
      </c>
      <c r="M6" s="7">
        <v>1.367</v>
      </c>
      <c r="N6" s="7">
        <f t="shared" si="0"/>
        <v>1.367</v>
      </c>
      <c r="O6" s="44"/>
      <c r="P6" s="44"/>
      <c r="Q6" s="9">
        <v>2.1640000000000001</v>
      </c>
      <c r="R6" s="9">
        <f t="shared" si="1"/>
        <v>2.1640000000000001</v>
      </c>
      <c r="S6" s="39"/>
      <c r="T6" s="27"/>
      <c r="U6" s="56"/>
      <c r="V6" s="56"/>
      <c r="W6" s="56"/>
      <c r="X6" s="66"/>
      <c r="Y6" s="66"/>
      <c r="Z6" s="66"/>
    </row>
    <row r="7" spans="1:26" ht="20.25" customHeight="1">
      <c r="A7" s="35">
        <f t="shared" si="2"/>
        <v>0</v>
      </c>
      <c r="B7" s="34">
        <v>23464515</v>
      </c>
      <c r="C7" s="34" t="s">
        <v>8</v>
      </c>
      <c r="D7" s="4" t="s">
        <v>100</v>
      </c>
      <c r="E7" s="50"/>
      <c r="F7" s="50"/>
      <c r="G7" s="50"/>
      <c r="H7" s="50"/>
      <c r="I7" s="50"/>
      <c r="J7" s="4" t="s">
        <v>107</v>
      </c>
      <c r="K7" s="4" t="s">
        <v>106</v>
      </c>
      <c r="L7" s="17">
        <f>(E3*4+F3*4)/1000</f>
        <v>8</v>
      </c>
      <c r="M7" s="7">
        <v>0.129</v>
      </c>
      <c r="N7" s="7">
        <f t="shared" si="0"/>
        <v>1.032</v>
      </c>
      <c r="O7" s="44"/>
      <c r="P7" s="44"/>
      <c r="Q7" s="9">
        <v>0.216</v>
      </c>
      <c r="R7" s="9">
        <f t="shared" si="1"/>
        <v>1.728</v>
      </c>
      <c r="S7" s="39"/>
      <c r="T7" s="27"/>
      <c r="U7" s="56"/>
      <c r="V7" s="56"/>
      <c r="W7" s="56"/>
      <c r="X7" s="66"/>
      <c r="Y7" s="66"/>
      <c r="Z7" s="66"/>
    </row>
    <row r="8" spans="1:26" ht="20.25" customHeight="1">
      <c r="A8" s="35">
        <f t="shared" si="2"/>
        <v>0</v>
      </c>
      <c r="B8" s="34">
        <v>23464515</v>
      </c>
      <c r="C8" s="34" t="s">
        <v>8</v>
      </c>
      <c r="D8" s="4" t="s">
        <v>100</v>
      </c>
      <c r="E8" s="50"/>
      <c r="F8" s="50"/>
      <c r="G8" s="50"/>
      <c r="H8" s="50"/>
      <c r="I8" s="50"/>
      <c r="J8" s="4" t="s">
        <v>108</v>
      </c>
      <c r="K8" s="4" t="s">
        <v>86</v>
      </c>
      <c r="L8" s="17">
        <f>(F3*2)/1000</f>
        <v>2</v>
      </c>
      <c r="M8" s="7">
        <v>0.17899999999999999</v>
      </c>
      <c r="N8" s="7">
        <f t="shared" si="0"/>
        <v>0.35799999999999998</v>
      </c>
      <c r="O8" s="44"/>
      <c r="P8" s="44"/>
      <c r="Q8" s="9">
        <v>0.34599999999999997</v>
      </c>
      <c r="R8" s="9">
        <f t="shared" si="1"/>
        <v>0.69199999999999995</v>
      </c>
      <c r="S8" s="39"/>
      <c r="T8" s="27"/>
      <c r="U8" s="56"/>
      <c r="V8" s="56"/>
      <c r="W8" s="56"/>
      <c r="X8" s="66"/>
      <c r="Y8" s="66"/>
      <c r="Z8" s="66"/>
    </row>
    <row r="9" spans="1:26" ht="20.25" customHeight="1">
      <c r="A9" s="35">
        <f t="shared" si="2"/>
        <v>0</v>
      </c>
      <c r="B9" s="34">
        <v>23464515</v>
      </c>
      <c r="C9" s="34" t="s">
        <v>8</v>
      </c>
      <c r="D9" s="4" t="s">
        <v>100</v>
      </c>
      <c r="E9" s="50"/>
      <c r="F9" s="50"/>
      <c r="G9" s="50"/>
      <c r="H9" s="50"/>
      <c r="I9" s="50"/>
      <c r="J9" s="4" t="s">
        <v>110</v>
      </c>
      <c r="K9" s="4" t="s">
        <v>109</v>
      </c>
      <c r="L9" s="17">
        <f>(F3*2)/1000</f>
        <v>2</v>
      </c>
      <c r="M9" s="7">
        <v>0.16600000000000001</v>
      </c>
      <c r="N9" s="7">
        <f t="shared" si="0"/>
        <v>0.33200000000000002</v>
      </c>
      <c r="O9" s="44"/>
      <c r="P9" s="44"/>
      <c r="Q9" s="9">
        <v>0.32</v>
      </c>
      <c r="R9" s="9">
        <f t="shared" si="1"/>
        <v>0.64</v>
      </c>
      <c r="S9" s="30"/>
      <c r="T9" s="27"/>
      <c r="U9" s="56"/>
      <c r="V9" s="56"/>
      <c r="W9" s="56"/>
      <c r="X9" s="66"/>
      <c r="Y9" s="66"/>
      <c r="Z9" s="66"/>
    </row>
    <row r="10" spans="1:26" ht="20.25" customHeight="1">
      <c r="A10" s="35">
        <f t="shared" si="2"/>
        <v>0</v>
      </c>
      <c r="B10" s="34">
        <v>23464515</v>
      </c>
      <c r="C10" s="34" t="s">
        <v>8</v>
      </c>
      <c r="D10" s="4" t="s">
        <v>100</v>
      </c>
      <c r="E10" s="51"/>
      <c r="F10" s="51"/>
      <c r="G10" s="51"/>
      <c r="H10" s="51"/>
      <c r="I10" s="51"/>
      <c r="J10" s="4" t="s">
        <v>111</v>
      </c>
      <c r="K10" s="4" t="s">
        <v>91</v>
      </c>
      <c r="L10" s="17">
        <f>0.02*(8)</f>
        <v>0.16</v>
      </c>
      <c r="M10" s="7">
        <v>1.3120000000000001</v>
      </c>
      <c r="N10" s="7">
        <f t="shared" si="0"/>
        <v>0.20992000000000002</v>
      </c>
      <c r="O10" s="45"/>
      <c r="P10" s="45"/>
      <c r="Q10" s="9">
        <v>1.3120000000000001</v>
      </c>
      <c r="R10" s="9">
        <f t="shared" si="1"/>
        <v>0.20992000000000002</v>
      </c>
      <c r="S10" s="30"/>
      <c r="T10" s="27"/>
      <c r="U10" s="57"/>
      <c r="V10" s="57"/>
      <c r="W10" s="57"/>
      <c r="X10" s="67"/>
      <c r="Y10" s="67"/>
      <c r="Z10" s="67"/>
    </row>
    <row r="11" spans="1:26" ht="20.25" customHeight="1">
      <c r="A11" s="35"/>
    </row>
    <row r="12" spans="1:26" ht="20.25" customHeight="1">
      <c r="A12" s="35"/>
    </row>
    <row r="13" spans="1:26" ht="20.25" customHeight="1">
      <c r="A13" s="35"/>
    </row>
    <row r="14" spans="1:26" ht="20.25" customHeight="1">
      <c r="A14" s="35"/>
    </row>
    <row r="15" spans="1:26" ht="20.25" customHeight="1">
      <c r="A15" s="35"/>
    </row>
    <row r="16" spans="1:26" ht="20.25" customHeight="1">
      <c r="A16" s="35"/>
    </row>
    <row r="17" spans="1:1" ht="20.25" customHeight="1">
      <c r="A17" s="35"/>
    </row>
    <row r="18" spans="1:1" ht="20.25" customHeight="1">
      <c r="A18" s="35"/>
    </row>
    <row r="19" spans="1:1" ht="20.25" customHeight="1">
      <c r="A19" s="35"/>
    </row>
    <row r="20" spans="1:1" ht="20.25" customHeight="1">
      <c r="A20" s="35"/>
    </row>
    <row r="21" spans="1:1" ht="20.25" customHeight="1">
      <c r="A21" s="35"/>
    </row>
    <row r="22" spans="1:1" ht="20.25" customHeight="1">
      <c r="A22" s="35"/>
    </row>
    <row r="23" spans="1:1" ht="20.25" customHeight="1">
      <c r="A23" s="35"/>
    </row>
    <row r="24" spans="1:1" ht="20.25" customHeight="1">
      <c r="A24" s="35"/>
    </row>
    <row r="25" spans="1:1" ht="20.25" customHeight="1">
      <c r="A25" s="36"/>
    </row>
  </sheetData>
  <mergeCells count="13">
    <mergeCell ref="O3:O10"/>
    <mergeCell ref="P3:P10"/>
    <mergeCell ref="U3:U10"/>
    <mergeCell ref="E3:E10"/>
    <mergeCell ref="F3:F10"/>
    <mergeCell ref="G3:G10"/>
    <mergeCell ref="H3:H10"/>
    <mergeCell ref="I3:I10"/>
    <mergeCell ref="V3:V10"/>
    <mergeCell ref="W3:W10"/>
    <mergeCell ref="X3:X10"/>
    <mergeCell ref="Y3:Y10"/>
    <mergeCell ref="Z3:Z10"/>
  </mergeCells>
  <phoneticPr fontId="2" type="noConversion"/>
  <pageMargins left="0.15748031496062992" right="0.15748031496062992" top="0.19685039370078741" bottom="0.19685039370078741" header="0.15748031496062992" footer="0.15748031496062992"/>
  <pageSetup paperSize="8" scale="69" orientation="landscape" r:id="rId1"/>
  <rowBreaks count="4" manualBreakCount="4">
    <brk id="18" max="25" man="1"/>
    <brk id="70" max="25" man="1"/>
    <brk id="116" max="25" man="1"/>
    <brk id="193" max="25" man="1"/>
  </rowBreak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2:Z25"/>
  <sheetViews>
    <sheetView view="pageBreakPreview" zoomScale="90" zoomScaleSheetLayoutView="90" workbookViewId="0">
      <pane ySplit="2" topLeftCell="A3" activePane="bottomLeft" state="frozen"/>
      <selection activeCell="W18" sqref="W18"/>
      <selection pane="bottomLeft" activeCell="W18" sqref="W18"/>
    </sheetView>
  </sheetViews>
  <sheetFormatPr defaultRowHeight="20.25" customHeight="1"/>
  <cols>
    <col min="1" max="1" width="6.25" style="23" customWidth="1"/>
    <col min="2" max="2" width="11.5" style="23" customWidth="1"/>
    <col min="3" max="3" width="18.5" style="23" customWidth="1"/>
    <col min="4" max="4" width="11.75" style="23" customWidth="1"/>
    <col min="5" max="8" width="6.625" style="25" customWidth="1"/>
    <col min="9" max="9" width="7.375" style="25" customWidth="1"/>
    <col min="10" max="10" width="15.375" style="4" customWidth="1"/>
    <col min="11" max="11" width="12.125" style="4" customWidth="1"/>
    <col min="12" max="12" width="8.625" style="17" customWidth="1"/>
    <col min="13" max="13" width="8.625" style="7" customWidth="1"/>
    <col min="14" max="14" width="10.625" style="7" customWidth="1"/>
    <col min="15" max="16" width="11.625" style="7" customWidth="1"/>
    <col min="17" max="17" width="8.625" style="9" customWidth="1"/>
    <col min="18" max="18" width="10.25" style="9" customWidth="1"/>
    <col min="19" max="20" width="7.875" style="9" customWidth="1"/>
    <col min="21" max="22" width="11.625" style="11" customWidth="1"/>
    <col min="23" max="23" width="11.625" style="12" customWidth="1"/>
    <col min="24" max="26" width="9.125" style="15" customWidth="1"/>
    <col min="27" max="16384" width="9" style="5"/>
  </cols>
  <sheetData>
    <row r="2" spans="1:26" s="3" customFormat="1" ht="61.5" customHeight="1">
      <c r="A2" s="23" t="s">
        <v>131</v>
      </c>
      <c r="B2" s="23" t="s">
        <v>1</v>
      </c>
      <c r="C2" s="23" t="s">
        <v>14</v>
      </c>
      <c r="D2" s="23" t="s">
        <v>22</v>
      </c>
      <c r="E2" s="25" t="s">
        <v>36</v>
      </c>
      <c r="F2" s="25" t="s">
        <v>37</v>
      </c>
      <c r="G2" s="25" t="s">
        <v>38</v>
      </c>
      <c r="H2" s="25" t="s">
        <v>39</v>
      </c>
      <c r="I2" s="25" t="s">
        <v>19</v>
      </c>
      <c r="J2" s="23" t="s">
        <v>15</v>
      </c>
      <c r="K2" s="23" t="s">
        <v>16</v>
      </c>
      <c r="L2" s="18" t="s">
        <v>260</v>
      </c>
      <c r="M2" s="8" t="s">
        <v>17</v>
      </c>
      <c r="N2" s="8" t="s">
        <v>20</v>
      </c>
      <c r="O2" s="8" t="s">
        <v>204</v>
      </c>
      <c r="P2" s="8" t="s">
        <v>224</v>
      </c>
      <c r="Q2" s="10" t="s">
        <v>18</v>
      </c>
      <c r="R2" s="10" t="s">
        <v>21</v>
      </c>
      <c r="S2" s="22" t="s">
        <v>232</v>
      </c>
      <c r="T2" s="22" t="s">
        <v>246</v>
      </c>
      <c r="U2" s="13" t="s">
        <v>154</v>
      </c>
      <c r="V2" s="13" t="s">
        <v>153</v>
      </c>
      <c r="W2" s="14" t="s">
        <v>155</v>
      </c>
      <c r="X2" s="29" t="s">
        <v>40</v>
      </c>
      <c r="Y2" s="29" t="s">
        <v>98</v>
      </c>
      <c r="Z2" s="29" t="s">
        <v>97</v>
      </c>
    </row>
    <row r="3" spans="1:26" ht="20.25" customHeight="1">
      <c r="A3" s="34"/>
      <c r="B3" s="34">
        <v>23464515</v>
      </c>
      <c r="C3" s="34" t="s">
        <v>8</v>
      </c>
      <c r="D3" s="4" t="s">
        <v>166</v>
      </c>
      <c r="E3" s="49">
        <v>1000</v>
      </c>
      <c r="F3" s="49">
        <v>2000</v>
      </c>
      <c r="G3" s="49">
        <v>1000</v>
      </c>
      <c r="H3" s="49">
        <f>F3-G3</f>
        <v>1000</v>
      </c>
      <c r="I3" s="49">
        <v>1</v>
      </c>
      <c r="J3" s="4" t="s">
        <v>101</v>
      </c>
      <c r="K3" s="4" t="s">
        <v>102</v>
      </c>
      <c r="L3" s="17">
        <f>(E3*2+F3*2)/1000</f>
        <v>6</v>
      </c>
      <c r="M3" s="7">
        <v>2.948</v>
      </c>
      <c r="N3" s="7">
        <f t="shared" ref="N3:N10" si="0">M3*L3</f>
        <v>17.687999999999999</v>
      </c>
      <c r="O3" s="43">
        <f>SUM(N3:N10)</f>
        <v>40.279679999999999</v>
      </c>
      <c r="P3" s="43">
        <f>O3*I3</f>
        <v>40.279679999999999</v>
      </c>
      <c r="Q3" s="9">
        <v>3.8719999999999999</v>
      </c>
      <c r="R3" s="9">
        <f t="shared" ref="R3:R10" si="1">Q3*L3</f>
        <v>23.231999999999999</v>
      </c>
      <c r="S3" s="38">
        <f>SUM(R3:R10)</f>
        <v>65.854679999999988</v>
      </c>
      <c r="T3" s="26">
        <f>S3*I3</f>
        <v>65.854679999999988</v>
      </c>
      <c r="U3" s="55">
        <v>12900</v>
      </c>
      <c r="V3" s="55">
        <f>U3*S3</f>
        <v>849525.37199999986</v>
      </c>
      <c r="W3" s="55">
        <f>V3*I3</f>
        <v>849525.37199999986</v>
      </c>
      <c r="X3" s="65">
        <f>SUM(R3:R5)</f>
        <v>26.97484</v>
      </c>
      <c r="Y3" s="65">
        <f>SUM(R6:R10)/2</f>
        <v>19.439920000000001</v>
      </c>
      <c r="Z3" s="65"/>
    </row>
    <row r="4" spans="1:26" ht="20.25" customHeight="1">
      <c r="A4" s="35">
        <f>$A$3</f>
        <v>0</v>
      </c>
      <c r="B4" s="34">
        <v>23464515</v>
      </c>
      <c r="C4" s="34" t="s">
        <v>8</v>
      </c>
      <c r="D4" s="4" t="s">
        <v>166</v>
      </c>
      <c r="E4" s="50"/>
      <c r="F4" s="50"/>
      <c r="G4" s="50"/>
      <c r="H4" s="50"/>
      <c r="I4" s="50"/>
      <c r="J4" s="4" t="s">
        <v>167</v>
      </c>
      <c r="K4" s="4" t="s">
        <v>168</v>
      </c>
      <c r="L4" s="17">
        <f>(E3)/1000</f>
        <v>1</v>
      </c>
      <c r="M4" s="7">
        <v>2.6680000000000001</v>
      </c>
      <c r="N4" s="7">
        <f t="shared" si="0"/>
        <v>2.6680000000000001</v>
      </c>
      <c r="O4" s="44"/>
      <c r="P4" s="44"/>
      <c r="Q4" s="9">
        <v>3.5710000000000002</v>
      </c>
      <c r="R4" s="9">
        <f>Q4*L4</f>
        <v>3.5710000000000002</v>
      </c>
      <c r="S4" s="39"/>
      <c r="T4" s="27"/>
      <c r="U4" s="56"/>
      <c r="V4" s="56"/>
      <c r="W4" s="56"/>
      <c r="X4" s="66"/>
      <c r="Y4" s="66"/>
      <c r="Z4" s="66"/>
    </row>
    <row r="5" spans="1:26" ht="20.25" customHeight="1">
      <c r="A5" s="35">
        <f t="shared" ref="A5:A10" si="2">$A$3</f>
        <v>0</v>
      </c>
      <c r="B5" s="34">
        <v>23464515</v>
      </c>
      <c r="C5" s="34" t="s">
        <v>8</v>
      </c>
      <c r="D5" s="4" t="s">
        <v>166</v>
      </c>
      <c r="E5" s="50"/>
      <c r="F5" s="50"/>
      <c r="G5" s="50"/>
      <c r="H5" s="50"/>
      <c r="I5" s="50"/>
      <c r="J5" s="4" t="s">
        <v>103</v>
      </c>
      <c r="K5" s="4" t="s">
        <v>85</v>
      </c>
      <c r="L5" s="17">
        <f>0.06*4</f>
        <v>0.24</v>
      </c>
      <c r="M5" s="7">
        <v>0.71599999999999997</v>
      </c>
      <c r="N5" s="7">
        <f t="shared" si="0"/>
        <v>0.17183999999999999</v>
      </c>
      <c r="O5" s="44"/>
      <c r="P5" s="44"/>
      <c r="Q5" s="9">
        <v>0.71599999999999997</v>
      </c>
      <c r="R5" s="9">
        <f t="shared" si="1"/>
        <v>0.17183999999999999</v>
      </c>
      <c r="S5" s="39"/>
      <c r="T5" s="27"/>
      <c r="U5" s="56"/>
      <c r="V5" s="56"/>
      <c r="W5" s="56"/>
      <c r="X5" s="66"/>
      <c r="Y5" s="66"/>
      <c r="Z5" s="66"/>
    </row>
    <row r="6" spans="1:26" ht="20.25" customHeight="1">
      <c r="A6" s="35">
        <f t="shared" si="2"/>
        <v>0</v>
      </c>
      <c r="B6" s="34">
        <v>23464515</v>
      </c>
      <c r="C6" s="34" t="s">
        <v>8</v>
      </c>
      <c r="D6" s="4" t="s">
        <v>166</v>
      </c>
      <c r="E6" s="50"/>
      <c r="F6" s="50"/>
      <c r="G6" s="50"/>
      <c r="H6" s="50"/>
      <c r="I6" s="50"/>
      <c r="J6" s="4" t="s">
        <v>104</v>
      </c>
      <c r="K6" s="4" t="s">
        <v>105</v>
      </c>
      <c r="L6" s="17">
        <f>(E3*4+F3*4)/1000</f>
        <v>12</v>
      </c>
      <c r="M6" s="7">
        <v>1.367</v>
      </c>
      <c r="N6" s="7">
        <f t="shared" si="0"/>
        <v>16.404</v>
      </c>
      <c r="O6" s="44"/>
      <c r="P6" s="44"/>
      <c r="Q6" s="9">
        <v>2.7669999999999999</v>
      </c>
      <c r="R6" s="9">
        <f t="shared" si="1"/>
        <v>33.204000000000001</v>
      </c>
      <c r="S6" s="39"/>
      <c r="T6" s="27"/>
      <c r="U6" s="56"/>
      <c r="V6" s="56"/>
      <c r="W6" s="56"/>
      <c r="X6" s="66"/>
      <c r="Y6" s="66"/>
      <c r="Z6" s="66"/>
    </row>
    <row r="7" spans="1:26" ht="20.25" customHeight="1">
      <c r="A7" s="35">
        <f t="shared" si="2"/>
        <v>0</v>
      </c>
      <c r="B7" s="34">
        <v>23464515</v>
      </c>
      <c r="C7" s="34" t="s">
        <v>8</v>
      </c>
      <c r="D7" s="4" t="s">
        <v>166</v>
      </c>
      <c r="E7" s="50"/>
      <c r="F7" s="50"/>
      <c r="G7" s="50"/>
      <c r="H7" s="50"/>
      <c r="I7" s="50"/>
      <c r="J7" s="4" t="s">
        <v>107</v>
      </c>
      <c r="K7" s="4" t="s">
        <v>106</v>
      </c>
      <c r="L7" s="17">
        <f>(E3*4+F3*4)/1000</f>
        <v>12</v>
      </c>
      <c r="M7" s="7">
        <v>0.129</v>
      </c>
      <c r="N7" s="7">
        <f t="shared" si="0"/>
        <v>1.548</v>
      </c>
      <c r="O7" s="44"/>
      <c r="P7" s="44"/>
      <c r="Q7" s="9">
        <v>0.216</v>
      </c>
      <c r="R7" s="9">
        <f t="shared" si="1"/>
        <v>2.5920000000000001</v>
      </c>
      <c r="S7" s="39"/>
      <c r="T7" s="27"/>
      <c r="U7" s="56"/>
      <c r="V7" s="56"/>
      <c r="W7" s="56"/>
      <c r="X7" s="66"/>
      <c r="Y7" s="66"/>
      <c r="Z7" s="66"/>
    </row>
    <row r="8" spans="1:26" ht="20.25" customHeight="1">
      <c r="A8" s="35">
        <f t="shared" si="2"/>
        <v>0</v>
      </c>
      <c r="B8" s="34">
        <v>23464515</v>
      </c>
      <c r="C8" s="34" t="s">
        <v>8</v>
      </c>
      <c r="D8" s="4" t="s">
        <v>166</v>
      </c>
      <c r="E8" s="50"/>
      <c r="F8" s="50"/>
      <c r="G8" s="50"/>
      <c r="H8" s="50"/>
      <c r="I8" s="50"/>
      <c r="J8" s="4" t="s">
        <v>108</v>
      </c>
      <c r="K8" s="4" t="s">
        <v>86</v>
      </c>
      <c r="L8" s="17">
        <f>(F3*2)/1000</f>
        <v>4</v>
      </c>
      <c r="M8" s="7">
        <v>0.17899999999999999</v>
      </c>
      <c r="N8" s="7">
        <f t="shared" si="0"/>
        <v>0.71599999999999997</v>
      </c>
      <c r="O8" s="44"/>
      <c r="P8" s="44"/>
      <c r="Q8" s="9">
        <v>0.34599999999999997</v>
      </c>
      <c r="R8" s="9">
        <f t="shared" si="1"/>
        <v>1.3839999999999999</v>
      </c>
      <c r="S8" s="39"/>
      <c r="T8" s="27"/>
      <c r="U8" s="56"/>
      <c r="V8" s="56"/>
      <c r="W8" s="56"/>
      <c r="X8" s="66"/>
      <c r="Y8" s="66"/>
      <c r="Z8" s="66"/>
    </row>
    <row r="9" spans="1:26" ht="20.25" customHeight="1">
      <c r="A9" s="35">
        <f t="shared" si="2"/>
        <v>0</v>
      </c>
      <c r="B9" s="34">
        <v>23464515</v>
      </c>
      <c r="C9" s="34" t="s">
        <v>8</v>
      </c>
      <c r="D9" s="4" t="s">
        <v>166</v>
      </c>
      <c r="E9" s="50"/>
      <c r="F9" s="50"/>
      <c r="G9" s="50"/>
      <c r="H9" s="50"/>
      <c r="I9" s="50"/>
      <c r="J9" s="4" t="s">
        <v>110</v>
      </c>
      <c r="K9" s="4" t="s">
        <v>109</v>
      </c>
      <c r="L9" s="17">
        <f>(F3*2)/1000</f>
        <v>4</v>
      </c>
      <c r="M9" s="7">
        <v>0.16600000000000001</v>
      </c>
      <c r="N9" s="7">
        <f t="shared" si="0"/>
        <v>0.66400000000000003</v>
      </c>
      <c r="O9" s="44"/>
      <c r="P9" s="44"/>
      <c r="Q9" s="9">
        <v>0.32</v>
      </c>
      <c r="R9" s="9">
        <f t="shared" si="1"/>
        <v>1.28</v>
      </c>
      <c r="S9" s="30"/>
      <c r="T9" s="27"/>
      <c r="U9" s="56"/>
      <c r="V9" s="56"/>
      <c r="W9" s="56"/>
      <c r="X9" s="66"/>
      <c r="Y9" s="66"/>
      <c r="Z9" s="66"/>
    </row>
    <row r="10" spans="1:26" ht="20.25" customHeight="1">
      <c r="A10" s="35">
        <f t="shared" si="2"/>
        <v>0</v>
      </c>
      <c r="B10" s="34">
        <v>23464515</v>
      </c>
      <c r="C10" s="34" t="s">
        <v>8</v>
      </c>
      <c r="D10" s="4" t="s">
        <v>166</v>
      </c>
      <c r="E10" s="51"/>
      <c r="F10" s="51"/>
      <c r="G10" s="51"/>
      <c r="H10" s="51"/>
      <c r="I10" s="51"/>
      <c r="J10" s="4" t="s">
        <v>111</v>
      </c>
      <c r="K10" s="4" t="s">
        <v>91</v>
      </c>
      <c r="L10" s="17">
        <f>0.02*(16)</f>
        <v>0.32</v>
      </c>
      <c r="M10" s="7">
        <v>1.3120000000000001</v>
      </c>
      <c r="N10" s="7">
        <f t="shared" si="0"/>
        <v>0.41984000000000005</v>
      </c>
      <c r="O10" s="45"/>
      <c r="P10" s="45"/>
      <c r="Q10" s="9">
        <v>1.3120000000000001</v>
      </c>
      <c r="R10" s="9">
        <f t="shared" si="1"/>
        <v>0.41984000000000005</v>
      </c>
      <c r="S10" s="30"/>
      <c r="T10" s="27"/>
      <c r="U10" s="57"/>
      <c r="V10" s="57"/>
      <c r="W10" s="57"/>
      <c r="X10" s="67"/>
      <c r="Y10" s="67"/>
      <c r="Z10" s="67"/>
    </row>
    <row r="11" spans="1:26" ht="20.25" customHeight="1">
      <c r="A11" s="35"/>
    </row>
    <row r="12" spans="1:26" ht="20.25" customHeight="1">
      <c r="A12" s="35"/>
    </row>
    <row r="13" spans="1:26" ht="20.25" customHeight="1">
      <c r="A13" s="35"/>
    </row>
    <row r="14" spans="1:26" ht="20.25" customHeight="1">
      <c r="A14" s="35"/>
    </row>
    <row r="15" spans="1:26" ht="20.25" customHeight="1">
      <c r="A15" s="35"/>
    </row>
    <row r="16" spans="1:26" ht="20.25" customHeight="1">
      <c r="A16" s="35"/>
    </row>
    <row r="17" spans="1:1" ht="20.25" customHeight="1">
      <c r="A17" s="35"/>
    </row>
    <row r="18" spans="1:1" ht="20.25" customHeight="1">
      <c r="A18" s="35"/>
    </row>
    <row r="19" spans="1:1" ht="20.25" customHeight="1">
      <c r="A19" s="35"/>
    </row>
    <row r="20" spans="1:1" ht="20.25" customHeight="1">
      <c r="A20" s="35"/>
    </row>
    <row r="21" spans="1:1" ht="20.25" customHeight="1">
      <c r="A21" s="35"/>
    </row>
    <row r="22" spans="1:1" ht="20.25" customHeight="1">
      <c r="A22" s="35"/>
    </row>
    <row r="23" spans="1:1" ht="20.25" customHeight="1">
      <c r="A23" s="35"/>
    </row>
    <row r="24" spans="1:1" ht="20.25" customHeight="1">
      <c r="A24" s="35"/>
    </row>
    <row r="25" spans="1:1" ht="20.25" customHeight="1">
      <c r="A25" s="36"/>
    </row>
  </sheetData>
  <mergeCells count="13">
    <mergeCell ref="Z3:Z10"/>
    <mergeCell ref="E3:E10"/>
    <mergeCell ref="F3:F10"/>
    <mergeCell ref="G3:G10"/>
    <mergeCell ref="H3:H10"/>
    <mergeCell ref="I3:I10"/>
    <mergeCell ref="O3:O10"/>
    <mergeCell ref="P3:P10"/>
    <mergeCell ref="U3:U10"/>
    <mergeCell ref="V3:V10"/>
    <mergeCell ref="W3:W10"/>
    <mergeCell ref="X3:X10"/>
    <mergeCell ref="Y3:Y10"/>
  </mergeCells>
  <phoneticPr fontId="2" type="noConversion"/>
  <pageMargins left="0.15748031496062992" right="0.15748031496062992" top="0.19685039370078741" bottom="0.19685039370078741" header="0.15748031496062992" footer="0.15748031496062992"/>
  <pageSetup paperSize="8" scale="6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2:Z25"/>
  <sheetViews>
    <sheetView view="pageBreakPreview" zoomScale="90" zoomScaleSheetLayoutView="90" workbookViewId="0">
      <pane ySplit="2" topLeftCell="A3" activePane="bottomLeft" state="frozen"/>
      <selection activeCell="W18" sqref="W18"/>
      <selection pane="bottomLeft" activeCell="W18" sqref="W18"/>
    </sheetView>
  </sheetViews>
  <sheetFormatPr defaultRowHeight="20.25" customHeight="1"/>
  <cols>
    <col min="1" max="1" width="6.25" style="23" customWidth="1"/>
    <col min="2" max="2" width="11.5" style="23" customWidth="1"/>
    <col min="3" max="3" width="18.5" style="23" customWidth="1"/>
    <col min="4" max="4" width="11.75" style="23" customWidth="1"/>
    <col min="5" max="8" width="6.625" style="25" customWidth="1"/>
    <col min="9" max="9" width="7.375" style="25" customWidth="1"/>
    <col min="10" max="10" width="15.375" style="4" customWidth="1"/>
    <col min="11" max="11" width="12.125" style="4" customWidth="1"/>
    <col min="12" max="12" width="8.625" style="17" customWidth="1"/>
    <col min="13" max="13" width="8.625" style="7" customWidth="1"/>
    <col min="14" max="14" width="10.625" style="7" customWidth="1"/>
    <col min="15" max="16" width="11.625" style="7" customWidth="1"/>
    <col min="17" max="17" width="8.625" style="9" customWidth="1"/>
    <col min="18" max="18" width="10.25" style="9" customWidth="1"/>
    <col min="19" max="20" width="7.875" style="9" customWidth="1"/>
    <col min="21" max="22" width="11.625" style="11" customWidth="1"/>
    <col min="23" max="23" width="11.625" style="12" customWidth="1"/>
    <col min="24" max="26" width="9.125" style="15" customWidth="1"/>
    <col min="27" max="16384" width="9" style="5"/>
  </cols>
  <sheetData>
    <row r="2" spans="1:26" s="3" customFormat="1" ht="61.5" customHeight="1">
      <c r="A2" s="23" t="s">
        <v>131</v>
      </c>
      <c r="B2" s="23" t="s">
        <v>1</v>
      </c>
      <c r="C2" s="23" t="s">
        <v>14</v>
      </c>
      <c r="D2" s="23" t="s">
        <v>22</v>
      </c>
      <c r="E2" s="25" t="s">
        <v>36</v>
      </c>
      <c r="F2" s="25" t="s">
        <v>37</v>
      </c>
      <c r="G2" s="25" t="s">
        <v>38</v>
      </c>
      <c r="H2" s="25" t="s">
        <v>39</v>
      </c>
      <c r="I2" s="25" t="s">
        <v>19</v>
      </c>
      <c r="J2" s="23" t="s">
        <v>15</v>
      </c>
      <c r="K2" s="23" t="s">
        <v>16</v>
      </c>
      <c r="L2" s="18" t="s">
        <v>264</v>
      </c>
      <c r="M2" s="8" t="s">
        <v>17</v>
      </c>
      <c r="N2" s="8" t="s">
        <v>20</v>
      </c>
      <c r="O2" s="8" t="s">
        <v>209</v>
      </c>
      <c r="P2" s="8" t="s">
        <v>223</v>
      </c>
      <c r="Q2" s="10" t="s">
        <v>18</v>
      </c>
      <c r="R2" s="10" t="s">
        <v>21</v>
      </c>
      <c r="S2" s="22" t="s">
        <v>233</v>
      </c>
      <c r="T2" s="22" t="s">
        <v>244</v>
      </c>
      <c r="U2" s="13" t="s">
        <v>154</v>
      </c>
      <c r="V2" s="13" t="s">
        <v>153</v>
      </c>
      <c r="W2" s="14" t="s">
        <v>155</v>
      </c>
      <c r="X2" s="29" t="s">
        <v>40</v>
      </c>
      <c r="Y2" s="29" t="s">
        <v>98</v>
      </c>
      <c r="Z2" s="29" t="s">
        <v>97</v>
      </c>
    </row>
    <row r="3" spans="1:26" ht="20.25" customHeight="1">
      <c r="A3" s="34"/>
      <c r="B3" s="34">
        <v>23464515</v>
      </c>
      <c r="C3" s="34" t="s">
        <v>8</v>
      </c>
      <c r="D3" s="4" t="s">
        <v>169</v>
      </c>
      <c r="E3" s="49">
        <v>1000</v>
      </c>
      <c r="F3" s="49">
        <v>2000</v>
      </c>
      <c r="G3" s="49">
        <v>1000</v>
      </c>
      <c r="H3" s="49">
        <f>F3-G3</f>
        <v>1000</v>
      </c>
      <c r="I3" s="49">
        <v>1</v>
      </c>
      <c r="J3" s="4" t="s">
        <v>101</v>
      </c>
      <c r="K3" s="4" t="s">
        <v>102</v>
      </c>
      <c r="L3" s="17">
        <f>(E3*2+F3*2)/1000</f>
        <v>6</v>
      </c>
      <c r="M3" s="7">
        <v>2.948</v>
      </c>
      <c r="N3" s="7">
        <f t="shared" ref="N3:N11" si="0">M3*L3</f>
        <v>17.687999999999999</v>
      </c>
      <c r="O3" s="43">
        <f>SUM(N3:N11)</f>
        <v>43.529679999999999</v>
      </c>
      <c r="P3" s="43">
        <f>O3*I3</f>
        <v>43.529679999999999</v>
      </c>
      <c r="Q3" s="9">
        <v>3.8719999999999999</v>
      </c>
      <c r="R3" s="9">
        <f t="shared" ref="R3:R11" si="1">Q3*L3</f>
        <v>23.231999999999999</v>
      </c>
      <c r="S3" s="38">
        <f>SUM(R3:R11)</f>
        <v>71.046679999999995</v>
      </c>
      <c r="T3" s="26">
        <f>S3*I3</f>
        <v>71.046679999999995</v>
      </c>
      <c r="U3" s="55">
        <v>12900</v>
      </c>
      <c r="V3" s="55">
        <f>U3*S3</f>
        <v>916502.1719999999</v>
      </c>
      <c r="W3" s="55">
        <f>V3*I3</f>
        <v>916502.1719999999</v>
      </c>
      <c r="X3" s="65">
        <f>SUM(R3:R5)</f>
        <v>26.97484</v>
      </c>
      <c r="Y3" s="65">
        <f>SUM(R6:R11)/2</f>
        <v>22.035920000000004</v>
      </c>
      <c r="Z3" s="65"/>
    </row>
    <row r="4" spans="1:26" ht="20.25" customHeight="1">
      <c r="A4" s="35">
        <f>$A$3</f>
        <v>0</v>
      </c>
      <c r="B4" s="34">
        <v>23464515</v>
      </c>
      <c r="C4" s="34" t="s">
        <v>8</v>
      </c>
      <c r="D4" s="4" t="s">
        <v>169</v>
      </c>
      <c r="E4" s="50"/>
      <c r="F4" s="50"/>
      <c r="G4" s="50"/>
      <c r="H4" s="50"/>
      <c r="I4" s="50"/>
      <c r="J4" s="4" t="s">
        <v>167</v>
      </c>
      <c r="K4" s="4" t="s">
        <v>168</v>
      </c>
      <c r="L4" s="17">
        <f>(E3)/1000</f>
        <v>1</v>
      </c>
      <c r="M4" s="7">
        <v>2.6680000000000001</v>
      </c>
      <c r="N4" s="7">
        <f t="shared" si="0"/>
        <v>2.6680000000000001</v>
      </c>
      <c r="O4" s="44"/>
      <c r="P4" s="44"/>
      <c r="Q4" s="9">
        <v>3.5710000000000002</v>
      </c>
      <c r="R4" s="9">
        <f>Q4*L4</f>
        <v>3.5710000000000002</v>
      </c>
      <c r="S4" s="39"/>
      <c r="T4" s="27"/>
      <c r="U4" s="56"/>
      <c r="V4" s="56"/>
      <c r="W4" s="56"/>
      <c r="X4" s="66"/>
      <c r="Y4" s="66"/>
      <c r="Z4" s="66"/>
    </row>
    <row r="5" spans="1:26" ht="20.25" customHeight="1">
      <c r="A5" s="35">
        <f t="shared" ref="A5:A11" si="2">$A$3</f>
        <v>0</v>
      </c>
      <c r="B5" s="34">
        <v>23464515</v>
      </c>
      <c r="C5" s="34" t="s">
        <v>8</v>
      </c>
      <c r="D5" s="4" t="s">
        <v>169</v>
      </c>
      <c r="E5" s="50"/>
      <c r="F5" s="50"/>
      <c r="G5" s="50"/>
      <c r="H5" s="50"/>
      <c r="I5" s="50"/>
      <c r="J5" s="4" t="s">
        <v>103</v>
      </c>
      <c r="K5" s="4" t="s">
        <v>85</v>
      </c>
      <c r="L5" s="17">
        <f>0.06*4</f>
        <v>0.24</v>
      </c>
      <c r="M5" s="7">
        <v>0.71599999999999997</v>
      </c>
      <c r="N5" s="7">
        <f t="shared" si="0"/>
        <v>0.17183999999999999</v>
      </c>
      <c r="O5" s="44"/>
      <c r="P5" s="44"/>
      <c r="Q5" s="9">
        <v>0.71599999999999997</v>
      </c>
      <c r="R5" s="9">
        <f t="shared" si="1"/>
        <v>0.17183999999999999</v>
      </c>
      <c r="S5" s="39"/>
      <c r="T5" s="27"/>
      <c r="U5" s="56"/>
      <c r="V5" s="56"/>
      <c r="W5" s="56"/>
      <c r="X5" s="66"/>
      <c r="Y5" s="66"/>
      <c r="Z5" s="66"/>
    </row>
    <row r="6" spans="1:26" ht="20.25" customHeight="1">
      <c r="A6" s="35">
        <f t="shared" si="2"/>
        <v>0</v>
      </c>
      <c r="B6" s="34">
        <v>23464515</v>
      </c>
      <c r="C6" s="34" t="s">
        <v>8</v>
      </c>
      <c r="D6" s="4" t="s">
        <v>169</v>
      </c>
      <c r="E6" s="50"/>
      <c r="F6" s="50"/>
      <c r="G6" s="50"/>
      <c r="H6" s="50"/>
      <c r="I6" s="50"/>
      <c r="J6" s="4" t="s">
        <v>104</v>
      </c>
      <c r="K6" s="4" t="s">
        <v>105</v>
      </c>
      <c r="L6" s="17">
        <f>(E3*4+F3*4)/1000</f>
        <v>12</v>
      </c>
      <c r="M6" s="7">
        <v>1.367</v>
      </c>
      <c r="N6" s="7">
        <f t="shared" si="0"/>
        <v>16.404</v>
      </c>
      <c r="O6" s="44"/>
      <c r="P6" s="44"/>
      <c r="Q6" s="9">
        <v>2.7669999999999999</v>
      </c>
      <c r="R6" s="9">
        <f t="shared" si="1"/>
        <v>33.204000000000001</v>
      </c>
      <c r="S6" s="39"/>
      <c r="T6" s="27"/>
      <c r="U6" s="56"/>
      <c r="V6" s="56"/>
      <c r="W6" s="56"/>
      <c r="X6" s="66"/>
      <c r="Y6" s="66"/>
      <c r="Z6" s="66"/>
    </row>
    <row r="7" spans="1:26" ht="20.25" customHeight="1">
      <c r="A7" s="35">
        <f t="shared" si="2"/>
        <v>0</v>
      </c>
      <c r="B7" s="34">
        <v>23464515</v>
      </c>
      <c r="C7" s="34" t="s">
        <v>8</v>
      </c>
      <c r="D7" s="4" t="s">
        <v>169</v>
      </c>
      <c r="E7" s="50"/>
      <c r="F7" s="50"/>
      <c r="G7" s="50"/>
      <c r="H7" s="50"/>
      <c r="I7" s="50"/>
      <c r="J7" s="4" t="s">
        <v>113</v>
      </c>
      <c r="K7" s="4" t="s">
        <v>112</v>
      </c>
      <c r="L7" s="17">
        <f>(E3*2)/1000</f>
        <v>2</v>
      </c>
      <c r="M7" s="7">
        <v>1.367</v>
      </c>
      <c r="N7" s="7">
        <f t="shared" si="0"/>
        <v>2.734</v>
      </c>
      <c r="O7" s="44"/>
      <c r="P7" s="44"/>
      <c r="Q7" s="9">
        <v>2.1640000000000001</v>
      </c>
      <c r="R7" s="9">
        <f t="shared" si="1"/>
        <v>4.3280000000000003</v>
      </c>
      <c r="S7" s="39"/>
      <c r="T7" s="27"/>
      <c r="U7" s="56"/>
      <c r="V7" s="56"/>
      <c r="W7" s="56"/>
      <c r="X7" s="66"/>
      <c r="Y7" s="66"/>
      <c r="Z7" s="66"/>
    </row>
    <row r="8" spans="1:26" ht="20.25" customHeight="1">
      <c r="A8" s="35">
        <f t="shared" si="2"/>
        <v>0</v>
      </c>
      <c r="B8" s="34">
        <v>23464515</v>
      </c>
      <c r="C8" s="34" t="s">
        <v>8</v>
      </c>
      <c r="D8" s="4" t="s">
        <v>169</v>
      </c>
      <c r="E8" s="50"/>
      <c r="F8" s="50"/>
      <c r="G8" s="50"/>
      <c r="H8" s="50"/>
      <c r="I8" s="50"/>
      <c r="J8" s="4" t="s">
        <v>107</v>
      </c>
      <c r="K8" s="4" t="s">
        <v>106</v>
      </c>
      <c r="L8" s="17">
        <f>(E3*8+F3*4)/1000</f>
        <v>16</v>
      </c>
      <c r="M8" s="7">
        <v>0.129</v>
      </c>
      <c r="N8" s="7">
        <f t="shared" si="0"/>
        <v>2.0640000000000001</v>
      </c>
      <c r="O8" s="44"/>
      <c r="P8" s="44"/>
      <c r="Q8" s="9">
        <v>0.216</v>
      </c>
      <c r="R8" s="9">
        <f t="shared" si="1"/>
        <v>3.456</v>
      </c>
      <c r="S8" s="39"/>
      <c r="T8" s="27"/>
      <c r="U8" s="56"/>
      <c r="V8" s="56"/>
      <c r="W8" s="56"/>
      <c r="X8" s="66"/>
      <c r="Y8" s="66"/>
      <c r="Z8" s="66"/>
    </row>
    <row r="9" spans="1:26" ht="20.25" customHeight="1">
      <c r="A9" s="35">
        <f t="shared" si="2"/>
        <v>0</v>
      </c>
      <c r="B9" s="34">
        <v>23464515</v>
      </c>
      <c r="C9" s="34" t="s">
        <v>8</v>
      </c>
      <c r="D9" s="4" t="s">
        <v>169</v>
      </c>
      <c r="E9" s="50"/>
      <c r="F9" s="50"/>
      <c r="G9" s="50"/>
      <c r="H9" s="50"/>
      <c r="I9" s="50"/>
      <c r="J9" s="4" t="s">
        <v>108</v>
      </c>
      <c r="K9" s="4" t="s">
        <v>86</v>
      </c>
      <c r="L9" s="17">
        <f>(F3*2)/1000</f>
        <v>4</v>
      </c>
      <c r="M9" s="7">
        <v>0.17899999999999999</v>
      </c>
      <c r="N9" s="7">
        <f t="shared" si="0"/>
        <v>0.71599999999999997</v>
      </c>
      <c r="O9" s="44"/>
      <c r="P9" s="44"/>
      <c r="Q9" s="9">
        <v>0.34599999999999997</v>
      </c>
      <c r="R9" s="9">
        <f t="shared" si="1"/>
        <v>1.3839999999999999</v>
      </c>
      <c r="S9" s="30"/>
      <c r="T9" s="27"/>
      <c r="U9" s="56"/>
      <c r="V9" s="56"/>
      <c r="W9" s="56"/>
      <c r="X9" s="66"/>
      <c r="Y9" s="66"/>
      <c r="Z9" s="66"/>
    </row>
    <row r="10" spans="1:26" ht="20.25" customHeight="1">
      <c r="A10" s="35">
        <f t="shared" si="2"/>
        <v>0</v>
      </c>
      <c r="B10" s="34">
        <v>23464515</v>
      </c>
      <c r="C10" s="34" t="s">
        <v>8</v>
      </c>
      <c r="D10" s="4" t="s">
        <v>169</v>
      </c>
      <c r="E10" s="50"/>
      <c r="F10" s="50"/>
      <c r="G10" s="50"/>
      <c r="H10" s="50"/>
      <c r="I10" s="50"/>
      <c r="J10" s="4" t="s">
        <v>110</v>
      </c>
      <c r="K10" s="4" t="s">
        <v>109</v>
      </c>
      <c r="L10" s="17">
        <f>(F3*2)/1000</f>
        <v>4</v>
      </c>
      <c r="M10" s="7">
        <v>0.16600000000000001</v>
      </c>
      <c r="N10" s="7">
        <f t="shared" si="0"/>
        <v>0.66400000000000003</v>
      </c>
      <c r="O10" s="44"/>
      <c r="P10" s="44"/>
      <c r="Q10" s="9">
        <v>0.32</v>
      </c>
      <c r="R10" s="9">
        <f t="shared" si="1"/>
        <v>1.28</v>
      </c>
      <c r="S10" s="30"/>
      <c r="T10" s="27"/>
      <c r="U10" s="56"/>
      <c r="V10" s="56"/>
      <c r="W10" s="56"/>
      <c r="X10" s="66"/>
      <c r="Y10" s="66"/>
      <c r="Z10" s="66"/>
    </row>
    <row r="11" spans="1:26" ht="20.25" customHeight="1">
      <c r="A11" s="35">
        <f t="shared" si="2"/>
        <v>0</v>
      </c>
      <c r="B11" s="34">
        <v>23464515</v>
      </c>
      <c r="C11" s="34" t="s">
        <v>8</v>
      </c>
      <c r="D11" s="4" t="s">
        <v>169</v>
      </c>
      <c r="E11" s="51"/>
      <c r="F11" s="51"/>
      <c r="G11" s="51"/>
      <c r="H11" s="51"/>
      <c r="I11" s="51"/>
      <c r="J11" s="4" t="s">
        <v>111</v>
      </c>
      <c r="K11" s="4" t="s">
        <v>91</v>
      </c>
      <c r="L11" s="17">
        <f>0.02*(16)</f>
        <v>0.32</v>
      </c>
      <c r="M11" s="7">
        <v>1.3120000000000001</v>
      </c>
      <c r="N11" s="7">
        <f t="shared" si="0"/>
        <v>0.41984000000000005</v>
      </c>
      <c r="O11" s="45"/>
      <c r="P11" s="45"/>
      <c r="Q11" s="9">
        <v>1.3120000000000001</v>
      </c>
      <c r="R11" s="9">
        <f t="shared" si="1"/>
        <v>0.41984000000000005</v>
      </c>
      <c r="S11" s="30"/>
      <c r="T11" s="27"/>
      <c r="U11" s="57"/>
      <c r="V11" s="57"/>
      <c r="W11" s="57"/>
      <c r="X11" s="67"/>
      <c r="Y11" s="67"/>
      <c r="Z11" s="67"/>
    </row>
    <row r="12" spans="1:26" ht="20.25" customHeight="1">
      <c r="A12" s="35"/>
    </row>
    <row r="13" spans="1:26" ht="20.25" customHeight="1">
      <c r="A13" s="35"/>
    </row>
    <row r="14" spans="1:26" ht="20.25" customHeight="1">
      <c r="A14" s="35"/>
    </row>
    <row r="15" spans="1:26" ht="20.25" customHeight="1">
      <c r="A15" s="35"/>
    </row>
    <row r="16" spans="1:26" ht="20.25" customHeight="1">
      <c r="A16" s="35"/>
    </row>
    <row r="17" spans="1:1" ht="20.25" customHeight="1">
      <c r="A17" s="35"/>
    </row>
    <row r="18" spans="1:1" ht="20.25" customHeight="1">
      <c r="A18" s="35"/>
    </row>
    <row r="19" spans="1:1" ht="20.25" customHeight="1">
      <c r="A19" s="35"/>
    </row>
    <row r="20" spans="1:1" ht="20.25" customHeight="1">
      <c r="A20" s="35"/>
    </row>
    <row r="21" spans="1:1" ht="20.25" customHeight="1">
      <c r="A21" s="35"/>
    </row>
    <row r="22" spans="1:1" ht="20.25" customHeight="1">
      <c r="A22" s="35"/>
    </row>
    <row r="23" spans="1:1" ht="20.25" customHeight="1">
      <c r="A23" s="35"/>
    </row>
    <row r="24" spans="1:1" ht="20.25" customHeight="1">
      <c r="A24" s="35"/>
    </row>
    <row r="25" spans="1:1" ht="20.25" customHeight="1">
      <c r="A25" s="36"/>
    </row>
  </sheetData>
  <mergeCells count="13">
    <mergeCell ref="Z3:Z11"/>
    <mergeCell ref="E3:E11"/>
    <mergeCell ref="F3:F11"/>
    <mergeCell ref="G3:G11"/>
    <mergeCell ref="H3:H11"/>
    <mergeCell ref="I3:I11"/>
    <mergeCell ref="O3:O11"/>
    <mergeCell ref="P3:P11"/>
    <mergeCell ref="U3:U11"/>
    <mergeCell ref="V3:V11"/>
    <mergeCell ref="W3:W11"/>
    <mergeCell ref="X3:X11"/>
    <mergeCell ref="Y3:Y11"/>
  </mergeCells>
  <phoneticPr fontId="2" type="noConversion"/>
  <pageMargins left="0.15748031496062992" right="0.15748031496062992" top="0.19685039370078741" bottom="0.19685039370078741" header="0.15748031496062992" footer="0.15748031496062992"/>
  <pageSetup paperSize="8" scale="6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2:Z25"/>
  <sheetViews>
    <sheetView view="pageBreakPreview" zoomScale="90" zoomScaleSheetLayoutView="90" workbookViewId="0">
      <pane ySplit="2" topLeftCell="A3" activePane="bottomLeft" state="frozen"/>
      <selection activeCell="W18" sqref="W18"/>
      <selection pane="bottomLeft" activeCell="W18" sqref="W18"/>
    </sheetView>
  </sheetViews>
  <sheetFormatPr defaultRowHeight="20.25" customHeight="1"/>
  <cols>
    <col min="1" max="1" width="6.25" style="23" customWidth="1"/>
    <col min="2" max="2" width="11.5" style="23" customWidth="1"/>
    <col min="3" max="3" width="18.5" style="23" customWidth="1"/>
    <col min="4" max="4" width="11.75" style="23" customWidth="1"/>
    <col min="5" max="8" width="6.625" style="25" customWidth="1"/>
    <col min="9" max="9" width="7.375" style="25" customWidth="1"/>
    <col min="10" max="10" width="15.375" style="4" customWidth="1"/>
    <col min="11" max="11" width="12.125" style="4" customWidth="1"/>
    <col min="12" max="12" width="8.625" style="17" customWidth="1"/>
    <col min="13" max="13" width="8.625" style="7" customWidth="1"/>
    <col min="14" max="14" width="10.625" style="7" customWidth="1"/>
    <col min="15" max="16" width="11.625" style="7" customWidth="1"/>
    <col min="17" max="17" width="8.625" style="9" customWidth="1"/>
    <col min="18" max="18" width="10.25" style="9" customWidth="1"/>
    <col min="19" max="20" width="7.875" style="9" customWidth="1"/>
    <col min="21" max="22" width="11.625" style="11" customWidth="1"/>
    <col min="23" max="23" width="11.625" style="12" customWidth="1"/>
    <col min="24" max="26" width="9.125" style="15" customWidth="1"/>
    <col min="27" max="16384" width="9" style="5"/>
  </cols>
  <sheetData>
    <row r="2" spans="1:26" s="3" customFormat="1" ht="61.5" customHeight="1">
      <c r="A2" s="23" t="s">
        <v>131</v>
      </c>
      <c r="B2" s="23" t="s">
        <v>1</v>
      </c>
      <c r="C2" s="23" t="s">
        <v>14</v>
      </c>
      <c r="D2" s="23" t="s">
        <v>22</v>
      </c>
      <c r="E2" s="25" t="s">
        <v>36</v>
      </c>
      <c r="F2" s="25" t="s">
        <v>37</v>
      </c>
      <c r="G2" s="25" t="s">
        <v>38</v>
      </c>
      <c r="H2" s="25" t="s">
        <v>39</v>
      </c>
      <c r="I2" s="25" t="s">
        <v>19</v>
      </c>
      <c r="J2" s="23" t="s">
        <v>15</v>
      </c>
      <c r="K2" s="23" t="s">
        <v>16</v>
      </c>
      <c r="L2" s="18" t="s">
        <v>263</v>
      </c>
      <c r="M2" s="8" t="s">
        <v>17</v>
      </c>
      <c r="N2" s="8" t="s">
        <v>20</v>
      </c>
      <c r="O2" s="8" t="s">
        <v>204</v>
      </c>
      <c r="P2" s="8" t="s">
        <v>222</v>
      </c>
      <c r="Q2" s="10" t="s">
        <v>18</v>
      </c>
      <c r="R2" s="10" t="s">
        <v>21</v>
      </c>
      <c r="S2" s="22" t="s">
        <v>232</v>
      </c>
      <c r="T2" s="22" t="s">
        <v>250</v>
      </c>
      <c r="U2" s="13" t="s">
        <v>154</v>
      </c>
      <c r="V2" s="13" t="s">
        <v>153</v>
      </c>
      <c r="W2" s="14" t="s">
        <v>155</v>
      </c>
      <c r="X2" s="29" t="s">
        <v>40</v>
      </c>
      <c r="Y2" s="29" t="s">
        <v>98</v>
      </c>
      <c r="Z2" s="29" t="s">
        <v>97</v>
      </c>
    </row>
    <row r="3" spans="1:26" ht="20.25" customHeight="1">
      <c r="A3" s="34"/>
      <c r="B3" s="34">
        <v>23552005</v>
      </c>
      <c r="C3" s="34" t="s">
        <v>12</v>
      </c>
      <c r="D3" s="37" t="s">
        <v>46</v>
      </c>
      <c r="E3" s="46">
        <v>1000</v>
      </c>
      <c r="F3" s="46">
        <v>1000</v>
      </c>
      <c r="G3" s="49"/>
      <c r="H3" s="49"/>
      <c r="I3" s="46">
        <v>1</v>
      </c>
      <c r="J3" s="4" t="s">
        <v>132</v>
      </c>
      <c r="K3" s="4" t="s">
        <v>133</v>
      </c>
      <c r="L3" s="17">
        <f>((E3*2)+(F3*2))/1000</f>
        <v>4</v>
      </c>
      <c r="M3" s="7">
        <v>1.6659999999999999</v>
      </c>
      <c r="N3" s="7">
        <f t="shared" ref="N3:N7" si="0">M3*L3</f>
        <v>6.6639999999999997</v>
      </c>
      <c r="O3" s="43">
        <f>SUM(N3:N7)</f>
        <v>20.332000000000001</v>
      </c>
      <c r="P3" s="43">
        <f>O3*I3</f>
        <v>20.332000000000001</v>
      </c>
      <c r="Q3" s="9">
        <v>2.5499999999999998</v>
      </c>
      <c r="R3" s="9">
        <f t="shared" ref="R3:R7" si="1">Q3*L3</f>
        <v>10.199999999999999</v>
      </c>
      <c r="S3" s="38">
        <f>SUM(R3:R7)</f>
        <v>32.380000000000003</v>
      </c>
      <c r="T3" s="26">
        <f>S3*I3</f>
        <v>32.380000000000003</v>
      </c>
      <c r="U3" s="55">
        <v>12000</v>
      </c>
      <c r="V3" s="55">
        <f>U3*S3</f>
        <v>388560.00000000006</v>
      </c>
      <c r="W3" s="55">
        <f>V3*I3</f>
        <v>388560.00000000006</v>
      </c>
      <c r="X3" s="58">
        <f>SUM(R3:R3)</f>
        <v>10.199999999999999</v>
      </c>
      <c r="Y3" s="58">
        <f>SUM(R4:R7)/4</f>
        <v>5.5449999999999999</v>
      </c>
      <c r="Z3" s="58"/>
    </row>
    <row r="4" spans="1:26" ht="20.25" customHeight="1">
      <c r="A4" s="35">
        <f>$A$3</f>
        <v>0</v>
      </c>
      <c r="B4" s="34">
        <v>23552005</v>
      </c>
      <c r="C4" s="34" t="s">
        <v>12</v>
      </c>
      <c r="D4" s="37" t="s">
        <v>46</v>
      </c>
      <c r="E4" s="47"/>
      <c r="F4" s="47"/>
      <c r="G4" s="50"/>
      <c r="H4" s="50"/>
      <c r="I4" s="47"/>
      <c r="J4" s="4" t="s">
        <v>134</v>
      </c>
      <c r="K4" s="4" t="s">
        <v>159</v>
      </c>
      <c r="L4" s="17">
        <f>(E3*2)/1000</f>
        <v>2</v>
      </c>
      <c r="M4" s="7">
        <v>0.998</v>
      </c>
      <c r="N4" s="7">
        <f t="shared" si="0"/>
        <v>1.996</v>
      </c>
      <c r="O4" s="44"/>
      <c r="P4" s="44"/>
      <c r="Q4" s="9">
        <v>1.6850000000000001</v>
      </c>
      <c r="R4" s="9">
        <f t="shared" si="1"/>
        <v>3.37</v>
      </c>
      <c r="S4" s="39"/>
      <c r="T4" s="27"/>
      <c r="U4" s="56"/>
      <c r="V4" s="56"/>
      <c r="W4" s="56"/>
      <c r="X4" s="59"/>
      <c r="Y4" s="59"/>
      <c r="Z4" s="59"/>
    </row>
    <row r="5" spans="1:26" ht="20.25" customHeight="1">
      <c r="A5" s="35">
        <f t="shared" ref="A5:A7" si="2">$A$3</f>
        <v>0</v>
      </c>
      <c r="B5" s="34">
        <v>23552005</v>
      </c>
      <c r="C5" s="34" t="s">
        <v>12</v>
      </c>
      <c r="D5" s="37" t="s">
        <v>46</v>
      </c>
      <c r="E5" s="47"/>
      <c r="F5" s="47"/>
      <c r="G5" s="50"/>
      <c r="H5" s="50"/>
      <c r="I5" s="47"/>
      <c r="J5" s="4" t="s">
        <v>135</v>
      </c>
      <c r="K5" s="4" t="s">
        <v>33</v>
      </c>
      <c r="L5" s="17">
        <f>(E3*2)/1000</f>
        <v>2</v>
      </c>
      <c r="M5" s="7">
        <v>1.548</v>
      </c>
      <c r="N5" s="7">
        <f t="shared" si="0"/>
        <v>3.0960000000000001</v>
      </c>
      <c r="O5" s="44"/>
      <c r="P5" s="44"/>
      <c r="Q5" s="9">
        <v>2.077</v>
      </c>
      <c r="R5" s="9">
        <f t="shared" si="1"/>
        <v>4.1539999999999999</v>
      </c>
      <c r="S5" s="39"/>
      <c r="T5" s="27"/>
      <c r="U5" s="56"/>
      <c r="V5" s="56"/>
      <c r="W5" s="56"/>
      <c r="X5" s="59"/>
      <c r="Y5" s="59"/>
      <c r="Z5" s="59"/>
    </row>
    <row r="6" spans="1:26" ht="20.25" customHeight="1">
      <c r="A6" s="35">
        <f t="shared" si="2"/>
        <v>0</v>
      </c>
      <c r="B6" s="34">
        <v>23552005</v>
      </c>
      <c r="C6" s="34" t="s">
        <v>12</v>
      </c>
      <c r="D6" s="37" t="s">
        <v>46</v>
      </c>
      <c r="E6" s="47"/>
      <c r="F6" s="47"/>
      <c r="G6" s="50"/>
      <c r="H6" s="50"/>
      <c r="I6" s="47"/>
      <c r="J6" s="4" t="s">
        <v>136</v>
      </c>
      <c r="K6" s="4" t="s">
        <v>34</v>
      </c>
      <c r="L6" s="17">
        <f>(F3*4)/1000</f>
        <v>4</v>
      </c>
      <c r="M6" s="7">
        <v>1.044</v>
      </c>
      <c r="N6" s="7">
        <f t="shared" si="0"/>
        <v>4.1760000000000002</v>
      </c>
      <c r="O6" s="44"/>
      <c r="P6" s="44"/>
      <c r="Q6" s="9">
        <v>1.7929999999999999</v>
      </c>
      <c r="R6" s="9">
        <f t="shared" si="1"/>
        <v>7.1719999999999997</v>
      </c>
      <c r="S6" s="39"/>
      <c r="T6" s="27"/>
      <c r="U6" s="56"/>
      <c r="V6" s="56"/>
      <c r="W6" s="56"/>
      <c r="X6" s="59"/>
      <c r="Y6" s="59"/>
      <c r="Z6" s="59"/>
    </row>
    <row r="7" spans="1:26" ht="20.25" customHeight="1">
      <c r="A7" s="35">
        <f t="shared" si="2"/>
        <v>0</v>
      </c>
      <c r="B7" s="34">
        <v>23552005</v>
      </c>
      <c r="C7" s="34" t="s">
        <v>12</v>
      </c>
      <c r="D7" s="37" t="s">
        <v>46</v>
      </c>
      <c r="E7" s="48"/>
      <c r="F7" s="48"/>
      <c r="G7" s="51"/>
      <c r="H7" s="51"/>
      <c r="I7" s="48"/>
      <c r="J7" s="4" t="s">
        <v>137</v>
      </c>
      <c r="K7" s="4" t="s">
        <v>35</v>
      </c>
      <c r="L7" s="17">
        <f>(F3*4)/1000</f>
        <v>4</v>
      </c>
      <c r="M7" s="7">
        <v>1.1000000000000001</v>
      </c>
      <c r="N7" s="7">
        <f t="shared" si="0"/>
        <v>4.4000000000000004</v>
      </c>
      <c r="O7" s="45"/>
      <c r="P7" s="45"/>
      <c r="Q7" s="9">
        <v>1.871</v>
      </c>
      <c r="R7" s="9">
        <f t="shared" si="1"/>
        <v>7.484</v>
      </c>
      <c r="S7" s="40"/>
      <c r="T7" s="28"/>
      <c r="U7" s="57"/>
      <c r="V7" s="57"/>
      <c r="W7" s="57"/>
      <c r="X7" s="60"/>
      <c r="Y7" s="60"/>
      <c r="Z7" s="60"/>
    </row>
    <row r="8" spans="1:26" ht="20.25" customHeight="1">
      <c r="A8" s="35"/>
    </row>
    <row r="9" spans="1:26" ht="20.25" customHeight="1">
      <c r="A9" s="35"/>
    </row>
    <row r="10" spans="1:26" ht="20.25" customHeight="1">
      <c r="A10" s="35"/>
    </row>
    <row r="11" spans="1:26" ht="20.25" customHeight="1">
      <c r="A11" s="35"/>
    </row>
    <row r="12" spans="1:26" ht="20.25" customHeight="1">
      <c r="A12" s="35"/>
    </row>
    <row r="13" spans="1:26" ht="20.25" customHeight="1">
      <c r="A13" s="35"/>
    </row>
    <row r="14" spans="1:26" ht="20.25" customHeight="1">
      <c r="A14" s="35"/>
    </row>
    <row r="15" spans="1:26" ht="20.25" customHeight="1">
      <c r="A15" s="35"/>
    </row>
    <row r="16" spans="1:26" ht="20.25" customHeight="1">
      <c r="A16" s="35"/>
    </row>
    <row r="17" spans="1:1" ht="20.25" customHeight="1">
      <c r="A17" s="35"/>
    </row>
    <row r="18" spans="1:1" ht="20.25" customHeight="1">
      <c r="A18" s="35"/>
    </row>
    <row r="19" spans="1:1" ht="20.25" customHeight="1">
      <c r="A19" s="35"/>
    </row>
    <row r="20" spans="1:1" ht="20.25" customHeight="1">
      <c r="A20" s="35"/>
    </row>
    <row r="21" spans="1:1" ht="20.25" customHeight="1">
      <c r="A21" s="35"/>
    </row>
    <row r="22" spans="1:1" ht="20.25" customHeight="1">
      <c r="A22" s="35"/>
    </row>
    <row r="23" spans="1:1" ht="20.25" customHeight="1">
      <c r="A23" s="35"/>
    </row>
    <row r="24" spans="1:1" ht="20.25" customHeight="1">
      <c r="A24" s="35"/>
    </row>
    <row r="25" spans="1:1" ht="20.25" customHeight="1">
      <c r="A25" s="36"/>
    </row>
  </sheetData>
  <mergeCells count="13">
    <mergeCell ref="Z3:Z7"/>
    <mergeCell ref="E3:E7"/>
    <mergeCell ref="F3:F7"/>
    <mergeCell ref="G3:G7"/>
    <mergeCell ref="H3:H7"/>
    <mergeCell ref="I3:I7"/>
    <mergeCell ref="O3:O7"/>
    <mergeCell ref="P3:P7"/>
    <mergeCell ref="U3:U7"/>
    <mergeCell ref="V3:V7"/>
    <mergeCell ref="W3:W7"/>
    <mergeCell ref="X3:X7"/>
    <mergeCell ref="Y3:Y7"/>
  </mergeCells>
  <phoneticPr fontId="2" type="noConversion"/>
  <pageMargins left="0.15748031496062992" right="0.15748031496062992" top="0.19685039370078741" bottom="0.19685039370078741" header="0.15748031496062992" footer="0.15748031496062992"/>
  <pageSetup paperSize="8" scale="6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2:Z25"/>
  <sheetViews>
    <sheetView view="pageBreakPreview" zoomScale="90" zoomScaleSheetLayoutView="90" workbookViewId="0">
      <pane ySplit="2" topLeftCell="A3" activePane="bottomLeft" state="frozen"/>
      <selection activeCell="W18" sqref="W18"/>
      <selection pane="bottomLeft" activeCell="W18" sqref="W18"/>
    </sheetView>
  </sheetViews>
  <sheetFormatPr defaultRowHeight="20.25" customHeight="1"/>
  <cols>
    <col min="1" max="1" width="6.25" style="23" customWidth="1"/>
    <col min="2" max="2" width="11.5" style="23" customWidth="1"/>
    <col min="3" max="3" width="18.5" style="23" customWidth="1"/>
    <col min="4" max="4" width="11.75" style="23" customWidth="1"/>
    <col min="5" max="8" width="6.625" style="25" customWidth="1"/>
    <col min="9" max="9" width="7.375" style="25" customWidth="1"/>
    <col min="10" max="10" width="15.375" style="4" customWidth="1"/>
    <col min="11" max="11" width="12.125" style="4" customWidth="1"/>
    <col min="12" max="12" width="8.625" style="17" customWidth="1"/>
    <col min="13" max="13" width="8.625" style="7" customWidth="1"/>
    <col min="14" max="14" width="10.625" style="7" customWidth="1"/>
    <col min="15" max="16" width="11.625" style="7" customWidth="1"/>
    <col min="17" max="17" width="8.625" style="9" customWidth="1"/>
    <col min="18" max="18" width="10.25" style="9" customWidth="1"/>
    <col min="19" max="20" width="7.875" style="9" customWidth="1"/>
    <col min="21" max="22" width="11.625" style="11" customWidth="1"/>
    <col min="23" max="23" width="11.625" style="12" customWidth="1"/>
    <col min="24" max="26" width="9.125" style="15" customWidth="1"/>
    <col min="27" max="16384" width="9" style="5"/>
  </cols>
  <sheetData>
    <row r="2" spans="1:26" s="3" customFormat="1" ht="61.5" customHeight="1">
      <c r="A2" s="23" t="s">
        <v>131</v>
      </c>
      <c r="B2" s="23" t="s">
        <v>1</v>
      </c>
      <c r="C2" s="23" t="s">
        <v>14</v>
      </c>
      <c r="D2" s="23" t="s">
        <v>22</v>
      </c>
      <c r="E2" s="25" t="s">
        <v>36</v>
      </c>
      <c r="F2" s="25" t="s">
        <v>37</v>
      </c>
      <c r="G2" s="25" t="s">
        <v>38</v>
      </c>
      <c r="H2" s="25" t="s">
        <v>39</v>
      </c>
      <c r="I2" s="25" t="s">
        <v>19</v>
      </c>
      <c r="J2" s="23" t="s">
        <v>15</v>
      </c>
      <c r="K2" s="23" t="s">
        <v>16</v>
      </c>
      <c r="L2" s="18" t="s">
        <v>260</v>
      </c>
      <c r="M2" s="8" t="s">
        <v>17</v>
      </c>
      <c r="N2" s="8" t="s">
        <v>20</v>
      </c>
      <c r="O2" s="8" t="s">
        <v>204</v>
      </c>
      <c r="P2" s="8" t="s">
        <v>218</v>
      </c>
      <c r="Q2" s="10" t="s">
        <v>18</v>
      </c>
      <c r="R2" s="10" t="s">
        <v>21</v>
      </c>
      <c r="S2" s="22" t="s">
        <v>234</v>
      </c>
      <c r="T2" s="22" t="s">
        <v>249</v>
      </c>
      <c r="U2" s="13" t="s">
        <v>154</v>
      </c>
      <c r="V2" s="13" t="s">
        <v>153</v>
      </c>
      <c r="W2" s="14" t="s">
        <v>155</v>
      </c>
      <c r="X2" s="29" t="s">
        <v>40</v>
      </c>
      <c r="Y2" s="29" t="s">
        <v>98</v>
      </c>
      <c r="Z2" s="29" t="s">
        <v>97</v>
      </c>
    </row>
    <row r="3" spans="1:26" ht="20.25" customHeight="1">
      <c r="A3" s="34"/>
      <c r="B3" s="34">
        <v>23552005</v>
      </c>
      <c r="C3" s="34" t="s">
        <v>12</v>
      </c>
      <c r="D3" s="37" t="s">
        <v>114</v>
      </c>
      <c r="E3" s="46">
        <v>1000</v>
      </c>
      <c r="F3" s="46">
        <v>1000</v>
      </c>
      <c r="G3" s="49"/>
      <c r="H3" s="49"/>
      <c r="I3" s="46">
        <v>1</v>
      </c>
      <c r="J3" s="4" t="s">
        <v>132</v>
      </c>
      <c r="K3" s="4" t="s">
        <v>133</v>
      </c>
      <c r="L3" s="17">
        <f>((E3*2)+(F3*2))/1000</f>
        <v>4</v>
      </c>
      <c r="M3" s="7">
        <v>1.6659999999999999</v>
      </c>
      <c r="N3" s="7">
        <f t="shared" ref="N3:N8" si="0">M3*L3</f>
        <v>6.6639999999999997</v>
      </c>
      <c r="O3" s="43">
        <f>SUM(N3:N8)</f>
        <v>22.009999999999998</v>
      </c>
      <c r="P3" s="43">
        <f>O3*I3</f>
        <v>22.009999999999998</v>
      </c>
      <c r="Q3" s="9">
        <v>2.5499999999999998</v>
      </c>
      <c r="R3" s="9">
        <f t="shared" ref="R3:R8" si="1">Q3*L3</f>
        <v>10.199999999999999</v>
      </c>
      <c r="S3" s="38">
        <f>SUM(R3:R8)</f>
        <v>34.54</v>
      </c>
      <c r="T3" s="26">
        <f>S3*I3</f>
        <v>34.54</v>
      </c>
      <c r="U3" s="55">
        <v>12000</v>
      </c>
      <c r="V3" s="55">
        <f>U3*S3</f>
        <v>414480</v>
      </c>
      <c r="W3" s="55">
        <f>V3*I3</f>
        <v>414480</v>
      </c>
      <c r="X3" s="58">
        <f>SUM(R3:R3)</f>
        <v>10.199999999999999</v>
      </c>
      <c r="Y3" s="58">
        <f>SUM(R4:R8)/4</f>
        <v>6.0850000000000009</v>
      </c>
      <c r="Z3" s="58"/>
    </row>
    <row r="4" spans="1:26" ht="20.25" customHeight="1">
      <c r="A4" s="35">
        <f>$A$3</f>
        <v>0</v>
      </c>
      <c r="B4" s="34">
        <v>23552005</v>
      </c>
      <c r="C4" s="34" t="s">
        <v>12</v>
      </c>
      <c r="D4" s="37" t="s">
        <v>114</v>
      </c>
      <c r="E4" s="47"/>
      <c r="F4" s="47"/>
      <c r="G4" s="50"/>
      <c r="H4" s="50"/>
      <c r="I4" s="47"/>
      <c r="J4" s="4" t="s">
        <v>134</v>
      </c>
      <c r="K4" s="4" t="s">
        <v>32</v>
      </c>
      <c r="L4" s="17">
        <f>(E3*2)/1000</f>
        <v>2</v>
      </c>
      <c r="M4" s="7">
        <v>0.998</v>
      </c>
      <c r="N4" s="7">
        <f t="shared" si="0"/>
        <v>1.996</v>
      </c>
      <c r="O4" s="44"/>
      <c r="P4" s="44"/>
      <c r="Q4" s="9">
        <v>1.6850000000000001</v>
      </c>
      <c r="R4" s="9">
        <f t="shared" si="1"/>
        <v>3.37</v>
      </c>
      <c r="S4" s="39"/>
      <c r="T4" s="27"/>
      <c r="U4" s="56"/>
      <c r="V4" s="56"/>
      <c r="W4" s="56"/>
      <c r="X4" s="59"/>
      <c r="Y4" s="59"/>
      <c r="Z4" s="59"/>
    </row>
    <row r="5" spans="1:26" ht="20.25" customHeight="1">
      <c r="A5" s="35">
        <f t="shared" ref="A5:A8" si="2">$A$3</f>
        <v>0</v>
      </c>
      <c r="B5" s="34">
        <v>23552005</v>
      </c>
      <c r="C5" s="34" t="s">
        <v>12</v>
      </c>
      <c r="D5" s="37" t="s">
        <v>114</v>
      </c>
      <c r="E5" s="47"/>
      <c r="F5" s="47"/>
      <c r="G5" s="50"/>
      <c r="H5" s="50"/>
      <c r="I5" s="47"/>
      <c r="J5" s="4" t="s">
        <v>42</v>
      </c>
      <c r="K5" s="4" t="s">
        <v>43</v>
      </c>
      <c r="L5" s="17">
        <f>(E3*2)/1000</f>
        <v>2</v>
      </c>
      <c r="M5" s="7">
        <v>0.83899999999999997</v>
      </c>
      <c r="N5" s="7">
        <f t="shared" si="0"/>
        <v>1.6779999999999999</v>
      </c>
      <c r="O5" s="44"/>
      <c r="P5" s="44"/>
      <c r="Q5" s="9">
        <v>1.08</v>
      </c>
      <c r="R5" s="9">
        <f t="shared" si="1"/>
        <v>2.16</v>
      </c>
      <c r="S5" s="39"/>
      <c r="T5" s="27"/>
      <c r="U5" s="56"/>
      <c r="V5" s="56"/>
      <c r="W5" s="56"/>
      <c r="X5" s="59"/>
      <c r="Y5" s="59"/>
      <c r="Z5" s="59"/>
    </row>
    <row r="6" spans="1:26" ht="20.25" customHeight="1">
      <c r="A6" s="35">
        <f t="shared" si="2"/>
        <v>0</v>
      </c>
      <c r="B6" s="34">
        <v>23552005</v>
      </c>
      <c r="C6" s="34" t="s">
        <v>12</v>
      </c>
      <c r="D6" s="37" t="s">
        <v>114</v>
      </c>
      <c r="E6" s="47"/>
      <c r="F6" s="47"/>
      <c r="G6" s="50"/>
      <c r="H6" s="50"/>
      <c r="I6" s="47"/>
      <c r="J6" s="4" t="s">
        <v>135</v>
      </c>
      <c r="K6" s="4" t="s">
        <v>33</v>
      </c>
      <c r="L6" s="17">
        <f>(E3*2)/1000</f>
        <v>2</v>
      </c>
      <c r="M6" s="7">
        <v>1.548</v>
      </c>
      <c r="N6" s="7">
        <f t="shared" si="0"/>
        <v>3.0960000000000001</v>
      </c>
      <c r="O6" s="44"/>
      <c r="P6" s="44"/>
      <c r="Q6" s="9">
        <v>2.077</v>
      </c>
      <c r="R6" s="9">
        <f t="shared" si="1"/>
        <v>4.1539999999999999</v>
      </c>
      <c r="S6" s="39"/>
      <c r="T6" s="27"/>
      <c r="U6" s="56"/>
      <c r="V6" s="56"/>
      <c r="W6" s="56"/>
      <c r="X6" s="59"/>
      <c r="Y6" s="59"/>
      <c r="Z6" s="59"/>
    </row>
    <row r="7" spans="1:26" ht="20.25" customHeight="1">
      <c r="A7" s="35">
        <f t="shared" si="2"/>
        <v>0</v>
      </c>
      <c r="B7" s="34">
        <v>23552005</v>
      </c>
      <c r="C7" s="34" t="s">
        <v>12</v>
      </c>
      <c r="D7" s="37" t="s">
        <v>114</v>
      </c>
      <c r="E7" s="47"/>
      <c r="F7" s="47"/>
      <c r="G7" s="50"/>
      <c r="H7" s="50"/>
      <c r="I7" s="47"/>
      <c r="J7" s="4" t="s">
        <v>136</v>
      </c>
      <c r="K7" s="4" t="s">
        <v>34</v>
      </c>
      <c r="L7" s="17">
        <f>(F3*4)/1000</f>
        <v>4</v>
      </c>
      <c r="M7" s="7">
        <v>1.044</v>
      </c>
      <c r="N7" s="7">
        <f t="shared" si="0"/>
        <v>4.1760000000000002</v>
      </c>
      <c r="O7" s="44"/>
      <c r="P7" s="44"/>
      <c r="Q7" s="9">
        <v>1.7929999999999999</v>
      </c>
      <c r="R7" s="9">
        <f t="shared" si="1"/>
        <v>7.1719999999999997</v>
      </c>
      <c r="S7" s="39"/>
      <c r="T7" s="27"/>
      <c r="U7" s="56"/>
      <c r="V7" s="56"/>
      <c r="W7" s="56"/>
      <c r="X7" s="59"/>
      <c r="Y7" s="59"/>
      <c r="Z7" s="59"/>
    </row>
    <row r="8" spans="1:26" ht="20.25" customHeight="1">
      <c r="A8" s="35">
        <f t="shared" si="2"/>
        <v>0</v>
      </c>
      <c r="B8" s="34">
        <v>23552005</v>
      </c>
      <c r="C8" s="34" t="s">
        <v>12</v>
      </c>
      <c r="D8" s="37" t="s">
        <v>114</v>
      </c>
      <c r="E8" s="48"/>
      <c r="F8" s="48"/>
      <c r="G8" s="51"/>
      <c r="H8" s="51"/>
      <c r="I8" s="48"/>
      <c r="J8" s="4" t="s">
        <v>137</v>
      </c>
      <c r="K8" s="4" t="s">
        <v>35</v>
      </c>
      <c r="L8" s="17">
        <f>(F3*4)/1000</f>
        <v>4</v>
      </c>
      <c r="M8" s="7">
        <v>1.1000000000000001</v>
      </c>
      <c r="N8" s="7">
        <f t="shared" si="0"/>
        <v>4.4000000000000004</v>
      </c>
      <c r="O8" s="45"/>
      <c r="P8" s="45"/>
      <c r="Q8" s="9">
        <v>1.871</v>
      </c>
      <c r="R8" s="9">
        <f t="shared" si="1"/>
        <v>7.484</v>
      </c>
      <c r="S8" s="40"/>
      <c r="T8" s="28"/>
      <c r="U8" s="57"/>
      <c r="V8" s="57"/>
      <c r="W8" s="57"/>
      <c r="X8" s="60"/>
      <c r="Y8" s="60"/>
      <c r="Z8" s="60"/>
    </row>
    <row r="9" spans="1:26" ht="20.25" customHeight="1">
      <c r="A9" s="35"/>
    </row>
    <row r="10" spans="1:26" ht="20.25" customHeight="1">
      <c r="A10" s="35"/>
    </row>
    <row r="11" spans="1:26" ht="20.25" customHeight="1">
      <c r="A11" s="35"/>
    </row>
    <row r="12" spans="1:26" ht="20.25" customHeight="1">
      <c r="A12" s="35"/>
    </row>
    <row r="13" spans="1:26" ht="20.25" customHeight="1">
      <c r="A13" s="35"/>
    </row>
    <row r="14" spans="1:26" ht="20.25" customHeight="1">
      <c r="A14" s="35"/>
    </row>
    <row r="15" spans="1:26" ht="20.25" customHeight="1">
      <c r="A15" s="35"/>
    </row>
    <row r="16" spans="1:26" ht="20.25" customHeight="1">
      <c r="A16" s="35"/>
    </row>
    <row r="17" spans="1:1" ht="20.25" customHeight="1">
      <c r="A17" s="35"/>
    </row>
    <row r="18" spans="1:1" ht="20.25" customHeight="1">
      <c r="A18" s="35"/>
    </row>
    <row r="19" spans="1:1" ht="20.25" customHeight="1">
      <c r="A19" s="35"/>
    </row>
    <row r="20" spans="1:1" ht="20.25" customHeight="1">
      <c r="A20" s="35"/>
    </row>
    <row r="21" spans="1:1" ht="20.25" customHeight="1">
      <c r="A21" s="35"/>
    </row>
    <row r="22" spans="1:1" ht="20.25" customHeight="1">
      <c r="A22" s="35"/>
    </row>
    <row r="23" spans="1:1" ht="20.25" customHeight="1">
      <c r="A23" s="35"/>
    </row>
    <row r="24" spans="1:1" ht="20.25" customHeight="1">
      <c r="A24" s="35"/>
    </row>
    <row r="25" spans="1:1" ht="20.25" customHeight="1">
      <c r="A25" s="36"/>
    </row>
  </sheetData>
  <mergeCells count="13">
    <mergeCell ref="Z3:Z8"/>
    <mergeCell ref="E3:E8"/>
    <mergeCell ref="F3:F8"/>
    <mergeCell ref="G3:G8"/>
    <mergeCell ref="H3:H8"/>
    <mergeCell ref="I3:I8"/>
    <mergeCell ref="O3:O8"/>
    <mergeCell ref="P3:P8"/>
    <mergeCell ref="U3:U8"/>
    <mergeCell ref="V3:V8"/>
    <mergeCell ref="W3:W8"/>
    <mergeCell ref="X3:X8"/>
    <mergeCell ref="Y3:Y8"/>
  </mergeCells>
  <phoneticPr fontId="2" type="noConversion"/>
  <pageMargins left="0.15748031496062992" right="0.15748031496062992" top="0.19685039370078741" bottom="0.19685039370078741" header="0.15748031496062992" footer="0.15748031496062992"/>
  <pageSetup paperSize="8" scale="6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Z25"/>
  <sheetViews>
    <sheetView view="pageBreakPreview" zoomScale="90" zoomScaleSheetLayoutView="90" workbookViewId="0">
      <pane ySplit="2" topLeftCell="A3" activePane="bottomLeft" state="frozen"/>
      <selection activeCell="W18" sqref="W18"/>
      <selection pane="bottomLeft" activeCell="W18" sqref="W18"/>
    </sheetView>
  </sheetViews>
  <sheetFormatPr defaultRowHeight="20.25" customHeight="1"/>
  <cols>
    <col min="1" max="1" width="6.25" style="23" customWidth="1"/>
    <col min="2" max="2" width="11.5" style="23" customWidth="1"/>
    <col min="3" max="3" width="18.5" style="23" customWidth="1"/>
    <col min="4" max="4" width="11.75" style="23" customWidth="1"/>
    <col min="5" max="8" width="6.625" style="25" customWidth="1"/>
    <col min="9" max="9" width="7.375" style="25" customWidth="1"/>
    <col min="10" max="10" width="15.375" style="4" customWidth="1"/>
    <col min="11" max="11" width="12.125" style="4" customWidth="1"/>
    <col min="12" max="12" width="8.625" style="17" customWidth="1"/>
    <col min="13" max="13" width="8.625" style="7" customWidth="1"/>
    <col min="14" max="14" width="10.625" style="7" customWidth="1"/>
    <col min="15" max="16" width="11.625" style="7" customWidth="1"/>
    <col min="17" max="17" width="8.625" style="9" customWidth="1"/>
    <col min="18" max="18" width="10.25" style="9" customWidth="1"/>
    <col min="19" max="20" width="7.875" style="9" customWidth="1"/>
    <col min="21" max="22" width="11.625" style="11" customWidth="1"/>
    <col min="23" max="23" width="11.625" style="12" customWidth="1"/>
    <col min="24" max="26" width="9.125" style="15" customWidth="1"/>
    <col min="27" max="16384" width="9" style="5"/>
  </cols>
  <sheetData>
    <row r="2" spans="1:26" s="3" customFormat="1" ht="61.5" customHeight="1">
      <c r="A2" s="23" t="s">
        <v>131</v>
      </c>
      <c r="B2" s="23" t="s">
        <v>1</v>
      </c>
      <c r="C2" s="23" t="s">
        <v>14</v>
      </c>
      <c r="D2" s="23" t="s">
        <v>22</v>
      </c>
      <c r="E2" s="25" t="s">
        <v>36</v>
      </c>
      <c r="F2" s="25" t="s">
        <v>37</v>
      </c>
      <c r="G2" s="25" t="s">
        <v>38</v>
      </c>
      <c r="H2" s="25" t="s">
        <v>39</v>
      </c>
      <c r="I2" s="25" t="s">
        <v>19</v>
      </c>
      <c r="J2" s="23" t="s">
        <v>15</v>
      </c>
      <c r="K2" s="23" t="s">
        <v>16</v>
      </c>
      <c r="L2" s="18" t="s">
        <v>259</v>
      </c>
      <c r="M2" s="8" t="s">
        <v>17</v>
      </c>
      <c r="N2" s="8" t="s">
        <v>20</v>
      </c>
      <c r="O2" s="8" t="s">
        <v>206</v>
      </c>
      <c r="P2" s="8" t="s">
        <v>218</v>
      </c>
      <c r="Q2" s="10" t="s">
        <v>18</v>
      </c>
      <c r="R2" s="10" t="s">
        <v>21</v>
      </c>
      <c r="S2" s="22" t="s">
        <v>234</v>
      </c>
      <c r="T2" s="22" t="s">
        <v>254</v>
      </c>
      <c r="U2" s="13" t="s">
        <v>154</v>
      </c>
      <c r="V2" s="13" t="s">
        <v>153</v>
      </c>
      <c r="W2" s="14" t="s">
        <v>155</v>
      </c>
      <c r="X2" s="29" t="s">
        <v>40</v>
      </c>
      <c r="Y2" s="29" t="s">
        <v>98</v>
      </c>
      <c r="Z2" s="29" t="s">
        <v>97</v>
      </c>
    </row>
    <row r="3" spans="1:26" ht="20.25" customHeight="1">
      <c r="A3" s="34"/>
      <c r="B3" s="34">
        <v>23465669</v>
      </c>
      <c r="C3" s="34" t="s">
        <v>138</v>
      </c>
      <c r="D3" s="37" t="s">
        <v>41</v>
      </c>
      <c r="E3" s="61">
        <v>3000</v>
      </c>
      <c r="F3" s="61">
        <v>2000</v>
      </c>
      <c r="G3" s="61">
        <f>F3/2</f>
        <v>1000</v>
      </c>
      <c r="H3" s="62">
        <f>F3-G3</f>
        <v>1000</v>
      </c>
      <c r="I3" s="61">
        <v>1</v>
      </c>
      <c r="J3" s="4" t="s">
        <v>24</v>
      </c>
      <c r="K3" s="4" t="s">
        <v>25</v>
      </c>
      <c r="L3" s="17">
        <f>((E3*2)+(F3*2))/1000</f>
        <v>10</v>
      </c>
      <c r="M3" s="7">
        <v>3.161</v>
      </c>
      <c r="N3" s="7">
        <f t="shared" ref="N3:N9" si="0">M3*L3</f>
        <v>31.61</v>
      </c>
      <c r="O3" s="43">
        <f>SUM(N3:N9)</f>
        <v>124.22299999999998</v>
      </c>
      <c r="P3" s="43">
        <f>O3*I3</f>
        <v>124.22299999999998</v>
      </c>
      <c r="Q3" s="9">
        <v>4.4619999999999997</v>
      </c>
      <c r="R3" s="9">
        <f t="shared" ref="R3:R9" si="1">Q3*L3</f>
        <v>44.62</v>
      </c>
      <c r="S3" s="38">
        <f>SUM(R3:R9)</f>
        <v>187.898</v>
      </c>
      <c r="T3" s="26">
        <f>S3*I3</f>
        <v>187.898</v>
      </c>
      <c r="U3" s="55">
        <v>13100</v>
      </c>
      <c r="V3" s="55">
        <f>U3*S3</f>
        <v>2461463.7999999998</v>
      </c>
      <c r="W3" s="55">
        <f>V3*I3</f>
        <v>2461463.7999999998</v>
      </c>
      <c r="X3" s="63">
        <f>SUM(R3:R4)</f>
        <v>71.169999999999987</v>
      </c>
      <c r="Y3" s="63">
        <f>SUM(R5:R9)/16</f>
        <v>7.2955000000000005</v>
      </c>
      <c r="Z3" s="58"/>
    </row>
    <row r="4" spans="1:26" ht="20.25" customHeight="1">
      <c r="A4" s="35">
        <f>$A$3</f>
        <v>0</v>
      </c>
      <c r="B4" s="34">
        <v>23465669</v>
      </c>
      <c r="C4" s="34" t="s">
        <v>138</v>
      </c>
      <c r="D4" s="37" t="s">
        <v>41</v>
      </c>
      <c r="E4" s="61"/>
      <c r="F4" s="61"/>
      <c r="G4" s="61"/>
      <c r="H4" s="62"/>
      <c r="I4" s="61"/>
      <c r="J4" s="4" t="s">
        <v>26</v>
      </c>
      <c r="K4" s="4" t="s">
        <v>27</v>
      </c>
      <c r="L4" s="17">
        <f>(E3+F3)/1000</f>
        <v>5</v>
      </c>
      <c r="M4" s="7">
        <v>3.8610000000000002</v>
      </c>
      <c r="N4" s="7">
        <f t="shared" si="0"/>
        <v>19.305</v>
      </c>
      <c r="O4" s="44"/>
      <c r="P4" s="44"/>
      <c r="Q4" s="9">
        <v>5.31</v>
      </c>
      <c r="R4" s="9">
        <f t="shared" si="1"/>
        <v>26.549999999999997</v>
      </c>
      <c r="S4" s="39"/>
      <c r="T4" s="27"/>
      <c r="U4" s="56"/>
      <c r="V4" s="56"/>
      <c r="W4" s="56"/>
      <c r="X4" s="63"/>
      <c r="Y4" s="63"/>
      <c r="Z4" s="59"/>
    </row>
    <row r="5" spans="1:26" ht="20.25" customHeight="1">
      <c r="A5" s="35">
        <f t="shared" ref="A5:A9" si="2">$A$3</f>
        <v>0</v>
      </c>
      <c r="B5" s="34">
        <v>23465669</v>
      </c>
      <c r="C5" s="34" t="s">
        <v>138</v>
      </c>
      <c r="D5" s="37" t="s">
        <v>41</v>
      </c>
      <c r="E5" s="61"/>
      <c r="F5" s="61"/>
      <c r="G5" s="61"/>
      <c r="H5" s="62"/>
      <c r="I5" s="61"/>
      <c r="J5" s="4" t="s">
        <v>28</v>
      </c>
      <c r="K5" s="4" t="s">
        <v>32</v>
      </c>
      <c r="L5" s="17">
        <f>(E3*4)/1000</f>
        <v>12</v>
      </c>
      <c r="M5" s="7">
        <v>0.97499999999999998</v>
      </c>
      <c r="N5" s="7">
        <f t="shared" si="0"/>
        <v>11.7</v>
      </c>
      <c r="O5" s="44"/>
      <c r="P5" s="44"/>
      <c r="Q5" s="9">
        <v>1.6850000000000001</v>
      </c>
      <c r="R5" s="9">
        <f t="shared" si="1"/>
        <v>20.22</v>
      </c>
      <c r="S5" s="39"/>
      <c r="T5" s="27"/>
      <c r="U5" s="56"/>
      <c r="V5" s="56"/>
      <c r="W5" s="56"/>
      <c r="X5" s="63"/>
      <c r="Y5" s="63"/>
      <c r="Z5" s="59"/>
    </row>
    <row r="6" spans="1:26" ht="20.25" customHeight="1">
      <c r="A6" s="35">
        <f t="shared" si="2"/>
        <v>0</v>
      </c>
      <c r="B6" s="34">
        <v>23465669</v>
      </c>
      <c r="C6" s="34" t="s">
        <v>138</v>
      </c>
      <c r="D6" s="37" t="s">
        <v>41</v>
      </c>
      <c r="E6" s="61"/>
      <c r="F6" s="61"/>
      <c r="G6" s="61"/>
      <c r="H6" s="62"/>
      <c r="I6" s="61"/>
      <c r="J6" s="4" t="s">
        <v>42</v>
      </c>
      <c r="K6" s="4" t="s">
        <v>43</v>
      </c>
      <c r="L6" s="17">
        <f>(E3*4)/1000</f>
        <v>12</v>
      </c>
      <c r="M6" s="7">
        <v>0.83899999999999997</v>
      </c>
      <c r="N6" s="7">
        <f t="shared" si="0"/>
        <v>10.068</v>
      </c>
      <c r="O6" s="44"/>
      <c r="P6" s="44"/>
      <c r="Q6" s="9">
        <v>1.08</v>
      </c>
      <c r="R6" s="9">
        <f t="shared" si="1"/>
        <v>12.96</v>
      </c>
      <c r="S6" s="39"/>
      <c r="T6" s="27"/>
      <c r="U6" s="56"/>
      <c r="V6" s="56"/>
      <c r="W6" s="56"/>
      <c r="X6" s="63"/>
      <c r="Y6" s="63"/>
      <c r="Z6" s="59"/>
    </row>
    <row r="7" spans="1:26" ht="20.25" customHeight="1">
      <c r="A7" s="35">
        <f t="shared" si="2"/>
        <v>0</v>
      </c>
      <c r="B7" s="34">
        <v>23465669</v>
      </c>
      <c r="C7" s="34" t="s">
        <v>138</v>
      </c>
      <c r="D7" s="37" t="s">
        <v>41</v>
      </c>
      <c r="E7" s="61"/>
      <c r="F7" s="61"/>
      <c r="G7" s="61"/>
      <c r="H7" s="62"/>
      <c r="I7" s="61"/>
      <c r="J7" s="4" t="s">
        <v>29</v>
      </c>
      <c r="K7" s="4" t="s">
        <v>33</v>
      </c>
      <c r="L7" s="17">
        <f>(E3*4)/1000</f>
        <v>12</v>
      </c>
      <c r="M7" s="7">
        <v>1.5229999999999999</v>
      </c>
      <c r="N7" s="7">
        <f t="shared" si="0"/>
        <v>18.276</v>
      </c>
      <c r="O7" s="44"/>
      <c r="P7" s="44"/>
      <c r="Q7" s="9">
        <v>2.077</v>
      </c>
      <c r="R7" s="9">
        <f t="shared" si="1"/>
        <v>24.923999999999999</v>
      </c>
      <c r="S7" s="39"/>
      <c r="T7" s="27"/>
      <c r="U7" s="56"/>
      <c r="V7" s="56"/>
      <c r="W7" s="56"/>
      <c r="X7" s="63"/>
      <c r="Y7" s="63"/>
      <c r="Z7" s="59"/>
    </row>
    <row r="8" spans="1:26" ht="20.25" customHeight="1">
      <c r="A8" s="35">
        <f t="shared" si="2"/>
        <v>0</v>
      </c>
      <c r="B8" s="34">
        <v>23465669</v>
      </c>
      <c r="C8" s="34" t="s">
        <v>138</v>
      </c>
      <c r="D8" s="37" t="s">
        <v>41</v>
      </c>
      <c r="E8" s="61"/>
      <c r="F8" s="61"/>
      <c r="G8" s="61"/>
      <c r="H8" s="62"/>
      <c r="I8" s="61"/>
      <c r="J8" s="4" t="s">
        <v>30</v>
      </c>
      <c r="K8" s="4" t="s">
        <v>34</v>
      </c>
      <c r="L8" s="17">
        <f>(F3*8)/1000</f>
        <v>16</v>
      </c>
      <c r="M8" s="7">
        <v>0.99399999999999999</v>
      </c>
      <c r="N8" s="7">
        <f t="shared" si="0"/>
        <v>15.904</v>
      </c>
      <c r="O8" s="44"/>
      <c r="P8" s="44"/>
      <c r="Q8" s="9">
        <v>1.7929999999999999</v>
      </c>
      <c r="R8" s="9">
        <f t="shared" si="1"/>
        <v>28.687999999999999</v>
      </c>
      <c r="S8" s="39"/>
      <c r="T8" s="27"/>
      <c r="U8" s="56"/>
      <c r="V8" s="56"/>
      <c r="W8" s="56"/>
      <c r="X8" s="63"/>
      <c r="Y8" s="63"/>
      <c r="Z8" s="59"/>
    </row>
    <row r="9" spans="1:26" ht="20.25" customHeight="1">
      <c r="A9" s="35">
        <f t="shared" si="2"/>
        <v>0</v>
      </c>
      <c r="B9" s="34">
        <v>23465669</v>
      </c>
      <c r="C9" s="34" t="s">
        <v>138</v>
      </c>
      <c r="D9" s="37" t="s">
        <v>173</v>
      </c>
      <c r="E9" s="61"/>
      <c r="F9" s="61"/>
      <c r="G9" s="61"/>
      <c r="H9" s="62"/>
      <c r="I9" s="61"/>
      <c r="J9" s="4" t="s">
        <v>31</v>
      </c>
      <c r="K9" s="4" t="s">
        <v>35</v>
      </c>
      <c r="L9" s="17">
        <f>(F3*8)/1000</f>
        <v>16</v>
      </c>
      <c r="M9" s="7">
        <v>1.085</v>
      </c>
      <c r="N9" s="7">
        <f t="shared" si="0"/>
        <v>17.36</v>
      </c>
      <c r="O9" s="45"/>
      <c r="P9" s="45"/>
      <c r="Q9" s="9">
        <v>1.871</v>
      </c>
      <c r="R9" s="9">
        <f t="shared" si="1"/>
        <v>29.936</v>
      </c>
      <c r="S9" s="31"/>
      <c r="T9" s="28"/>
      <c r="U9" s="57"/>
      <c r="V9" s="57"/>
      <c r="W9" s="57"/>
      <c r="X9" s="63"/>
      <c r="Y9" s="63"/>
      <c r="Z9" s="60"/>
    </row>
    <row r="10" spans="1:26" ht="20.25" customHeight="1">
      <c r="A10" s="35"/>
    </row>
    <row r="11" spans="1:26" ht="20.25" customHeight="1">
      <c r="A11" s="35"/>
    </row>
    <row r="12" spans="1:26" ht="20.25" customHeight="1">
      <c r="A12" s="35"/>
    </row>
    <row r="13" spans="1:26" ht="20.25" customHeight="1">
      <c r="A13" s="35"/>
    </row>
    <row r="14" spans="1:26" ht="20.25" customHeight="1">
      <c r="A14" s="35"/>
    </row>
    <row r="15" spans="1:26" ht="20.25" customHeight="1">
      <c r="A15" s="35"/>
    </row>
    <row r="16" spans="1:26" ht="20.25" customHeight="1">
      <c r="A16" s="35"/>
    </row>
    <row r="17" spans="1:1" ht="20.25" customHeight="1">
      <c r="A17" s="35"/>
    </row>
    <row r="18" spans="1:1" ht="20.25" customHeight="1">
      <c r="A18" s="35"/>
    </row>
    <row r="19" spans="1:1" ht="20.25" customHeight="1">
      <c r="A19" s="35"/>
    </row>
    <row r="20" spans="1:1" ht="20.25" customHeight="1">
      <c r="A20" s="35"/>
    </row>
    <row r="21" spans="1:1" ht="20.25" customHeight="1">
      <c r="A21" s="35"/>
    </row>
    <row r="22" spans="1:1" ht="20.25" customHeight="1">
      <c r="A22" s="35"/>
    </row>
    <row r="23" spans="1:1" ht="20.25" customHeight="1">
      <c r="A23" s="35"/>
    </row>
    <row r="24" spans="1:1" ht="20.25" customHeight="1">
      <c r="A24" s="35"/>
    </row>
    <row r="25" spans="1:1" ht="20.25" customHeight="1">
      <c r="A25" s="36"/>
    </row>
  </sheetData>
  <mergeCells count="13">
    <mergeCell ref="Z3:Z9"/>
    <mergeCell ref="U3:U9"/>
    <mergeCell ref="V3:V9"/>
    <mergeCell ref="W3:W9"/>
    <mergeCell ref="X3:X9"/>
    <mergeCell ref="Y3:Y9"/>
    <mergeCell ref="O3:O9"/>
    <mergeCell ref="P3:P9"/>
    <mergeCell ref="E3:E9"/>
    <mergeCell ref="F3:F9"/>
    <mergeCell ref="G3:G9"/>
    <mergeCell ref="H3:H9"/>
    <mergeCell ref="I3:I9"/>
  </mergeCells>
  <phoneticPr fontId="2" type="noConversion"/>
  <pageMargins left="0.15748031496062992" right="0.15748031496062992" top="0.19685039370078741" bottom="0.19685039370078741" header="0.15748031496062992" footer="0.15748031496062992"/>
  <pageSetup paperSize="8" scale="69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2:Z25"/>
  <sheetViews>
    <sheetView view="pageBreakPreview" zoomScale="90" zoomScaleSheetLayoutView="90" workbookViewId="0">
      <pane ySplit="2" topLeftCell="A3" activePane="bottomLeft" state="frozen"/>
      <selection activeCell="W18" sqref="W18"/>
      <selection pane="bottomLeft" activeCell="W18" sqref="W18"/>
    </sheetView>
  </sheetViews>
  <sheetFormatPr defaultRowHeight="20.25" customHeight="1"/>
  <cols>
    <col min="1" max="1" width="6.25" style="23" customWidth="1"/>
    <col min="2" max="2" width="11.5" style="23" customWidth="1"/>
    <col min="3" max="3" width="18.5" style="23" customWidth="1"/>
    <col min="4" max="4" width="11.75" style="23" customWidth="1"/>
    <col min="5" max="8" width="6.625" style="25" customWidth="1"/>
    <col min="9" max="9" width="7.375" style="25" customWidth="1"/>
    <col min="10" max="10" width="15.375" style="4" customWidth="1"/>
    <col min="11" max="11" width="12.125" style="4" customWidth="1"/>
    <col min="12" max="12" width="8.625" style="17" customWidth="1"/>
    <col min="13" max="13" width="8.625" style="7" customWidth="1"/>
    <col min="14" max="14" width="10.625" style="7" customWidth="1"/>
    <col min="15" max="16" width="11.625" style="7" customWidth="1"/>
    <col min="17" max="17" width="8.625" style="9" customWidth="1"/>
    <col min="18" max="18" width="10.25" style="9" customWidth="1"/>
    <col min="19" max="20" width="7.875" style="9" customWidth="1"/>
    <col min="21" max="22" width="11.625" style="11" customWidth="1"/>
    <col min="23" max="23" width="11.625" style="12" customWidth="1"/>
    <col min="24" max="26" width="9.125" style="15" customWidth="1"/>
    <col min="27" max="16384" width="9" style="5"/>
  </cols>
  <sheetData>
    <row r="2" spans="1:26" s="3" customFormat="1" ht="61.5" customHeight="1">
      <c r="A2" s="23" t="s">
        <v>131</v>
      </c>
      <c r="B2" s="23" t="s">
        <v>1</v>
      </c>
      <c r="C2" s="23" t="s">
        <v>14</v>
      </c>
      <c r="D2" s="23" t="s">
        <v>22</v>
      </c>
      <c r="E2" s="25" t="s">
        <v>36</v>
      </c>
      <c r="F2" s="25" t="s">
        <v>37</v>
      </c>
      <c r="G2" s="25" t="s">
        <v>38</v>
      </c>
      <c r="H2" s="25" t="s">
        <v>39</v>
      </c>
      <c r="I2" s="25" t="s">
        <v>19</v>
      </c>
      <c r="J2" s="23" t="s">
        <v>15</v>
      </c>
      <c r="K2" s="23" t="s">
        <v>16</v>
      </c>
      <c r="L2" s="18" t="s">
        <v>259</v>
      </c>
      <c r="M2" s="8" t="s">
        <v>17</v>
      </c>
      <c r="N2" s="8" t="s">
        <v>20</v>
      </c>
      <c r="O2" s="8" t="s">
        <v>204</v>
      </c>
      <c r="P2" s="8" t="s">
        <v>222</v>
      </c>
      <c r="Q2" s="10" t="s">
        <v>18</v>
      </c>
      <c r="R2" s="10" t="s">
        <v>21</v>
      </c>
      <c r="S2" s="22" t="s">
        <v>236</v>
      </c>
      <c r="T2" s="22" t="s">
        <v>248</v>
      </c>
      <c r="U2" s="13" t="s">
        <v>154</v>
      </c>
      <c r="V2" s="13" t="s">
        <v>153</v>
      </c>
      <c r="W2" s="14" t="s">
        <v>155</v>
      </c>
      <c r="X2" s="29" t="s">
        <v>40</v>
      </c>
      <c r="Y2" s="29" t="s">
        <v>98</v>
      </c>
      <c r="Z2" s="29" t="s">
        <v>97</v>
      </c>
    </row>
    <row r="3" spans="1:26" ht="20.25" customHeight="1">
      <c r="A3" s="34"/>
      <c r="B3" s="34">
        <v>23552005</v>
      </c>
      <c r="C3" s="34" t="s">
        <v>12</v>
      </c>
      <c r="D3" s="37" t="s">
        <v>92</v>
      </c>
      <c r="E3" s="46">
        <v>3000</v>
      </c>
      <c r="F3" s="46">
        <v>2000</v>
      </c>
      <c r="G3" s="46">
        <f>F3/2</f>
        <v>1000</v>
      </c>
      <c r="H3" s="49">
        <f>F3-G3</f>
        <v>1000</v>
      </c>
      <c r="I3" s="46">
        <v>1</v>
      </c>
      <c r="J3" s="4" t="s">
        <v>132</v>
      </c>
      <c r="K3" s="4" t="s">
        <v>133</v>
      </c>
      <c r="L3" s="17">
        <f>((E3*2)+(F3*2))/1000</f>
        <v>10</v>
      </c>
      <c r="M3" s="7">
        <v>1.6659999999999999</v>
      </c>
      <c r="N3" s="7">
        <f t="shared" ref="N3:N9" si="0">M3*L3</f>
        <v>16.66</v>
      </c>
      <c r="O3" s="43">
        <f>SUM(N3:N9)</f>
        <v>81.533000000000001</v>
      </c>
      <c r="P3" s="43">
        <f>O3*I3</f>
        <v>81.533000000000001</v>
      </c>
      <c r="Q3" s="9">
        <v>2.5499999999999998</v>
      </c>
      <c r="R3" s="9">
        <f t="shared" ref="R3:R9" si="1">Q3*L3</f>
        <v>25.5</v>
      </c>
      <c r="S3" s="38">
        <f>SUM(R3:R9)</f>
        <v>123.35600000000001</v>
      </c>
      <c r="T3" s="26">
        <f>S3*I3</f>
        <v>123.35600000000001</v>
      </c>
      <c r="U3" s="55">
        <v>12000</v>
      </c>
      <c r="V3" s="55">
        <f>U3*S3</f>
        <v>1480272</v>
      </c>
      <c r="W3" s="55">
        <f>V3*I3</f>
        <v>1480272</v>
      </c>
      <c r="X3" s="58">
        <f>SUM(R3:R4)</f>
        <v>35.94</v>
      </c>
      <c r="Y3" s="58">
        <f>SUM(R5:R9)/8</f>
        <v>10.927</v>
      </c>
      <c r="Z3" s="58"/>
    </row>
    <row r="4" spans="1:26" ht="20.25" customHeight="1">
      <c r="A4" s="35">
        <f>$A$3</f>
        <v>0</v>
      </c>
      <c r="B4" s="34">
        <v>23552005</v>
      </c>
      <c r="C4" s="34" t="s">
        <v>12</v>
      </c>
      <c r="D4" s="37" t="s">
        <v>92</v>
      </c>
      <c r="E4" s="47"/>
      <c r="F4" s="47"/>
      <c r="G4" s="47"/>
      <c r="H4" s="50"/>
      <c r="I4" s="47"/>
      <c r="J4" s="4" t="s">
        <v>156</v>
      </c>
      <c r="K4" s="4" t="s">
        <v>160</v>
      </c>
      <c r="L4" s="17">
        <f>(E3)/1000</f>
        <v>3</v>
      </c>
      <c r="M4" s="7">
        <v>2.367</v>
      </c>
      <c r="N4" s="7">
        <f t="shared" si="0"/>
        <v>7.101</v>
      </c>
      <c r="O4" s="44"/>
      <c r="P4" s="44"/>
      <c r="Q4" s="9">
        <v>3.48</v>
      </c>
      <c r="R4" s="9">
        <f t="shared" si="1"/>
        <v>10.44</v>
      </c>
      <c r="S4" s="39"/>
      <c r="T4" s="27"/>
      <c r="U4" s="56"/>
      <c r="V4" s="56"/>
      <c r="W4" s="56"/>
      <c r="X4" s="59"/>
      <c r="Y4" s="59"/>
      <c r="Z4" s="59"/>
    </row>
    <row r="5" spans="1:26" ht="20.25" customHeight="1">
      <c r="A5" s="35">
        <f t="shared" ref="A5:A9" si="2">$A$3</f>
        <v>0</v>
      </c>
      <c r="B5" s="34">
        <v>23552005</v>
      </c>
      <c r="C5" s="34" t="s">
        <v>12</v>
      </c>
      <c r="D5" s="37" t="s">
        <v>92</v>
      </c>
      <c r="E5" s="47"/>
      <c r="F5" s="47"/>
      <c r="G5" s="47"/>
      <c r="H5" s="50"/>
      <c r="I5" s="47"/>
      <c r="J5" s="4" t="s">
        <v>134</v>
      </c>
      <c r="K5" s="4" t="s">
        <v>32</v>
      </c>
      <c r="L5" s="17">
        <f>(E3*4)/1000</f>
        <v>12</v>
      </c>
      <c r="M5" s="7">
        <v>0.998</v>
      </c>
      <c r="N5" s="7">
        <f t="shared" si="0"/>
        <v>11.975999999999999</v>
      </c>
      <c r="O5" s="44"/>
      <c r="P5" s="44"/>
      <c r="Q5" s="9">
        <v>1.6850000000000001</v>
      </c>
      <c r="R5" s="9">
        <f t="shared" si="1"/>
        <v>20.22</v>
      </c>
      <c r="S5" s="39"/>
      <c r="T5" s="27"/>
      <c r="U5" s="56"/>
      <c r="V5" s="56"/>
      <c r="W5" s="56"/>
      <c r="X5" s="59"/>
      <c r="Y5" s="59"/>
      <c r="Z5" s="59"/>
    </row>
    <row r="6" spans="1:26" ht="20.25" customHeight="1">
      <c r="A6" s="35">
        <f t="shared" si="2"/>
        <v>0</v>
      </c>
      <c r="B6" s="34">
        <v>23552005</v>
      </c>
      <c r="C6" s="34" t="s">
        <v>12</v>
      </c>
      <c r="D6" s="37" t="s">
        <v>92</v>
      </c>
      <c r="E6" s="47"/>
      <c r="F6" s="47"/>
      <c r="G6" s="47"/>
      <c r="H6" s="50"/>
      <c r="I6" s="47"/>
      <c r="J6" s="4" t="s">
        <v>42</v>
      </c>
      <c r="K6" s="4" t="s">
        <v>43</v>
      </c>
      <c r="L6" s="17">
        <f>(E3*4)/1000</f>
        <v>12</v>
      </c>
      <c r="M6" s="7">
        <v>0.83899999999999997</v>
      </c>
      <c r="N6" s="7">
        <f t="shared" si="0"/>
        <v>10.068</v>
      </c>
      <c r="O6" s="44"/>
      <c r="P6" s="44"/>
      <c r="Q6" s="9">
        <v>1.08</v>
      </c>
      <c r="R6" s="9">
        <f t="shared" si="1"/>
        <v>12.96</v>
      </c>
      <c r="S6" s="39"/>
      <c r="T6" s="27"/>
      <c r="U6" s="56"/>
      <c r="V6" s="56"/>
      <c r="W6" s="56"/>
      <c r="X6" s="59"/>
      <c r="Y6" s="59"/>
      <c r="Z6" s="59"/>
    </row>
    <row r="7" spans="1:26" ht="20.25" customHeight="1">
      <c r="A7" s="35">
        <f t="shared" si="2"/>
        <v>0</v>
      </c>
      <c r="B7" s="34">
        <v>23552005</v>
      </c>
      <c r="C7" s="34" t="s">
        <v>12</v>
      </c>
      <c r="D7" s="37" t="s">
        <v>92</v>
      </c>
      <c r="E7" s="47"/>
      <c r="F7" s="47"/>
      <c r="G7" s="47"/>
      <c r="H7" s="50"/>
      <c r="I7" s="47"/>
      <c r="J7" s="4" t="s">
        <v>135</v>
      </c>
      <c r="K7" s="4" t="s">
        <v>33</v>
      </c>
      <c r="L7" s="17">
        <f>(E3*4)/1000</f>
        <v>12</v>
      </c>
      <c r="M7" s="7">
        <v>1.548</v>
      </c>
      <c r="N7" s="7">
        <f t="shared" si="0"/>
        <v>18.576000000000001</v>
      </c>
      <c r="O7" s="44"/>
      <c r="P7" s="44"/>
      <c r="Q7" s="9">
        <v>2.077</v>
      </c>
      <c r="R7" s="9">
        <f t="shared" si="1"/>
        <v>24.923999999999999</v>
      </c>
      <c r="S7" s="39"/>
      <c r="T7" s="27"/>
      <c r="U7" s="56"/>
      <c r="V7" s="56"/>
      <c r="W7" s="56"/>
      <c r="X7" s="59"/>
      <c r="Y7" s="59"/>
      <c r="Z7" s="59"/>
    </row>
    <row r="8" spans="1:26" ht="20.25" customHeight="1">
      <c r="A8" s="35">
        <f t="shared" si="2"/>
        <v>0</v>
      </c>
      <c r="B8" s="34">
        <v>23552005</v>
      </c>
      <c r="C8" s="34" t="s">
        <v>12</v>
      </c>
      <c r="D8" s="37" t="s">
        <v>92</v>
      </c>
      <c r="E8" s="47"/>
      <c r="F8" s="47"/>
      <c r="G8" s="47"/>
      <c r="H8" s="50"/>
      <c r="I8" s="47"/>
      <c r="J8" s="4" t="s">
        <v>136</v>
      </c>
      <c r="K8" s="4" t="s">
        <v>34</v>
      </c>
      <c r="L8" s="17">
        <f>(F3*4)/1000</f>
        <v>8</v>
      </c>
      <c r="M8" s="7">
        <v>1.044</v>
      </c>
      <c r="N8" s="7">
        <f t="shared" si="0"/>
        <v>8.3520000000000003</v>
      </c>
      <c r="O8" s="44"/>
      <c r="P8" s="44"/>
      <c r="Q8" s="9">
        <v>1.7929999999999999</v>
      </c>
      <c r="R8" s="9">
        <f t="shared" si="1"/>
        <v>14.343999999999999</v>
      </c>
      <c r="S8" s="39"/>
      <c r="T8" s="27"/>
      <c r="U8" s="56"/>
      <c r="V8" s="56"/>
      <c r="W8" s="56"/>
      <c r="X8" s="59"/>
      <c r="Y8" s="59"/>
      <c r="Z8" s="59"/>
    </row>
    <row r="9" spans="1:26" ht="20.25" customHeight="1">
      <c r="A9" s="35">
        <f t="shared" si="2"/>
        <v>0</v>
      </c>
      <c r="B9" s="34">
        <v>23552005</v>
      </c>
      <c r="C9" s="34" t="s">
        <v>12</v>
      </c>
      <c r="D9" s="37" t="s">
        <v>92</v>
      </c>
      <c r="E9" s="48"/>
      <c r="F9" s="48"/>
      <c r="G9" s="48"/>
      <c r="H9" s="51"/>
      <c r="I9" s="48"/>
      <c r="J9" s="4" t="s">
        <v>137</v>
      </c>
      <c r="K9" s="4" t="s">
        <v>35</v>
      </c>
      <c r="L9" s="17">
        <f>(F3*4)/1000</f>
        <v>8</v>
      </c>
      <c r="M9" s="7">
        <v>1.1000000000000001</v>
      </c>
      <c r="N9" s="7">
        <f t="shared" si="0"/>
        <v>8.8000000000000007</v>
      </c>
      <c r="O9" s="45"/>
      <c r="P9" s="45"/>
      <c r="Q9" s="9">
        <v>1.871</v>
      </c>
      <c r="R9" s="9">
        <f t="shared" si="1"/>
        <v>14.968</v>
      </c>
      <c r="S9" s="31"/>
      <c r="T9" s="28"/>
      <c r="U9" s="57"/>
      <c r="V9" s="57"/>
      <c r="W9" s="57"/>
      <c r="X9" s="60"/>
      <c r="Y9" s="60"/>
      <c r="Z9" s="60"/>
    </row>
    <row r="10" spans="1:26" ht="20.25" customHeight="1">
      <c r="A10" s="35"/>
    </row>
    <row r="11" spans="1:26" ht="20.25" customHeight="1">
      <c r="A11" s="35"/>
    </row>
    <row r="12" spans="1:26" ht="20.25" customHeight="1">
      <c r="A12" s="35"/>
    </row>
    <row r="13" spans="1:26" ht="20.25" customHeight="1">
      <c r="A13" s="35"/>
    </row>
    <row r="14" spans="1:26" ht="20.25" customHeight="1">
      <c r="A14" s="35"/>
    </row>
    <row r="15" spans="1:26" ht="20.25" customHeight="1">
      <c r="A15" s="35"/>
    </row>
    <row r="16" spans="1:26" ht="20.25" customHeight="1">
      <c r="A16" s="35"/>
    </row>
    <row r="17" spans="1:1" ht="20.25" customHeight="1">
      <c r="A17" s="35"/>
    </row>
    <row r="18" spans="1:1" ht="20.25" customHeight="1">
      <c r="A18" s="35"/>
    </row>
    <row r="19" spans="1:1" ht="20.25" customHeight="1">
      <c r="A19" s="35"/>
    </row>
    <row r="20" spans="1:1" ht="20.25" customHeight="1">
      <c r="A20" s="35"/>
    </row>
    <row r="21" spans="1:1" ht="20.25" customHeight="1">
      <c r="A21" s="35"/>
    </row>
    <row r="22" spans="1:1" ht="20.25" customHeight="1">
      <c r="A22" s="35"/>
    </row>
    <row r="23" spans="1:1" ht="20.25" customHeight="1">
      <c r="A23" s="35"/>
    </row>
    <row r="24" spans="1:1" ht="20.25" customHeight="1">
      <c r="A24" s="35"/>
    </row>
    <row r="25" spans="1:1" ht="20.25" customHeight="1">
      <c r="A25" s="36"/>
    </row>
  </sheetData>
  <mergeCells count="13">
    <mergeCell ref="Z3:Z9"/>
    <mergeCell ref="U3:U9"/>
    <mergeCell ref="V3:V9"/>
    <mergeCell ref="W3:W9"/>
    <mergeCell ref="X3:X9"/>
    <mergeCell ref="Y3:Y9"/>
    <mergeCell ref="O3:O9"/>
    <mergeCell ref="P3:P9"/>
    <mergeCell ref="E3:E9"/>
    <mergeCell ref="F3:F9"/>
    <mergeCell ref="G3:G9"/>
    <mergeCell ref="H3:H9"/>
    <mergeCell ref="I3:I9"/>
  </mergeCells>
  <phoneticPr fontId="2" type="noConversion"/>
  <pageMargins left="0.15748031496062992" right="0.15748031496062992" top="0.19685039370078741" bottom="0.19685039370078741" header="0.15748031496062992" footer="0.15748031496062992"/>
  <pageSetup paperSize="8" scale="6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2:Z25"/>
  <sheetViews>
    <sheetView view="pageBreakPreview" zoomScale="90" zoomScaleSheetLayoutView="90" workbookViewId="0">
      <pane ySplit="2" topLeftCell="A3" activePane="bottomLeft" state="frozen"/>
      <selection activeCell="W18" sqref="W18"/>
      <selection pane="bottomLeft" activeCell="W18" sqref="W18"/>
    </sheetView>
  </sheetViews>
  <sheetFormatPr defaultRowHeight="20.25" customHeight="1"/>
  <cols>
    <col min="1" max="1" width="6.25" style="23" customWidth="1"/>
    <col min="2" max="2" width="11.5" style="23" customWidth="1"/>
    <col min="3" max="3" width="18.5" style="23" customWidth="1"/>
    <col min="4" max="4" width="11.75" style="23" customWidth="1"/>
    <col min="5" max="8" width="6.625" style="25" customWidth="1"/>
    <col min="9" max="9" width="7.375" style="25" customWidth="1"/>
    <col min="10" max="10" width="15.375" style="4" customWidth="1"/>
    <col min="11" max="11" width="12.125" style="4" customWidth="1"/>
    <col min="12" max="12" width="8.625" style="17" customWidth="1"/>
    <col min="13" max="13" width="8.625" style="7" customWidth="1"/>
    <col min="14" max="14" width="10.625" style="7" customWidth="1"/>
    <col min="15" max="16" width="11.625" style="7" customWidth="1"/>
    <col min="17" max="17" width="8.625" style="9" customWidth="1"/>
    <col min="18" max="18" width="10.25" style="9" customWidth="1"/>
    <col min="19" max="20" width="7.875" style="9" customWidth="1"/>
    <col min="21" max="22" width="11.625" style="11" customWidth="1"/>
    <col min="23" max="23" width="11.625" style="12" customWidth="1"/>
    <col min="24" max="26" width="9.125" style="15" customWidth="1"/>
    <col min="27" max="16384" width="9" style="5"/>
  </cols>
  <sheetData>
    <row r="2" spans="1:26" s="3" customFormat="1" ht="61.5" customHeight="1">
      <c r="A2" s="23" t="s">
        <v>131</v>
      </c>
      <c r="B2" s="23" t="s">
        <v>1</v>
      </c>
      <c r="C2" s="23" t="s">
        <v>14</v>
      </c>
      <c r="D2" s="23" t="s">
        <v>22</v>
      </c>
      <c r="E2" s="25" t="s">
        <v>36</v>
      </c>
      <c r="F2" s="25" t="s">
        <v>37</v>
      </c>
      <c r="G2" s="25" t="s">
        <v>38</v>
      </c>
      <c r="H2" s="25" t="s">
        <v>39</v>
      </c>
      <c r="I2" s="25" t="s">
        <v>19</v>
      </c>
      <c r="J2" s="23" t="s">
        <v>15</v>
      </c>
      <c r="K2" s="23" t="s">
        <v>16</v>
      </c>
      <c r="L2" s="18" t="s">
        <v>262</v>
      </c>
      <c r="M2" s="8" t="s">
        <v>17</v>
      </c>
      <c r="N2" s="8" t="s">
        <v>20</v>
      </c>
      <c r="O2" s="8" t="s">
        <v>206</v>
      </c>
      <c r="P2" s="8" t="s">
        <v>218</v>
      </c>
      <c r="Q2" s="10" t="s">
        <v>18</v>
      </c>
      <c r="R2" s="10" t="s">
        <v>21</v>
      </c>
      <c r="S2" s="22" t="s">
        <v>234</v>
      </c>
      <c r="T2" s="22" t="s">
        <v>244</v>
      </c>
      <c r="U2" s="13" t="s">
        <v>154</v>
      </c>
      <c r="V2" s="13" t="s">
        <v>153</v>
      </c>
      <c r="W2" s="14" t="s">
        <v>155</v>
      </c>
      <c r="X2" s="29" t="s">
        <v>40</v>
      </c>
      <c r="Y2" s="29" t="s">
        <v>98</v>
      </c>
      <c r="Z2" s="29" t="s">
        <v>97</v>
      </c>
    </row>
    <row r="3" spans="1:26" ht="20.25" customHeight="1">
      <c r="A3" s="34"/>
      <c r="B3" s="34">
        <v>23552005</v>
      </c>
      <c r="C3" s="34" t="s">
        <v>12</v>
      </c>
      <c r="D3" s="37" t="s">
        <v>121</v>
      </c>
      <c r="E3" s="46">
        <v>3000</v>
      </c>
      <c r="F3" s="46">
        <v>2000</v>
      </c>
      <c r="G3" s="46">
        <v>1000</v>
      </c>
      <c r="H3" s="49">
        <f>F3-G3</f>
        <v>1000</v>
      </c>
      <c r="I3" s="46">
        <v>1</v>
      </c>
      <c r="J3" s="4" t="s">
        <v>132</v>
      </c>
      <c r="K3" s="4" t="s">
        <v>133</v>
      </c>
      <c r="L3" s="17">
        <f>((E3*2)+(H3*2))/1000</f>
        <v>8</v>
      </c>
      <c r="M3" s="7">
        <v>1.6659999999999999</v>
      </c>
      <c r="N3" s="7">
        <f t="shared" ref="N3:N10" si="0">M3*L3</f>
        <v>13.327999999999999</v>
      </c>
      <c r="O3" s="43">
        <f>SUM(N3:N10)</f>
        <v>57.880999999999993</v>
      </c>
      <c r="P3" s="43">
        <f>O3*I3</f>
        <v>57.880999999999993</v>
      </c>
      <c r="Q3" s="9">
        <v>2.5499999999999998</v>
      </c>
      <c r="R3" s="9">
        <f t="shared" ref="R3:R10" si="1">Q3*L3</f>
        <v>20.399999999999999</v>
      </c>
      <c r="S3" s="38">
        <f>SUM(R3:R10)</f>
        <v>94.97199999999998</v>
      </c>
      <c r="T3" s="26">
        <f>S3*I3</f>
        <v>94.97199999999998</v>
      </c>
      <c r="U3" s="55">
        <v>12000</v>
      </c>
      <c r="V3" s="55">
        <f>U3*S3</f>
        <v>1139663.9999999998</v>
      </c>
      <c r="W3" s="55">
        <f>V3*I3</f>
        <v>1139663.9999999998</v>
      </c>
      <c r="X3" s="58">
        <f>SUM(R3:R6)</f>
        <v>57.743999999999993</v>
      </c>
      <c r="Y3" s="58">
        <f>SUM(R7:R10)/4</f>
        <v>9.3070000000000004</v>
      </c>
      <c r="Z3" s="58"/>
    </row>
    <row r="4" spans="1:26" ht="20.25" customHeight="1">
      <c r="A4" s="35">
        <f>$A$3</f>
        <v>0</v>
      </c>
      <c r="B4" s="34">
        <v>23552005</v>
      </c>
      <c r="C4" s="34" t="s">
        <v>12</v>
      </c>
      <c r="D4" s="37" t="s">
        <v>121</v>
      </c>
      <c r="E4" s="47"/>
      <c r="F4" s="47"/>
      <c r="G4" s="47"/>
      <c r="H4" s="50"/>
      <c r="I4" s="47"/>
      <c r="J4" s="4" t="s">
        <v>156</v>
      </c>
      <c r="K4" s="4" t="s">
        <v>160</v>
      </c>
      <c r="L4" s="17">
        <f>(E3)/1000</f>
        <v>3</v>
      </c>
      <c r="M4" s="7">
        <v>2.367</v>
      </c>
      <c r="N4" s="7">
        <f t="shared" si="0"/>
        <v>7.101</v>
      </c>
      <c r="O4" s="44"/>
      <c r="P4" s="44"/>
      <c r="Q4" s="9">
        <v>3.48</v>
      </c>
      <c r="R4" s="9">
        <f t="shared" si="1"/>
        <v>10.44</v>
      </c>
      <c r="S4" s="39"/>
      <c r="T4" s="27"/>
      <c r="U4" s="56"/>
      <c r="V4" s="56"/>
      <c r="W4" s="56"/>
      <c r="X4" s="59"/>
      <c r="Y4" s="59"/>
      <c r="Z4" s="59"/>
    </row>
    <row r="5" spans="1:26" ht="20.25" customHeight="1">
      <c r="A5" s="35">
        <f t="shared" ref="A5:A10" si="2">$A$3</f>
        <v>0</v>
      </c>
      <c r="B5" s="34">
        <v>23552005</v>
      </c>
      <c r="C5" s="34" t="s">
        <v>12</v>
      </c>
      <c r="D5" s="37" t="s">
        <v>121</v>
      </c>
      <c r="E5" s="47"/>
      <c r="F5" s="47"/>
      <c r="G5" s="47"/>
      <c r="H5" s="50"/>
      <c r="I5" s="47"/>
      <c r="J5" s="4" t="s">
        <v>157</v>
      </c>
      <c r="K5" s="4" t="s">
        <v>161</v>
      </c>
      <c r="L5" s="17">
        <f>(E3*2+G3*2)/1000</f>
        <v>8</v>
      </c>
      <c r="M5" s="7">
        <v>0.83699999999999997</v>
      </c>
      <c r="N5" s="7">
        <f t="shared" si="0"/>
        <v>6.6959999999999997</v>
      </c>
      <c r="O5" s="44"/>
      <c r="P5" s="44"/>
      <c r="Q5" s="9">
        <v>1.637</v>
      </c>
      <c r="R5" s="9">
        <f t="shared" si="1"/>
        <v>13.096</v>
      </c>
      <c r="S5" s="39"/>
      <c r="T5" s="27"/>
      <c r="U5" s="56"/>
      <c r="V5" s="56"/>
      <c r="W5" s="56"/>
      <c r="X5" s="59"/>
      <c r="Y5" s="59"/>
      <c r="Z5" s="59"/>
    </row>
    <row r="6" spans="1:26" ht="20.25" customHeight="1">
      <c r="A6" s="35">
        <f t="shared" si="2"/>
        <v>0</v>
      </c>
      <c r="B6" s="34">
        <v>23552005</v>
      </c>
      <c r="C6" s="34" t="s">
        <v>12</v>
      </c>
      <c r="D6" s="37" t="s">
        <v>121</v>
      </c>
      <c r="E6" s="47"/>
      <c r="F6" s="47"/>
      <c r="G6" s="47"/>
      <c r="H6" s="50"/>
      <c r="I6" s="47"/>
      <c r="J6" s="6" t="s">
        <v>158</v>
      </c>
      <c r="K6" s="4" t="s">
        <v>162</v>
      </c>
      <c r="L6" s="17">
        <f>(E3*2+G3*2)/1000</f>
        <v>8</v>
      </c>
      <c r="M6" s="7">
        <v>0.86299999999999999</v>
      </c>
      <c r="N6" s="7">
        <f t="shared" si="0"/>
        <v>6.9039999999999999</v>
      </c>
      <c r="O6" s="44"/>
      <c r="P6" s="44"/>
      <c r="Q6" s="9">
        <v>1.726</v>
      </c>
      <c r="R6" s="9">
        <f t="shared" si="1"/>
        <v>13.808</v>
      </c>
      <c r="S6" s="39"/>
      <c r="T6" s="27"/>
      <c r="U6" s="56"/>
      <c r="V6" s="56"/>
      <c r="W6" s="56"/>
      <c r="X6" s="59"/>
      <c r="Y6" s="59"/>
      <c r="Z6" s="59"/>
    </row>
    <row r="7" spans="1:26" ht="20.25" customHeight="1">
      <c r="A7" s="35">
        <f t="shared" si="2"/>
        <v>0</v>
      </c>
      <c r="B7" s="34">
        <v>23552005</v>
      </c>
      <c r="C7" s="34" t="s">
        <v>12</v>
      </c>
      <c r="D7" s="37" t="s">
        <v>121</v>
      </c>
      <c r="E7" s="47"/>
      <c r="F7" s="47"/>
      <c r="G7" s="47"/>
      <c r="H7" s="50"/>
      <c r="I7" s="47"/>
      <c r="J7" s="4" t="s">
        <v>134</v>
      </c>
      <c r="K7" s="4" t="s">
        <v>32</v>
      </c>
      <c r="L7" s="17">
        <f>(E3*2)/1000</f>
        <v>6</v>
      </c>
      <c r="M7" s="7">
        <v>0.998</v>
      </c>
      <c r="N7" s="7">
        <f t="shared" si="0"/>
        <v>5.9879999999999995</v>
      </c>
      <c r="O7" s="44"/>
      <c r="P7" s="44"/>
      <c r="Q7" s="9">
        <v>1.6850000000000001</v>
      </c>
      <c r="R7" s="9">
        <f t="shared" si="1"/>
        <v>10.11</v>
      </c>
      <c r="S7" s="39"/>
      <c r="T7" s="27"/>
      <c r="U7" s="56"/>
      <c r="V7" s="56"/>
      <c r="W7" s="56"/>
      <c r="X7" s="59"/>
      <c r="Y7" s="59"/>
      <c r="Z7" s="59"/>
    </row>
    <row r="8" spans="1:26" ht="20.25" customHeight="1">
      <c r="A8" s="35">
        <f t="shared" si="2"/>
        <v>0</v>
      </c>
      <c r="B8" s="34">
        <v>23552005</v>
      </c>
      <c r="C8" s="34" t="s">
        <v>12</v>
      </c>
      <c r="D8" s="37" t="s">
        <v>121</v>
      </c>
      <c r="E8" s="47"/>
      <c r="F8" s="47"/>
      <c r="G8" s="47"/>
      <c r="H8" s="50"/>
      <c r="I8" s="47"/>
      <c r="J8" s="4" t="s">
        <v>135</v>
      </c>
      <c r="K8" s="4" t="s">
        <v>33</v>
      </c>
      <c r="L8" s="17">
        <f>(E3*2)/1000</f>
        <v>6</v>
      </c>
      <c r="M8" s="7">
        <v>1.548</v>
      </c>
      <c r="N8" s="7">
        <f t="shared" si="0"/>
        <v>9.2880000000000003</v>
      </c>
      <c r="O8" s="44"/>
      <c r="P8" s="44"/>
      <c r="Q8" s="9">
        <v>2.077</v>
      </c>
      <c r="R8" s="9">
        <f t="shared" si="1"/>
        <v>12.462</v>
      </c>
      <c r="S8" s="39"/>
      <c r="T8" s="27"/>
      <c r="U8" s="56"/>
      <c r="V8" s="56"/>
      <c r="W8" s="56"/>
      <c r="X8" s="59"/>
      <c r="Y8" s="59"/>
      <c r="Z8" s="59"/>
    </row>
    <row r="9" spans="1:26" ht="20.25" customHeight="1">
      <c r="A9" s="35">
        <f t="shared" si="2"/>
        <v>0</v>
      </c>
      <c r="B9" s="34">
        <v>23552005</v>
      </c>
      <c r="C9" s="34" t="s">
        <v>12</v>
      </c>
      <c r="D9" s="37" t="s">
        <v>121</v>
      </c>
      <c r="E9" s="47"/>
      <c r="F9" s="47"/>
      <c r="G9" s="47"/>
      <c r="H9" s="50"/>
      <c r="I9" s="47"/>
      <c r="J9" s="4" t="s">
        <v>136</v>
      </c>
      <c r="K9" s="4" t="s">
        <v>34</v>
      </c>
      <c r="L9" s="17">
        <f>(H3*4)/1000</f>
        <v>4</v>
      </c>
      <c r="M9" s="7">
        <v>1.044</v>
      </c>
      <c r="N9" s="7">
        <f t="shared" si="0"/>
        <v>4.1760000000000002</v>
      </c>
      <c r="O9" s="44"/>
      <c r="P9" s="44"/>
      <c r="Q9" s="9">
        <v>1.7929999999999999</v>
      </c>
      <c r="R9" s="9">
        <f t="shared" si="1"/>
        <v>7.1719999999999997</v>
      </c>
      <c r="S9" s="30"/>
      <c r="T9" s="27"/>
      <c r="U9" s="56"/>
      <c r="V9" s="56"/>
      <c r="W9" s="56"/>
      <c r="X9" s="59"/>
      <c r="Y9" s="59"/>
      <c r="Z9" s="59"/>
    </row>
    <row r="10" spans="1:26" ht="20.25" customHeight="1">
      <c r="A10" s="35">
        <f t="shared" si="2"/>
        <v>0</v>
      </c>
      <c r="B10" s="34">
        <v>23552005</v>
      </c>
      <c r="C10" s="34" t="s">
        <v>12</v>
      </c>
      <c r="D10" s="37" t="s">
        <v>121</v>
      </c>
      <c r="E10" s="48"/>
      <c r="F10" s="48"/>
      <c r="G10" s="48"/>
      <c r="H10" s="51"/>
      <c r="I10" s="48"/>
      <c r="J10" s="4" t="s">
        <v>137</v>
      </c>
      <c r="K10" s="4" t="s">
        <v>35</v>
      </c>
      <c r="L10" s="17">
        <f>(H3*4)/1000</f>
        <v>4</v>
      </c>
      <c r="M10" s="7">
        <v>1.1000000000000001</v>
      </c>
      <c r="N10" s="7">
        <f t="shared" si="0"/>
        <v>4.4000000000000004</v>
      </c>
      <c r="O10" s="45"/>
      <c r="P10" s="45"/>
      <c r="Q10" s="9">
        <v>1.871</v>
      </c>
      <c r="R10" s="9">
        <f t="shared" si="1"/>
        <v>7.484</v>
      </c>
      <c r="S10" s="31"/>
      <c r="T10" s="28"/>
      <c r="U10" s="57"/>
      <c r="V10" s="57"/>
      <c r="W10" s="57"/>
      <c r="X10" s="60"/>
      <c r="Y10" s="60"/>
      <c r="Z10" s="60"/>
    </row>
    <row r="11" spans="1:26" ht="20.25" customHeight="1">
      <c r="A11" s="35"/>
    </row>
    <row r="12" spans="1:26" ht="20.25" customHeight="1">
      <c r="A12" s="35"/>
    </row>
    <row r="13" spans="1:26" ht="20.25" customHeight="1">
      <c r="A13" s="35"/>
    </row>
    <row r="14" spans="1:26" ht="20.25" customHeight="1">
      <c r="A14" s="35"/>
    </row>
    <row r="15" spans="1:26" ht="20.25" customHeight="1">
      <c r="A15" s="35"/>
    </row>
    <row r="16" spans="1:26" ht="20.25" customHeight="1">
      <c r="A16" s="35"/>
    </row>
    <row r="17" spans="1:1" ht="20.25" customHeight="1">
      <c r="A17" s="35"/>
    </row>
    <row r="18" spans="1:1" ht="20.25" customHeight="1">
      <c r="A18" s="35"/>
    </row>
    <row r="19" spans="1:1" ht="20.25" customHeight="1">
      <c r="A19" s="35"/>
    </row>
    <row r="20" spans="1:1" ht="20.25" customHeight="1">
      <c r="A20" s="35"/>
    </row>
    <row r="21" spans="1:1" ht="20.25" customHeight="1">
      <c r="A21" s="35"/>
    </row>
    <row r="22" spans="1:1" ht="20.25" customHeight="1">
      <c r="A22" s="35"/>
    </row>
    <row r="23" spans="1:1" ht="20.25" customHeight="1">
      <c r="A23" s="35"/>
    </row>
    <row r="24" spans="1:1" ht="20.25" customHeight="1">
      <c r="A24" s="35"/>
    </row>
    <row r="25" spans="1:1" ht="20.25" customHeight="1">
      <c r="A25" s="36"/>
    </row>
  </sheetData>
  <mergeCells count="13">
    <mergeCell ref="Z3:Z10"/>
    <mergeCell ref="E3:E10"/>
    <mergeCell ref="F3:F10"/>
    <mergeCell ref="G3:G10"/>
    <mergeCell ref="H3:H10"/>
    <mergeCell ref="I3:I10"/>
    <mergeCell ref="O3:O10"/>
    <mergeCell ref="P3:P10"/>
    <mergeCell ref="U3:U10"/>
    <mergeCell ref="V3:V10"/>
    <mergeCell ref="W3:W10"/>
    <mergeCell ref="X3:X10"/>
    <mergeCell ref="Y3:Y10"/>
  </mergeCells>
  <phoneticPr fontId="2" type="noConversion"/>
  <pageMargins left="0.15748031496062992" right="0.15748031496062992" top="0.19685039370078741" bottom="0.19685039370078741" header="0.15748031496062992" footer="0.15748031496062992"/>
  <pageSetup paperSize="8" scale="6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2:Z25"/>
  <sheetViews>
    <sheetView view="pageBreakPreview" zoomScale="90" zoomScaleSheetLayoutView="90" workbookViewId="0">
      <pane ySplit="2" topLeftCell="A3" activePane="bottomLeft" state="frozen"/>
      <selection activeCell="W18" sqref="W18"/>
      <selection pane="bottomLeft" activeCell="W18" sqref="W18"/>
    </sheetView>
  </sheetViews>
  <sheetFormatPr defaultRowHeight="20.25" customHeight="1"/>
  <cols>
    <col min="1" max="1" width="6.25" style="23" customWidth="1"/>
    <col min="2" max="2" width="11.5" style="23" customWidth="1"/>
    <col min="3" max="3" width="18.5" style="23" customWidth="1"/>
    <col min="4" max="4" width="11.75" style="23" customWidth="1"/>
    <col min="5" max="8" width="6.625" style="25" customWidth="1"/>
    <col min="9" max="9" width="7.375" style="25" customWidth="1"/>
    <col min="10" max="10" width="15.375" style="4" customWidth="1"/>
    <col min="11" max="11" width="12.125" style="4" customWidth="1"/>
    <col min="12" max="12" width="8.625" style="17" customWidth="1"/>
    <col min="13" max="13" width="8.625" style="7" customWidth="1"/>
    <col min="14" max="14" width="10.625" style="7" customWidth="1"/>
    <col min="15" max="16" width="11.625" style="7" customWidth="1"/>
    <col min="17" max="17" width="8.625" style="9" customWidth="1"/>
    <col min="18" max="18" width="10.25" style="9" customWidth="1"/>
    <col min="19" max="20" width="7.875" style="9" customWidth="1"/>
    <col min="21" max="22" width="11.625" style="11" customWidth="1"/>
    <col min="23" max="23" width="11.625" style="12" customWidth="1"/>
    <col min="24" max="26" width="9.125" style="15" customWidth="1"/>
    <col min="27" max="16384" width="9" style="5"/>
  </cols>
  <sheetData>
    <row r="2" spans="1:26" s="3" customFormat="1" ht="61.5" customHeight="1">
      <c r="A2" s="23" t="s">
        <v>131</v>
      </c>
      <c r="B2" s="23" t="s">
        <v>1</v>
      </c>
      <c r="C2" s="23" t="s">
        <v>14</v>
      </c>
      <c r="D2" s="23" t="s">
        <v>22</v>
      </c>
      <c r="E2" s="25" t="s">
        <v>36</v>
      </c>
      <c r="F2" s="25" t="s">
        <v>37</v>
      </c>
      <c r="G2" s="25" t="s">
        <v>38</v>
      </c>
      <c r="H2" s="25" t="s">
        <v>39</v>
      </c>
      <c r="I2" s="25" t="s">
        <v>19</v>
      </c>
      <c r="J2" s="23" t="s">
        <v>15</v>
      </c>
      <c r="K2" s="23" t="s">
        <v>16</v>
      </c>
      <c r="L2" s="18" t="s">
        <v>260</v>
      </c>
      <c r="M2" s="8" t="s">
        <v>17</v>
      </c>
      <c r="N2" s="8" t="s">
        <v>20</v>
      </c>
      <c r="O2" s="8" t="s">
        <v>204</v>
      </c>
      <c r="P2" s="8" t="s">
        <v>221</v>
      </c>
      <c r="Q2" s="10" t="s">
        <v>18</v>
      </c>
      <c r="R2" s="10" t="s">
        <v>21</v>
      </c>
      <c r="S2" s="22" t="s">
        <v>234</v>
      </c>
      <c r="T2" s="22" t="s">
        <v>244</v>
      </c>
      <c r="U2" s="13" t="s">
        <v>154</v>
      </c>
      <c r="V2" s="13" t="s">
        <v>153</v>
      </c>
      <c r="W2" s="14" t="s">
        <v>155</v>
      </c>
      <c r="X2" s="29" t="s">
        <v>40</v>
      </c>
      <c r="Y2" s="29" t="s">
        <v>98</v>
      </c>
      <c r="Z2" s="29" t="s">
        <v>97</v>
      </c>
    </row>
    <row r="3" spans="1:26" ht="20.25" customHeight="1">
      <c r="A3" s="34"/>
      <c r="B3" s="34">
        <v>23552005</v>
      </c>
      <c r="C3" s="34" t="s">
        <v>12</v>
      </c>
      <c r="D3" s="37" t="s">
        <v>124</v>
      </c>
      <c r="E3" s="46">
        <v>3000</v>
      </c>
      <c r="F3" s="46">
        <v>2000</v>
      </c>
      <c r="G3" s="46">
        <f>F3/2</f>
        <v>1000</v>
      </c>
      <c r="H3" s="49">
        <f>F3-G3</f>
        <v>1000</v>
      </c>
      <c r="I3" s="46">
        <v>1</v>
      </c>
      <c r="J3" s="4" t="s">
        <v>132</v>
      </c>
      <c r="K3" s="4" t="s">
        <v>133</v>
      </c>
      <c r="L3" s="17">
        <f>((E3*2)+(H3*2))/1000</f>
        <v>8</v>
      </c>
      <c r="M3" s="7">
        <v>1.6659999999999999</v>
      </c>
      <c r="N3" s="7">
        <f>M3*L3</f>
        <v>13.327999999999999</v>
      </c>
      <c r="O3" s="43">
        <f>SUM(N3:N11)</f>
        <v>62.914999999999999</v>
      </c>
      <c r="P3" s="43">
        <f>O3*I3</f>
        <v>62.914999999999999</v>
      </c>
      <c r="Q3" s="9">
        <v>2.5499999999999998</v>
      </c>
      <c r="R3" s="9">
        <f t="shared" ref="R3:R11" si="0">Q3*L3</f>
        <v>20.399999999999999</v>
      </c>
      <c r="S3" s="38">
        <f>SUM(R3:R11)</f>
        <v>101.45199999999998</v>
      </c>
      <c r="T3" s="26">
        <f>S3*I3</f>
        <v>101.45199999999998</v>
      </c>
      <c r="U3" s="55">
        <v>12000</v>
      </c>
      <c r="V3" s="55">
        <f>U3*S3</f>
        <v>1217423.9999999998</v>
      </c>
      <c r="W3" s="55">
        <f>V3*I3</f>
        <v>1217423.9999999998</v>
      </c>
      <c r="X3" s="58">
        <f>SUM(R3:R6)</f>
        <v>57.743999999999993</v>
      </c>
      <c r="Y3" s="58">
        <f>SUM(R7:R11)/4</f>
        <v>10.927</v>
      </c>
      <c r="Z3" s="58"/>
    </row>
    <row r="4" spans="1:26" ht="20.25" customHeight="1">
      <c r="A4" s="35">
        <f>$A$3</f>
        <v>0</v>
      </c>
      <c r="B4" s="34">
        <v>23552005</v>
      </c>
      <c r="C4" s="34" t="s">
        <v>12</v>
      </c>
      <c r="D4" s="37" t="s">
        <v>124</v>
      </c>
      <c r="E4" s="47"/>
      <c r="F4" s="47"/>
      <c r="G4" s="47"/>
      <c r="H4" s="50"/>
      <c r="I4" s="47"/>
      <c r="J4" s="4" t="s">
        <v>156</v>
      </c>
      <c r="K4" s="4" t="s">
        <v>160</v>
      </c>
      <c r="L4" s="17">
        <f>(E3)/1000</f>
        <v>3</v>
      </c>
      <c r="M4" s="7">
        <v>2.367</v>
      </c>
      <c r="N4" s="7">
        <f t="shared" ref="N4:N11" si="1">M4*L4</f>
        <v>7.101</v>
      </c>
      <c r="O4" s="44"/>
      <c r="P4" s="44"/>
      <c r="Q4" s="9">
        <v>3.48</v>
      </c>
      <c r="R4" s="9">
        <f t="shared" si="0"/>
        <v>10.44</v>
      </c>
      <c r="S4" s="39"/>
      <c r="T4" s="27"/>
      <c r="U4" s="56"/>
      <c r="V4" s="56"/>
      <c r="W4" s="56"/>
      <c r="X4" s="59"/>
      <c r="Y4" s="59"/>
      <c r="Z4" s="59"/>
    </row>
    <row r="5" spans="1:26" ht="20.25" customHeight="1">
      <c r="A5" s="35">
        <f t="shared" ref="A5:A11" si="2">$A$3</f>
        <v>0</v>
      </c>
      <c r="B5" s="34">
        <v>23552005</v>
      </c>
      <c r="C5" s="34" t="s">
        <v>12</v>
      </c>
      <c r="D5" s="37" t="s">
        <v>124</v>
      </c>
      <c r="E5" s="47"/>
      <c r="F5" s="47"/>
      <c r="G5" s="47"/>
      <c r="H5" s="50"/>
      <c r="I5" s="47"/>
      <c r="J5" s="4" t="s">
        <v>157</v>
      </c>
      <c r="K5" s="4" t="s">
        <v>161</v>
      </c>
      <c r="L5" s="17">
        <f>(E3*2+G3*2)/1000</f>
        <v>8</v>
      </c>
      <c r="M5" s="7">
        <v>0.83699999999999997</v>
      </c>
      <c r="N5" s="7">
        <f t="shared" si="1"/>
        <v>6.6959999999999997</v>
      </c>
      <c r="O5" s="44"/>
      <c r="P5" s="44"/>
      <c r="Q5" s="9">
        <v>1.637</v>
      </c>
      <c r="R5" s="9">
        <f t="shared" si="0"/>
        <v>13.096</v>
      </c>
      <c r="S5" s="39"/>
      <c r="T5" s="27"/>
      <c r="U5" s="56"/>
      <c r="V5" s="56"/>
      <c r="W5" s="56"/>
      <c r="X5" s="59"/>
      <c r="Y5" s="59"/>
      <c r="Z5" s="59"/>
    </row>
    <row r="6" spans="1:26" ht="20.25" customHeight="1">
      <c r="A6" s="35">
        <f t="shared" si="2"/>
        <v>0</v>
      </c>
      <c r="B6" s="34">
        <v>23552005</v>
      </c>
      <c r="C6" s="34" t="s">
        <v>12</v>
      </c>
      <c r="D6" s="37" t="s">
        <v>124</v>
      </c>
      <c r="E6" s="47"/>
      <c r="F6" s="47"/>
      <c r="G6" s="47"/>
      <c r="H6" s="50"/>
      <c r="I6" s="47"/>
      <c r="J6" s="6" t="s">
        <v>158</v>
      </c>
      <c r="K6" s="4" t="s">
        <v>162</v>
      </c>
      <c r="L6" s="17">
        <f>(E3*2+G3*2)/1000</f>
        <v>8</v>
      </c>
      <c r="M6" s="7">
        <v>0.86299999999999999</v>
      </c>
      <c r="N6" s="7">
        <f t="shared" si="1"/>
        <v>6.9039999999999999</v>
      </c>
      <c r="O6" s="44"/>
      <c r="P6" s="44"/>
      <c r="Q6" s="9">
        <v>1.726</v>
      </c>
      <c r="R6" s="9">
        <f t="shared" si="0"/>
        <v>13.808</v>
      </c>
      <c r="S6" s="39"/>
      <c r="T6" s="27"/>
      <c r="U6" s="56"/>
      <c r="V6" s="56"/>
      <c r="W6" s="56"/>
      <c r="X6" s="59"/>
      <c r="Y6" s="59"/>
      <c r="Z6" s="59"/>
    </row>
    <row r="7" spans="1:26" ht="20.25" customHeight="1">
      <c r="A7" s="35">
        <f t="shared" si="2"/>
        <v>0</v>
      </c>
      <c r="B7" s="34">
        <v>23552005</v>
      </c>
      <c r="C7" s="34" t="s">
        <v>12</v>
      </c>
      <c r="D7" s="37" t="s">
        <v>124</v>
      </c>
      <c r="E7" s="47"/>
      <c r="F7" s="47"/>
      <c r="G7" s="47"/>
      <c r="H7" s="50"/>
      <c r="I7" s="47"/>
      <c r="J7" s="4" t="s">
        <v>134</v>
      </c>
      <c r="K7" s="4" t="s">
        <v>32</v>
      </c>
      <c r="L7" s="17">
        <f>(E3*2)/1000</f>
        <v>6</v>
      </c>
      <c r="M7" s="7">
        <v>0.998</v>
      </c>
      <c r="N7" s="7">
        <f t="shared" si="1"/>
        <v>5.9879999999999995</v>
      </c>
      <c r="O7" s="44"/>
      <c r="P7" s="44"/>
      <c r="Q7" s="9">
        <v>1.6850000000000001</v>
      </c>
      <c r="R7" s="9">
        <f t="shared" si="0"/>
        <v>10.11</v>
      </c>
      <c r="S7" s="39"/>
      <c r="T7" s="27"/>
      <c r="U7" s="56"/>
      <c r="V7" s="56"/>
      <c r="W7" s="56"/>
      <c r="X7" s="59"/>
      <c r="Y7" s="59"/>
      <c r="Z7" s="59"/>
    </row>
    <row r="8" spans="1:26" ht="20.25" customHeight="1">
      <c r="A8" s="35">
        <f t="shared" si="2"/>
        <v>0</v>
      </c>
      <c r="B8" s="34">
        <v>23552005</v>
      </c>
      <c r="C8" s="34" t="s">
        <v>12</v>
      </c>
      <c r="D8" s="37" t="s">
        <v>124</v>
      </c>
      <c r="E8" s="47"/>
      <c r="F8" s="47"/>
      <c r="G8" s="47"/>
      <c r="H8" s="50"/>
      <c r="I8" s="47"/>
      <c r="J8" s="4" t="s">
        <v>42</v>
      </c>
      <c r="K8" s="4" t="s">
        <v>43</v>
      </c>
      <c r="L8" s="17">
        <f>(E3*2)/1000</f>
        <v>6</v>
      </c>
      <c r="M8" s="7">
        <v>0.83899999999999997</v>
      </c>
      <c r="N8" s="7">
        <f t="shared" si="1"/>
        <v>5.0339999999999998</v>
      </c>
      <c r="O8" s="44"/>
      <c r="P8" s="44"/>
      <c r="Q8" s="9">
        <v>1.08</v>
      </c>
      <c r="R8" s="9">
        <f t="shared" si="0"/>
        <v>6.48</v>
      </c>
      <c r="S8" s="39"/>
      <c r="T8" s="27"/>
      <c r="U8" s="56"/>
      <c r="V8" s="56"/>
      <c r="W8" s="56"/>
      <c r="X8" s="59"/>
      <c r="Y8" s="59"/>
      <c r="Z8" s="59"/>
    </row>
    <row r="9" spans="1:26" ht="20.25" customHeight="1">
      <c r="A9" s="35">
        <f t="shared" si="2"/>
        <v>0</v>
      </c>
      <c r="B9" s="34">
        <v>23552005</v>
      </c>
      <c r="C9" s="34" t="s">
        <v>12</v>
      </c>
      <c r="D9" s="37" t="s">
        <v>124</v>
      </c>
      <c r="E9" s="47"/>
      <c r="F9" s="47"/>
      <c r="G9" s="47"/>
      <c r="H9" s="50"/>
      <c r="I9" s="47"/>
      <c r="J9" s="4" t="s">
        <v>135</v>
      </c>
      <c r="K9" s="4" t="s">
        <v>33</v>
      </c>
      <c r="L9" s="17">
        <f>(E3*2)/1000</f>
        <v>6</v>
      </c>
      <c r="M9" s="7">
        <v>1.548</v>
      </c>
      <c r="N9" s="7">
        <f t="shared" si="1"/>
        <v>9.2880000000000003</v>
      </c>
      <c r="O9" s="44"/>
      <c r="P9" s="44"/>
      <c r="Q9" s="9">
        <v>2.077</v>
      </c>
      <c r="R9" s="9">
        <f t="shared" si="0"/>
        <v>12.462</v>
      </c>
      <c r="S9" s="30"/>
      <c r="T9" s="27"/>
      <c r="U9" s="56"/>
      <c r="V9" s="56"/>
      <c r="W9" s="56"/>
      <c r="X9" s="59"/>
      <c r="Y9" s="59"/>
      <c r="Z9" s="59"/>
    </row>
    <row r="10" spans="1:26" ht="20.25" customHeight="1">
      <c r="A10" s="35">
        <f t="shared" si="2"/>
        <v>0</v>
      </c>
      <c r="B10" s="34">
        <v>23552005</v>
      </c>
      <c r="C10" s="34" t="s">
        <v>12</v>
      </c>
      <c r="D10" s="37" t="s">
        <v>124</v>
      </c>
      <c r="E10" s="47"/>
      <c r="F10" s="47"/>
      <c r="G10" s="47"/>
      <c r="H10" s="50"/>
      <c r="I10" s="47"/>
      <c r="J10" s="4" t="s">
        <v>136</v>
      </c>
      <c r="K10" s="4" t="s">
        <v>34</v>
      </c>
      <c r="L10" s="17">
        <f>(H3*4)/1000</f>
        <v>4</v>
      </c>
      <c r="M10" s="7">
        <v>1.044</v>
      </c>
      <c r="N10" s="7">
        <f t="shared" si="1"/>
        <v>4.1760000000000002</v>
      </c>
      <c r="O10" s="44"/>
      <c r="P10" s="44"/>
      <c r="Q10" s="9">
        <v>1.7929999999999999</v>
      </c>
      <c r="R10" s="9">
        <f t="shared" si="0"/>
        <v>7.1719999999999997</v>
      </c>
      <c r="S10" s="30"/>
      <c r="T10" s="27"/>
      <c r="U10" s="56"/>
      <c r="V10" s="56"/>
      <c r="W10" s="56"/>
      <c r="X10" s="59"/>
      <c r="Y10" s="59"/>
      <c r="Z10" s="59"/>
    </row>
    <row r="11" spans="1:26" ht="20.25" customHeight="1">
      <c r="A11" s="35">
        <f t="shared" si="2"/>
        <v>0</v>
      </c>
      <c r="B11" s="34">
        <v>23552005</v>
      </c>
      <c r="C11" s="34" t="s">
        <v>12</v>
      </c>
      <c r="D11" s="37" t="s">
        <v>124</v>
      </c>
      <c r="E11" s="48"/>
      <c r="F11" s="48"/>
      <c r="G11" s="48"/>
      <c r="H11" s="51"/>
      <c r="I11" s="48"/>
      <c r="J11" s="4" t="s">
        <v>137</v>
      </c>
      <c r="K11" s="4" t="s">
        <v>35</v>
      </c>
      <c r="L11" s="17">
        <f>(H3*4)/1000</f>
        <v>4</v>
      </c>
      <c r="M11" s="7">
        <v>1.1000000000000001</v>
      </c>
      <c r="N11" s="7">
        <f t="shared" si="1"/>
        <v>4.4000000000000004</v>
      </c>
      <c r="O11" s="45"/>
      <c r="P11" s="45"/>
      <c r="Q11" s="9">
        <v>1.871</v>
      </c>
      <c r="R11" s="9">
        <f t="shared" si="0"/>
        <v>7.484</v>
      </c>
      <c r="S11" s="31"/>
      <c r="T11" s="28"/>
      <c r="U11" s="57"/>
      <c r="V11" s="57"/>
      <c r="W11" s="57"/>
      <c r="X11" s="60"/>
      <c r="Y11" s="60"/>
      <c r="Z11" s="60"/>
    </row>
    <row r="12" spans="1:26" ht="20.25" customHeight="1">
      <c r="A12" s="35"/>
    </row>
    <row r="13" spans="1:26" ht="20.25" customHeight="1">
      <c r="A13" s="35"/>
    </row>
    <row r="14" spans="1:26" ht="20.25" customHeight="1">
      <c r="A14" s="35"/>
    </row>
    <row r="15" spans="1:26" ht="20.25" customHeight="1">
      <c r="A15" s="35"/>
    </row>
    <row r="16" spans="1:26" ht="20.25" customHeight="1">
      <c r="A16" s="35"/>
    </row>
    <row r="17" spans="1:1" ht="20.25" customHeight="1">
      <c r="A17" s="35"/>
    </row>
    <row r="18" spans="1:1" ht="20.25" customHeight="1">
      <c r="A18" s="35"/>
    </row>
    <row r="19" spans="1:1" ht="20.25" customHeight="1">
      <c r="A19" s="35"/>
    </row>
    <row r="20" spans="1:1" ht="20.25" customHeight="1">
      <c r="A20" s="35"/>
    </row>
    <row r="21" spans="1:1" ht="20.25" customHeight="1">
      <c r="A21" s="35"/>
    </row>
    <row r="22" spans="1:1" ht="20.25" customHeight="1">
      <c r="A22" s="35"/>
    </row>
    <row r="23" spans="1:1" ht="20.25" customHeight="1">
      <c r="A23" s="35"/>
    </row>
    <row r="24" spans="1:1" ht="20.25" customHeight="1">
      <c r="A24" s="35"/>
    </row>
    <row r="25" spans="1:1" ht="20.25" customHeight="1">
      <c r="A25" s="36"/>
    </row>
  </sheetData>
  <mergeCells count="13">
    <mergeCell ref="Z3:Z11"/>
    <mergeCell ref="E3:E11"/>
    <mergeCell ref="F3:F11"/>
    <mergeCell ref="G3:G11"/>
    <mergeCell ref="H3:H11"/>
    <mergeCell ref="I3:I11"/>
    <mergeCell ref="O3:O11"/>
    <mergeCell ref="P3:P11"/>
    <mergeCell ref="U3:U11"/>
    <mergeCell ref="V3:V11"/>
    <mergeCell ref="W3:W11"/>
    <mergeCell ref="X3:X11"/>
    <mergeCell ref="Y3:Y11"/>
  </mergeCells>
  <phoneticPr fontId="2" type="noConversion"/>
  <pageMargins left="0.15748031496062992" right="0.15748031496062992" top="0.19685039370078741" bottom="0.19685039370078741" header="0.15748031496062992" footer="0.15748031496062992"/>
  <pageSetup paperSize="8" scale="6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2:Z25"/>
  <sheetViews>
    <sheetView view="pageBreakPreview" zoomScale="90" zoomScaleSheetLayoutView="90" workbookViewId="0">
      <pane ySplit="2" topLeftCell="A3" activePane="bottomLeft" state="frozen"/>
      <selection activeCell="W18" sqref="W18"/>
      <selection pane="bottomLeft" activeCell="W18" sqref="W18"/>
    </sheetView>
  </sheetViews>
  <sheetFormatPr defaultRowHeight="20.25" customHeight="1"/>
  <cols>
    <col min="1" max="1" width="6.25" style="23" customWidth="1"/>
    <col min="2" max="2" width="11.5" style="23" customWidth="1"/>
    <col min="3" max="3" width="18.5" style="23" customWidth="1"/>
    <col min="4" max="4" width="11.75" style="23" customWidth="1"/>
    <col min="5" max="8" width="6.625" style="25" customWidth="1"/>
    <col min="9" max="9" width="7.375" style="25" customWidth="1"/>
    <col min="10" max="10" width="15.375" style="4" customWidth="1"/>
    <col min="11" max="11" width="12.125" style="4" customWidth="1"/>
    <col min="12" max="12" width="8.625" style="17" customWidth="1"/>
    <col min="13" max="13" width="8.625" style="7" customWidth="1"/>
    <col min="14" max="14" width="10.625" style="7" customWidth="1"/>
    <col min="15" max="16" width="11.625" style="7" customWidth="1"/>
    <col min="17" max="17" width="8.625" style="9" customWidth="1"/>
    <col min="18" max="18" width="10.25" style="9" customWidth="1"/>
    <col min="19" max="20" width="7.875" style="9" customWidth="1"/>
    <col min="21" max="22" width="11.625" style="11" customWidth="1"/>
    <col min="23" max="23" width="11.625" style="12" customWidth="1"/>
    <col min="24" max="26" width="9.125" style="15" customWidth="1"/>
    <col min="27" max="16384" width="9" style="5"/>
  </cols>
  <sheetData>
    <row r="2" spans="1:26" s="3" customFormat="1" ht="61.5" customHeight="1">
      <c r="A2" s="23" t="s">
        <v>131</v>
      </c>
      <c r="B2" s="23" t="s">
        <v>1</v>
      </c>
      <c r="C2" s="23" t="s">
        <v>14</v>
      </c>
      <c r="D2" s="23" t="s">
        <v>22</v>
      </c>
      <c r="E2" s="25" t="s">
        <v>36</v>
      </c>
      <c r="F2" s="25" t="s">
        <v>37</v>
      </c>
      <c r="G2" s="25" t="s">
        <v>38</v>
      </c>
      <c r="H2" s="25" t="s">
        <v>39</v>
      </c>
      <c r="I2" s="25" t="s">
        <v>19</v>
      </c>
      <c r="J2" s="23" t="s">
        <v>15</v>
      </c>
      <c r="K2" s="23" t="s">
        <v>16</v>
      </c>
      <c r="L2" s="18" t="s">
        <v>259</v>
      </c>
      <c r="M2" s="8" t="s">
        <v>17</v>
      </c>
      <c r="N2" s="8" t="s">
        <v>20</v>
      </c>
      <c r="O2" s="8" t="s">
        <v>208</v>
      </c>
      <c r="P2" s="8" t="s">
        <v>218</v>
      </c>
      <c r="Q2" s="10" t="s">
        <v>18</v>
      </c>
      <c r="R2" s="10" t="s">
        <v>21</v>
      </c>
      <c r="S2" s="22" t="s">
        <v>234</v>
      </c>
      <c r="T2" s="22" t="s">
        <v>244</v>
      </c>
      <c r="U2" s="13" t="s">
        <v>154</v>
      </c>
      <c r="V2" s="13" t="s">
        <v>153</v>
      </c>
      <c r="W2" s="14" t="s">
        <v>155</v>
      </c>
      <c r="X2" s="29" t="s">
        <v>40</v>
      </c>
      <c r="Y2" s="29" t="s">
        <v>98</v>
      </c>
      <c r="Z2" s="29" t="s">
        <v>97</v>
      </c>
    </row>
    <row r="3" spans="1:26" ht="20.25" customHeight="1">
      <c r="A3" s="34"/>
      <c r="B3" s="34">
        <v>23464517</v>
      </c>
      <c r="C3" s="34" t="s">
        <v>2</v>
      </c>
      <c r="D3" s="24" t="s">
        <v>197</v>
      </c>
      <c r="E3" s="24">
        <v>1000</v>
      </c>
      <c r="F3" s="24">
        <v>1000</v>
      </c>
      <c r="I3" s="24">
        <v>1</v>
      </c>
      <c r="J3" s="4" t="s">
        <v>139</v>
      </c>
      <c r="K3" s="4" t="s">
        <v>140</v>
      </c>
      <c r="L3" s="17">
        <f>(E3*2+F3*2)/1000</f>
        <v>4</v>
      </c>
      <c r="M3" s="7">
        <v>0.36199999999999999</v>
      </c>
      <c r="N3" s="7">
        <f>M3*L3</f>
        <v>1.448</v>
      </c>
      <c r="O3" s="7">
        <f>N3</f>
        <v>1.448</v>
      </c>
      <c r="P3" s="7">
        <f>O3*I3</f>
        <v>1.448</v>
      </c>
      <c r="Q3" s="9">
        <v>0.65</v>
      </c>
      <c r="R3" s="9">
        <f t="shared" ref="R3" si="0">Q3*L3</f>
        <v>2.6</v>
      </c>
      <c r="S3" s="9">
        <f>SUM(R3)</f>
        <v>2.6</v>
      </c>
      <c r="T3" s="9">
        <f>S3*I3</f>
        <v>2.6</v>
      </c>
      <c r="U3" s="12">
        <v>13400</v>
      </c>
      <c r="V3" s="12">
        <f>U3*S3</f>
        <v>34840</v>
      </c>
      <c r="W3" s="12">
        <f>V3*I3</f>
        <v>34840</v>
      </c>
    </row>
    <row r="4" spans="1:26" ht="20.25" customHeight="1">
      <c r="A4" s="35"/>
    </row>
    <row r="5" spans="1:26" ht="20.25" customHeight="1">
      <c r="A5" s="35"/>
    </row>
    <row r="6" spans="1:26" ht="20.25" customHeight="1">
      <c r="A6" s="35"/>
    </row>
    <row r="7" spans="1:26" ht="20.25" customHeight="1">
      <c r="A7" s="35"/>
    </row>
    <row r="8" spans="1:26" ht="20.25" customHeight="1">
      <c r="A8" s="35"/>
    </row>
    <row r="9" spans="1:26" ht="20.25" customHeight="1">
      <c r="A9" s="35"/>
    </row>
    <row r="10" spans="1:26" ht="20.25" customHeight="1">
      <c r="A10" s="35"/>
    </row>
    <row r="11" spans="1:26" ht="20.25" customHeight="1">
      <c r="A11" s="35"/>
    </row>
    <row r="12" spans="1:26" ht="20.25" customHeight="1">
      <c r="A12" s="35"/>
    </row>
    <row r="13" spans="1:26" ht="20.25" customHeight="1">
      <c r="A13" s="35"/>
    </row>
    <row r="14" spans="1:26" ht="20.25" customHeight="1">
      <c r="A14" s="35"/>
    </row>
    <row r="15" spans="1:26" ht="20.25" customHeight="1">
      <c r="A15" s="35"/>
    </row>
    <row r="16" spans="1:26" ht="20.25" customHeight="1">
      <c r="A16" s="35"/>
    </row>
    <row r="17" spans="1:1" ht="20.25" customHeight="1">
      <c r="A17" s="35"/>
    </row>
    <row r="18" spans="1:1" ht="20.25" customHeight="1">
      <c r="A18" s="35"/>
    </row>
    <row r="19" spans="1:1" ht="20.25" customHeight="1">
      <c r="A19" s="35"/>
    </row>
    <row r="20" spans="1:1" ht="20.25" customHeight="1">
      <c r="A20" s="35"/>
    </row>
    <row r="21" spans="1:1" ht="20.25" customHeight="1">
      <c r="A21" s="35"/>
    </row>
    <row r="22" spans="1:1" ht="20.25" customHeight="1">
      <c r="A22" s="35"/>
    </row>
    <row r="23" spans="1:1" ht="20.25" customHeight="1">
      <c r="A23" s="35"/>
    </row>
    <row r="24" spans="1:1" ht="20.25" customHeight="1">
      <c r="A24" s="35"/>
    </row>
    <row r="25" spans="1:1" ht="20.25" customHeight="1">
      <c r="A25" s="36"/>
    </row>
  </sheetData>
  <phoneticPr fontId="2" type="noConversion"/>
  <pageMargins left="0.15748031496062992" right="0.15748031496062992" top="0.19685039370078741" bottom="0.19685039370078741" header="0.15748031496062992" footer="0.15748031496062992"/>
  <pageSetup paperSize="8" scale="6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2:Z25"/>
  <sheetViews>
    <sheetView view="pageBreakPreview" zoomScale="90" zoomScaleSheetLayoutView="90" workbookViewId="0">
      <pane ySplit="2" topLeftCell="A3" activePane="bottomLeft" state="frozen"/>
      <selection activeCell="W18" sqref="W18"/>
      <selection pane="bottomLeft" activeCell="W18" sqref="W18"/>
    </sheetView>
  </sheetViews>
  <sheetFormatPr defaultRowHeight="20.25" customHeight="1"/>
  <cols>
    <col min="1" max="1" width="6.25" style="23" customWidth="1"/>
    <col min="2" max="2" width="11.5" style="23" customWidth="1"/>
    <col min="3" max="3" width="18.5" style="23" customWidth="1"/>
    <col min="4" max="4" width="11.75" style="23" customWidth="1"/>
    <col min="5" max="8" width="6.625" style="25" customWidth="1"/>
    <col min="9" max="9" width="7.375" style="25" customWidth="1"/>
    <col min="10" max="10" width="15.375" style="4" customWidth="1"/>
    <col min="11" max="11" width="12.125" style="4" customWidth="1"/>
    <col min="12" max="12" width="8.625" style="17" customWidth="1"/>
    <col min="13" max="13" width="8.625" style="7" customWidth="1"/>
    <col min="14" max="14" width="10.625" style="7" customWidth="1"/>
    <col min="15" max="16" width="11.625" style="7" customWidth="1"/>
    <col min="17" max="17" width="8.625" style="9" customWidth="1"/>
    <col min="18" max="18" width="10.25" style="9" customWidth="1"/>
    <col min="19" max="20" width="7.875" style="9" customWidth="1"/>
    <col min="21" max="22" width="11.625" style="11" customWidth="1"/>
    <col min="23" max="23" width="11.625" style="12" customWidth="1"/>
    <col min="24" max="26" width="9.125" style="15" customWidth="1"/>
    <col min="27" max="16384" width="9" style="5"/>
  </cols>
  <sheetData>
    <row r="2" spans="1:26" s="3" customFormat="1" ht="61.5" customHeight="1">
      <c r="A2" s="23" t="s">
        <v>131</v>
      </c>
      <c r="B2" s="23" t="s">
        <v>1</v>
      </c>
      <c r="C2" s="23" t="s">
        <v>14</v>
      </c>
      <c r="D2" s="23" t="s">
        <v>22</v>
      </c>
      <c r="E2" s="25" t="s">
        <v>36</v>
      </c>
      <c r="F2" s="25" t="s">
        <v>37</v>
      </c>
      <c r="G2" s="25" t="s">
        <v>38</v>
      </c>
      <c r="H2" s="25" t="s">
        <v>39</v>
      </c>
      <c r="I2" s="25" t="s">
        <v>19</v>
      </c>
      <c r="J2" s="23" t="s">
        <v>15</v>
      </c>
      <c r="K2" s="23" t="s">
        <v>16</v>
      </c>
      <c r="L2" s="18" t="s">
        <v>260</v>
      </c>
      <c r="M2" s="8" t="s">
        <v>17</v>
      </c>
      <c r="N2" s="8" t="s">
        <v>20</v>
      </c>
      <c r="O2" s="8" t="s">
        <v>206</v>
      </c>
      <c r="P2" s="8" t="s">
        <v>220</v>
      </c>
      <c r="Q2" s="10" t="s">
        <v>18</v>
      </c>
      <c r="R2" s="10" t="s">
        <v>21</v>
      </c>
      <c r="S2" s="22" t="s">
        <v>234</v>
      </c>
      <c r="T2" s="22" t="s">
        <v>244</v>
      </c>
      <c r="U2" s="13" t="s">
        <v>154</v>
      </c>
      <c r="V2" s="13" t="s">
        <v>153</v>
      </c>
      <c r="W2" s="14" t="s">
        <v>155</v>
      </c>
      <c r="X2" s="29" t="s">
        <v>40</v>
      </c>
      <c r="Y2" s="29" t="s">
        <v>98</v>
      </c>
      <c r="Z2" s="29" t="s">
        <v>97</v>
      </c>
    </row>
    <row r="3" spans="1:26" ht="20.25" customHeight="1">
      <c r="A3" s="34"/>
      <c r="B3" s="34">
        <v>23464517</v>
      </c>
      <c r="C3" s="34" t="s">
        <v>2</v>
      </c>
      <c r="D3" s="24" t="s">
        <v>163</v>
      </c>
      <c r="E3" s="24">
        <v>1000</v>
      </c>
      <c r="F3" s="24">
        <v>1000</v>
      </c>
      <c r="I3" s="24">
        <v>1</v>
      </c>
      <c r="J3" s="4" t="s">
        <v>139</v>
      </c>
      <c r="K3" s="4" t="s">
        <v>140</v>
      </c>
      <c r="L3" s="17">
        <f>((E3*2+F3*2))*2/1000</f>
        <v>8</v>
      </c>
      <c r="M3" s="7">
        <v>0.36199999999999999</v>
      </c>
      <c r="N3" s="7">
        <f>M3*L3</f>
        <v>2.8959999999999999</v>
      </c>
      <c r="O3" s="7">
        <f>N3</f>
        <v>2.8959999999999999</v>
      </c>
      <c r="P3" s="7">
        <f>O3*I3</f>
        <v>2.8959999999999999</v>
      </c>
      <c r="Q3" s="9">
        <v>0.65</v>
      </c>
      <c r="R3" s="9">
        <f t="shared" ref="R3" si="0">Q3*L3</f>
        <v>5.2</v>
      </c>
      <c r="S3" s="9">
        <f>SUM(R3)</f>
        <v>5.2</v>
      </c>
      <c r="T3" s="9">
        <f>S3*I3</f>
        <v>5.2</v>
      </c>
      <c r="U3" s="12">
        <v>13400</v>
      </c>
      <c r="V3" s="12">
        <f>U3*S3</f>
        <v>69680</v>
      </c>
      <c r="W3" s="12">
        <f>V3*I3</f>
        <v>69680</v>
      </c>
    </row>
    <row r="4" spans="1:26" ht="20.25" customHeight="1">
      <c r="A4" s="35"/>
    </row>
    <row r="5" spans="1:26" ht="20.25" customHeight="1">
      <c r="A5" s="35"/>
    </row>
    <row r="6" spans="1:26" ht="20.25" customHeight="1">
      <c r="A6" s="35"/>
    </row>
    <row r="7" spans="1:26" ht="20.25" customHeight="1">
      <c r="A7" s="35"/>
    </row>
    <row r="8" spans="1:26" ht="20.25" customHeight="1">
      <c r="A8" s="35"/>
    </row>
    <row r="9" spans="1:26" ht="20.25" customHeight="1">
      <c r="A9" s="35"/>
    </row>
    <row r="10" spans="1:26" ht="20.25" customHeight="1">
      <c r="A10" s="35"/>
    </row>
    <row r="11" spans="1:26" ht="20.25" customHeight="1">
      <c r="A11" s="35"/>
    </row>
    <row r="12" spans="1:26" ht="20.25" customHeight="1">
      <c r="A12" s="35"/>
    </row>
    <row r="13" spans="1:26" ht="20.25" customHeight="1">
      <c r="A13" s="35"/>
    </row>
    <row r="14" spans="1:26" ht="20.25" customHeight="1">
      <c r="A14" s="35"/>
    </row>
    <row r="15" spans="1:26" ht="20.25" customHeight="1">
      <c r="A15" s="35"/>
    </row>
    <row r="16" spans="1:26" ht="20.25" customHeight="1">
      <c r="A16" s="35"/>
    </row>
    <row r="17" spans="1:1" ht="20.25" customHeight="1">
      <c r="A17" s="35"/>
    </row>
    <row r="18" spans="1:1" ht="20.25" customHeight="1">
      <c r="A18" s="35"/>
    </row>
    <row r="19" spans="1:1" ht="20.25" customHeight="1">
      <c r="A19" s="35"/>
    </row>
    <row r="20" spans="1:1" ht="20.25" customHeight="1">
      <c r="A20" s="35"/>
    </row>
    <row r="21" spans="1:1" ht="20.25" customHeight="1">
      <c r="A21" s="35"/>
    </row>
    <row r="22" spans="1:1" ht="20.25" customHeight="1">
      <c r="A22" s="35"/>
    </row>
    <row r="23" spans="1:1" ht="20.25" customHeight="1">
      <c r="A23" s="35"/>
    </row>
    <row r="24" spans="1:1" ht="20.25" customHeight="1">
      <c r="A24" s="35"/>
    </row>
    <row r="25" spans="1:1" ht="20.25" customHeight="1">
      <c r="A25" s="36"/>
    </row>
  </sheetData>
  <phoneticPr fontId="2" type="noConversion"/>
  <pageMargins left="0.15748031496062992" right="0.15748031496062992" top="0.19685039370078741" bottom="0.19685039370078741" header="0.15748031496062992" footer="0.15748031496062992"/>
  <pageSetup paperSize="8" scale="6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2:Z25"/>
  <sheetViews>
    <sheetView view="pageBreakPreview" zoomScale="90" zoomScaleSheetLayoutView="90" workbookViewId="0">
      <pane ySplit="2" topLeftCell="A3" activePane="bottomLeft" state="frozen"/>
      <selection activeCell="W18" sqref="W18"/>
      <selection pane="bottomLeft" activeCell="W18" sqref="W18"/>
    </sheetView>
  </sheetViews>
  <sheetFormatPr defaultRowHeight="20.25" customHeight="1"/>
  <cols>
    <col min="1" max="1" width="6.25" style="23" customWidth="1"/>
    <col min="2" max="2" width="11.5" style="23" customWidth="1"/>
    <col min="3" max="3" width="18.5" style="23" customWidth="1"/>
    <col min="4" max="4" width="11.75" style="23" customWidth="1"/>
    <col min="5" max="8" width="6.625" style="25" customWidth="1"/>
    <col min="9" max="9" width="7.375" style="25" customWidth="1"/>
    <col min="10" max="10" width="15.375" style="4" customWidth="1"/>
    <col min="11" max="11" width="12.125" style="4" customWidth="1"/>
    <col min="12" max="12" width="8.625" style="17" customWidth="1"/>
    <col min="13" max="13" width="8.625" style="7" customWidth="1"/>
    <col min="14" max="14" width="10.625" style="7" customWidth="1"/>
    <col min="15" max="16" width="11.625" style="7" customWidth="1"/>
    <col min="17" max="17" width="8.625" style="9" customWidth="1"/>
    <col min="18" max="18" width="10.25" style="9" customWidth="1"/>
    <col min="19" max="20" width="7.875" style="9" customWidth="1"/>
    <col min="21" max="22" width="11.625" style="11" customWidth="1"/>
    <col min="23" max="23" width="11.625" style="12" customWidth="1"/>
    <col min="24" max="26" width="9.125" style="15" customWidth="1"/>
    <col min="27" max="16384" width="9" style="5"/>
  </cols>
  <sheetData>
    <row r="2" spans="1:26" s="3" customFormat="1" ht="61.5" customHeight="1">
      <c r="A2" s="23" t="s">
        <v>131</v>
      </c>
      <c r="B2" s="23" t="s">
        <v>1</v>
      </c>
      <c r="C2" s="23" t="s">
        <v>14</v>
      </c>
      <c r="D2" s="23" t="s">
        <v>22</v>
      </c>
      <c r="E2" s="25" t="s">
        <v>36</v>
      </c>
      <c r="F2" s="25" t="s">
        <v>37</v>
      </c>
      <c r="G2" s="25" t="s">
        <v>38</v>
      </c>
      <c r="H2" s="25" t="s">
        <v>39</v>
      </c>
      <c r="I2" s="25" t="s">
        <v>19</v>
      </c>
      <c r="J2" s="23" t="s">
        <v>15</v>
      </c>
      <c r="K2" s="23" t="s">
        <v>16</v>
      </c>
      <c r="L2" s="18" t="s">
        <v>261</v>
      </c>
      <c r="M2" s="8" t="s">
        <v>17</v>
      </c>
      <c r="N2" s="8" t="s">
        <v>20</v>
      </c>
      <c r="O2" s="8" t="s">
        <v>204</v>
      </c>
      <c r="P2" s="8" t="s">
        <v>219</v>
      </c>
      <c r="Q2" s="10" t="s">
        <v>18</v>
      </c>
      <c r="R2" s="10" t="s">
        <v>21</v>
      </c>
      <c r="S2" s="22" t="s">
        <v>233</v>
      </c>
      <c r="T2" s="22" t="s">
        <v>244</v>
      </c>
      <c r="U2" s="13" t="s">
        <v>154</v>
      </c>
      <c r="V2" s="13" t="s">
        <v>153</v>
      </c>
      <c r="W2" s="14" t="s">
        <v>155</v>
      </c>
      <c r="X2" s="29" t="s">
        <v>40</v>
      </c>
      <c r="Y2" s="29" t="s">
        <v>98</v>
      </c>
      <c r="Z2" s="29" t="s">
        <v>97</v>
      </c>
    </row>
    <row r="3" spans="1:26" ht="20.25" customHeight="1">
      <c r="A3" s="34"/>
      <c r="B3" s="34">
        <v>23464517</v>
      </c>
      <c r="C3" s="34" t="s">
        <v>2</v>
      </c>
      <c r="D3" s="24" t="s">
        <v>165</v>
      </c>
      <c r="E3" s="24">
        <v>1000</v>
      </c>
      <c r="F3" s="24">
        <v>1000</v>
      </c>
      <c r="I3" s="24">
        <v>1</v>
      </c>
      <c r="J3" s="4" t="s">
        <v>139</v>
      </c>
      <c r="K3" s="4" t="s">
        <v>140</v>
      </c>
      <c r="L3" s="17">
        <f>((E3*2+F3*2))*3/1000</f>
        <v>12</v>
      </c>
      <c r="M3" s="7">
        <v>0.36199999999999999</v>
      </c>
      <c r="N3" s="7">
        <f>M3*L3</f>
        <v>4.3439999999999994</v>
      </c>
      <c r="O3" s="7">
        <f>N3</f>
        <v>4.3439999999999994</v>
      </c>
      <c r="P3" s="7">
        <f>O3*I3</f>
        <v>4.3439999999999994</v>
      </c>
      <c r="Q3" s="9">
        <v>0.65</v>
      </c>
      <c r="R3" s="9">
        <f t="shared" ref="R3" si="0">Q3*L3</f>
        <v>7.8000000000000007</v>
      </c>
      <c r="S3" s="9">
        <f>R3</f>
        <v>7.8000000000000007</v>
      </c>
      <c r="T3" s="9">
        <f>S3*I3</f>
        <v>7.8000000000000007</v>
      </c>
      <c r="U3" s="12">
        <v>13400</v>
      </c>
      <c r="V3" s="12">
        <f>U3*S3</f>
        <v>104520.00000000001</v>
      </c>
      <c r="W3" s="12">
        <f>V3*I3</f>
        <v>104520.00000000001</v>
      </c>
    </row>
    <row r="4" spans="1:26" ht="20.25" customHeight="1">
      <c r="A4" s="35"/>
    </row>
    <row r="5" spans="1:26" ht="20.25" customHeight="1">
      <c r="A5" s="35"/>
    </row>
    <row r="6" spans="1:26" ht="20.25" customHeight="1">
      <c r="A6" s="35"/>
    </row>
    <row r="7" spans="1:26" ht="20.25" customHeight="1">
      <c r="A7" s="35"/>
    </row>
    <row r="8" spans="1:26" ht="20.25" customHeight="1">
      <c r="A8" s="35"/>
    </row>
    <row r="9" spans="1:26" ht="20.25" customHeight="1">
      <c r="A9" s="35"/>
    </row>
    <row r="10" spans="1:26" ht="20.25" customHeight="1">
      <c r="A10" s="35"/>
    </row>
    <row r="11" spans="1:26" ht="20.25" customHeight="1">
      <c r="A11" s="35"/>
    </row>
    <row r="12" spans="1:26" ht="20.25" customHeight="1">
      <c r="A12" s="35"/>
    </row>
    <row r="13" spans="1:26" ht="20.25" customHeight="1">
      <c r="A13" s="35"/>
    </row>
    <row r="14" spans="1:26" ht="20.25" customHeight="1">
      <c r="A14" s="35"/>
    </row>
    <row r="15" spans="1:26" ht="20.25" customHeight="1">
      <c r="A15" s="35"/>
    </row>
    <row r="16" spans="1:26" ht="20.25" customHeight="1">
      <c r="A16" s="35"/>
    </row>
    <row r="17" spans="1:1" ht="20.25" customHeight="1">
      <c r="A17" s="35"/>
    </row>
    <row r="18" spans="1:1" ht="20.25" customHeight="1">
      <c r="A18" s="35"/>
    </row>
    <row r="19" spans="1:1" ht="20.25" customHeight="1">
      <c r="A19" s="35"/>
    </row>
    <row r="20" spans="1:1" ht="20.25" customHeight="1">
      <c r="A20" s="35"/>
    </row>
    <row r="21" spans="1:1" ht="20.25" customHeight="1">
      <c r="A21" s="35"/>
    </row>
    <row r="22" spans="1:1" ht="20.25" customHeight="1">
      <c r="A22" s="35"/>
    </row>
    <row r="23" spans="1:1" ht="20.25" customHeight="1">
      <c r="A23" s="35"/>
    </row>
    <row r="24" spans="1:1" ht="20.25" customHeight="1">
      <c r="A24" s="35"/>
    </row>
    <row r="25" spans="1:1" ht="20.25" customHeight="1">
      <c r="A25" s="36"/>
    </row>
  </sheetData>
  <phoneticPr fontId="2" type="noConversion"/>
  <pageMargins left="0.15748031496062992" right="0.15748031496062992" top="0.19685039370078741" bottom="0.19685039370078741" header="0.15748031496062992" footer="0.15748031496062992"/>
  <pageSetup paperSize="8" scale="6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2:Z25"/>
  <sheetViews>
    <sheetView view="pageBreakPreview" zoomScale="90" zoomScaleSheetLayoutView="90" workbookViewId="0">
      <pane ySplit="2" topLeftCell="A3" activePane="bottomLeft" state="frozen"/>
      <selection activeCell="W18" sqref="W18"/>
      <selection pane="bottomLeft" activeCell="W18" sqref="W18"/>
    </sheetView>
  </sheetViews>
  <sheetFormatPr defaultRowHeight="20.25" customHeight="1"/>
  <cols>
    <col min="1" max="1" width="6.25" style="23" customWidth="1"/>
    <col min="2" max="2" width="11.5" style="23" customWidth="1"/>
    <col min="3" max="3" width="18.5" style="23" customWidth="1"/>
    <col min="4" max="4" width="11.75" style="23" customWidth="1"/>
    <col min="5" max="8" width="6.625" style="25" customWidth="1"/>
    <col min="9" max="9" width="7.375" style="25" customWidth="1"/>
    <col min="10" max="10" width="15.375" style="4" customWidth="1"/>
    <col min="11" max="11" width="12.125" style="4" customWidth="1"/>
    <col min="12" max="12" width="8.625" style="17" customWidth="1"/>
    <col min="13" max="13" width="8.625" style="7" customWidth="1"/>
    <col min="14" max="14" width="10.625" style="7" customWidth="1"/>
    <col min="15" max="16" width="11.625" style="7" customWidth="1"/>
    <col min="17" max="17" width="8.625" style="9" customWidth="1"/>
    <col min="18" max="18" width="10.25" style="9" customWidth="1"/>
    <col min="19" max="20" width="7.875" style="9" customWidth="1"/>
    <col min="21" max="22" width="11.625" style="11" customWidth="1"/>
    <col min="23" max="23" width="11.625" style="12" customWidth="1"/>
    <col min="24" max="26" width="9.125" style="15" customWidth="1"/>
    <col min="27" max="16384" width="9" style="5"/>
  </cols>
  <sheetData>
    <row r="2" spans="1:26" s="3" customFormat="1" ht="61.5" customHeight="1">
      <c r="A2" s="23" t="s">
        <v>131</v>
      </c>
      <c r="B2" s="23" t="s">
        <v>1</v>
      </c>
      <c r="C2" s="23" t="s">
        <v>14</v>
      </c>
      <c r="D2" s="23" t="s">
        <v>22</v>
      </c>
      <c r="E2" s="25" t="s">
        <v>36</v>
      </c>
      <c r="F2" s="25" t="s">
        <v>37</v>
      </c>
      <c r="G2" s="25" t="s">
        <v>38</v>
      </c>
      <c r="H2" s="25" t="s">
        <v>39</v>
      </c>
      <c r="I2" s="25" t="s">
        <v>19</v>
      </c>
      <c r="J2" s="23" t="s">
        <v>15</v>
      </c>
      <c r="K2" s="23" t="s">
        <v>16</v>
      </c>
      <c r="L2" s="18" t="s">
        <v>259</v>
      </c>
      <c r="M2" s="8" t="s">
        <v>17</v>
      </c>
      <c r="N2" s="8" t="s">
        <v>20</v>
      </c>
      <c r="O2" s="8" t="s">
        <v>204</v>
      </c>
      <c r="P2" s="8" t="s">
        <v>218</v>
      </c>
      <c r="Q2" s="10" t="s">
        <v>18</v>
      </c>
      <c r="R2" s="10" t="s">
        <v>21</v>
      </c>
      <c r="S2" s="22" t="s">
        <v>234</v>
      </c>
      <c r="T2" s="22" t="s">
        <v>244</v>
      </c>
      <c r="U2" s="13" t="s">
        <v>154</v>
      </c>
      <c r="V2" s="13" t="s">
        <v>153</v>
      </c>
      <c r="W2" s="14" t="s">
        <v>155</v>
      </c>
      <c r="X2" s="29" t="s">
        <v>40</v>
      </c>
      <c r="Y2" s="29" t="s">
        <v>98</v>
      </c>
      <c r="Z2" s="29" t="s">
        <v>97</v>
      </c>
    </row>
    <row r="3" spans="1:26" ht="20.25" customHeight="1">
      <c r="A3" s="34"/>
      <c r="B3" s="34">
        <v>23464517</v>
      </c>
      <c r="C3" s="34" t="s">
        <v>2</v>
      </c>
      <c r="D3" s="24" t="s">
        <v>164</v>
      </c>
      <c r="E3" s="24">
        <v>1000</v>
      </c>
      <c r="F3" s="24">
        <v>1000</v>
      </c>
      <c r="I3" s="24">
        <v>1</v>
      </c>
      <c r="J3" s="4" t="s">
        <v>139</v>
      </c>
      <c r="K3" s="4" t="s">
        <v>140</v>
      </c>
      <c r="L3" s="17">
        <f>((E3*2+F3*2))*4/1000</f>
        <v>16</v>
      </c>
      <c r="M3" s="7">
        <v>0.36199999999999999</v>
      </c>
      <c r="N3" s="7">
        <f>M3*L3</f>
        <v>5.7919999999999998</v>
      </c>
      <c r="O3" s="7">
        <f>N3</f>
        <v>5.7919999999999998</v>
      </c>
      <c r="P3" s="7">
        <f>O3*I3</f>
        <v>5.7919999999999998</v>
      </c>
      <c r="Q3" s="9">
        <v>0.65</v>
      </c>
      <c r="R3" s="9">
        <f t="shared" ref="R3" si="0">Q3*L3</f>
        <v>10.4</v>
      </c>
      <c r="S3" s="9">
        <f>R3</f>
        <v>10.4</v>
      </c>
      <c r="T3" s="9">
        <f>S3*I3</f>
        <v>10.4</v>
      </c>
      <c r="U3" s="12">
        <v>13400</v>
      </c>
      <c r="V3" s="12">
        <f>U3*S3</f>
        <v>139360</v>
      </c>
      <c r="W3" s="12">
        <f>V3*I3</f>
        <v>139360</v>
      </c>
    </row>
    <row r="4" spans="1:26" ht="20.25" customHeight="1">
      <c r="A4" s="35"/>
    </row>
    <row r="5" spans="1:26" ht="20.25" customHeight="1">
      <c r="A5" s="35"/>
    </row>
    <row r="6" spans="1:26" ht="20.25" customHeight="1">
      <c r="A6" s="35"/>
    </row>
    <row r="7" spans="1:26" ht="20.25" customHeight="1">
      <c r="A7" s="35"/>
    </row>
    <row r="8" spans="1:26" ht="20.25" customHeight="1">
      <c r="A8" s="35"/>
    </row>
    <row r="9" spans="1:26" ht="20.25" customHeight="1">
      <c r="A9" s="35"/>
    </row>
    <row r="10" spans="1:26" ht="20.25" customHeight="1">
      <c r="A10" s="35"/>
    </row>
    <row r="11" spans="1:26" ht="20.25" customHeight="1">
      <c r="A11" s="35"/>
    </row>
    <row r="12" spans="1:26" ht="20.25" customHeight="1">
      <c r="A12" s="35"/>
    </row>
    <row r="13" spans="1:26" ht="20.25" customHeight="1">
      <c r="A13" s="35"/>
    </row>
    <row r="14" spans="1:26" ht="20.25" customHeight="1">
      <c r="A14" s="35"/>
    </row>
    <row r="15" spans="1:26" ht="20.25" customHeight="1">
      <c r="A15" s="35"/>
    </row>
    <row r="16" spans="1:26" ht="20.25" customHeight="1">
      <c r="A16" s="35"/>
    </row>
    <row r="17" spans="1:1" ht="20.25" customHeight="1">
      <c r="A17" s="35"/>
    </row>
    <row r="18" spans="1:1" ht="20.25" customHeight="1">
      <c r="A18" s="35"/>
    </row>
    <row r="19" spans="1:1" ht="20.25" customHeight="1">
      <c r="A19" s="35"/>
    </row>
    <row r="20" spans="1:1" ht="20.25" customHeight="1">
      <c r="A20" s="35"/>
    </row>
    <row r="21" spans="1:1" ht="20.25" customHeight="1">
      <c r="A21" s="35"/>
    </row>
    <row r="22" spans="1:1" ht="20.25" customHeight="1">
      <c r="A22" s="35"/>
    </row>
    <row r="23" spans="1:1" ht="20.25" customHeight="1">
      <c r="A23" s="35"/>
    </row>
    <row r="24" spans="1:1" ht="20.25" customHeight="1">
      <c r="A24" s="35"/>
    </row>
    <row r="25" spans="1:1" ht="20.25" customHeight="1">
      <c r="A25" s="36"/>
    </row>
  </sheetData>
  <phoneticPr fontId="2" type="noConversion"/>
  <pageMargins left="0.15748031496062992" right="0.15748031496062992" top="0.19685039370078741" bottom="0.19685039370078741" header="0.15748031496062992" footer="0.15748031496062992"/>
  <pageSetup paperSize="8" scale="6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2:Z25"/>
  <sheetViews>
    <sheetView view="pageBreakPreview" zoomScale="90" zoomScaleSheetLayoutView="90" workbookViewId="0">
      <pane ySplit="2" topLeftCell="A3" activePane="bottomLeft" state="frozen"/>
      <selection activeCell="W18" sqref="W18"/>
      <selection pane="bottomLeft" activeCell="W18" sqref="W18"/>
    </sheetView>
  </sheetViews>
  <sheetFormatPr defaultRowHeight="20.25" customHeight="1"/>
  <cols>
    <col min="1" max="1" width="6.25" style="23" customWidth="1"/>
    <col min="2" max="2" width="11.5" style="23" customWidth="1"/>
    <col min="3" max="3" width="18.5" style="23" customWidth="1"/>
    <col min="4" max="4" width="11.75" style="23" customWidth="1"/>
    <col min="5" max="8" width="6.625" style="25" customWidth="1"/>
    <col min="9" max="9" width="7.375" style="25" customWidth="1"/>
    <col min="10" max="10" width="15.375" style="4" customWidth="1"/>
    <col min="11" max="11" width="12.125" style="4" customWidth="1"/>
    <col min="12" max="12" width="8.625" style="17" customWidth="1"/>
    <col min="13" max="13" width="8.625" style="7" customWidth="1"/>
    <col min="14" max="14" width="10.625" style="7" customWidth="1"/>
    <col min="15" max="16" width="11.625" style="7" customWidth="1"/>
    <col min="17" max="17" width="8.625" style="9" customWidth="1"/>
    <col min="18" max="18" width="10.25" style="9" customWidth="1"/>
    <col min="19" max="20" width="7.875" style="9" customWidth="1"/>
    <col min="21" max="22" width="11.625" style="11" customWidth="1"/>
    <col min="23" max="23" width="11.625" style="12" customWidth="1"/>
    <col min="24" max="26" width="9.125" style="15" customWidth="1"/>
    <col min="27" max="16384" width="9" style="5"/>
  </cols>
  <sheetData>
    <row r="2" spans="1:26" s="3" customFormat="1" ht="61.5" customHeight="1">
      <c r="A2" s="23" t="s">
        <v>131</v>
      </c>
      <c r="B2" s="23" t="s">
        <v>1</v>
      </c>
      <c r="C2" s="23" t="s">
        <v>14</v>
      </c>
      <c r="D2" s="23" t="s">
        <v>22</v>
      </c>
      <c r="E2" s="25" t="s">
        <v>36</v>
      </c>
      <c r="F2" s="25" t="s">
        <v>37</v>
      </c>
      <c r="G2" s="25" t="s">
        <v>38</v>
      </c>
      <c r="H2" s="25" t="s">
        <v>39</v>
      </c>
      <c r="I2" s="25" t="s">
        <v>19</v>
      </c>
      <c r="J2" s="23" t="s">
        <v>15</v>
      </c>
      <c r="K2" s="23" t="s">
        <v>16</v>
      </c>
      <c r="L2" s="18" t="s">
        <v>259</v>
      </c>
      <c r="M2" s="8" t="s">
        <v>17</v>
      </c>
      <c r="N2" s="8" t="s">
        <v>20</v>
      </c>
      <c r="O2" s="8" t="s">
        <v>206</v>
      </c>
      <c r="P2" s="8" t="s">
        <v>216</v>
      </c>
      <c r="Q2" s="10" t="s">
        <v>18</v>
      </c>
      <c r="R2" s="10" t="s">
        <v>21</v>
      </c>
      <c r="S2" s="22" t="s">
        <v>234</v>
      </c>
      <c r="T2" s="22" t="s">
        <v>247</v>
      </c>
      <c r="U2" s="13" t="s">
        <v>154</v>
      </c>
      <c r="V2" s="13" t="s">
        <v>153</v>
      </c>
      <c r="W2" s="14" t="s">
        <v>155</v>
      </c>
      <c r="X2" s="29" t="s">
        <v>40</v>
      </c>
      <c r="Y2" s="29" t="s">
        <v>98</v>
      </c>
      <c r="Z2" s="29" t="s">
        <v>97</v>
      </c>
    </row>
    <row r="3" spans="1:26" ht="20.25" customHeight="1">
      <c r="A3" s="34"/>
      <c r="B3" s="34">
        <v>23558155</v>
      </c>
      <c r="C3" s="34" t="s">
        <v>13</v>
      </c>
      <c r="D3" s="37" t="s">
        <v>46</v>
      </c>
      <c r="E3" s="46">
        <v>1000</v>
      </c>
      <c r="F3" s="46">
        <v>1000</v>
      </c>
      <c r="G3" s="49"/>
      <c r="H3" s="49"/>
      <c r="I3" s="46">
        <v>1</v>
      </c>
      <c r="J3" s="4" t="s">
        <v>132</v>
      </c>
      <c r="K3" s="4" t="s">
        <v>133</v>
      </c>
      <c r="L3" s="17">
        <f>((E3*2)+(F3*2))/1000</f>
        <v>4</v>
      </c>
      <c r="M3" s="7">
        <v>3.161</v>
      </c>
      <c r="N3" s="7">
        <f t="shared" ref="N3:N7" si="0">M3*L3</f>
        <v>12.644</v>
      </c>
      <c r="O3" s="43">
        <f>SUM(N3:N7)</f>
        <v>25.956</v>
      </c>
      <c r="P3" s="43">
        <f>O3*I3</f>
        <v>25.956</v>
      </c>
      <c r="Q3" s="9">
        <v>4.4619999999999997</v>
      </c>
      <c r="R3" s="9">
        <f t="shared" ref="R3:R7" si="1">Q3*L3</f>
        <v>17.847999999999999</v>
      </c>
      <c r="S3" s="38">
        <f>SUM(R3:R7)</f>
        <v>40.027999999999999</v>
      </c>
      <c r="T3" s="26">
        <f>S3*I3</f>
        <v>40.027999999999999</v>
      </c>
      <c r="U3" s="55">
        <v>13000</v>
      </c>
      <c r="V3" s="55">
        <f>U3*S3</f>
        <v>520364</v>
      </c>
      <c r="W3" s="55">
        <f>V3*I3</f>
        <v>520364</v>
      </c>
      <c r="X3" s="58">
        <f>SUM(R3:R3)</f>
        <v>17.847999999999999</v>
      </c>
      <c r="Y3" s="58">
        <f>SUM(R4:R7)/4</f>
        <v>5.5449999999999999</v>
      </c>
      <c r="Z3" s="58"/>
    </row>
    <row r="4" spans="1:26" ht="20.25" customHeight="1">
      <c r="A4" s="35">
        <f>$A$3</f>
        <v>0</v>
      </c>
      <c r="B4" s="34">
        <v>23558155</v>
      </c>
      <c r="C4" s="34" t="s">
        <v>13</v>
      </c>
      <c r="D4" s="37" t="s">
        <v>46</v>
      </c>
      <c r="E4" s="47"/>
      <c r="F4" s="47"/>
      <c r="G4" s="50"/>
      <c r="H4" s="50"/>
      <c r="I4" s="47"/>
      <c r="J4" s="4" t="s">
        <v>134</v>
      </c>
      <c r="K4" s="4" t="s">
        <v>32</v>
      </c>
      <c r="L4" s="17">
        <f>(E3*2)/1000</f>
        <v>2</v>
      </c>
      <c r="M4" s="7">
        <v>0.97499999999999998</v>
      </c>
      <c r="N4" s="7">
        <f t="shared" si="0"/>
        <v>1.95</v>
      </c>
      <c r="O4" s="44"/>
      <c r="P4" s="44"/>
      <c r="Q4" s="9">
        <v>1.6850000000000001</v>
      </c>
      <c r="R4" s="9">
        <f t="shared" si="1"/>
        <v>3.37</v>
      </c>
      <c r="S4" s="39"/>
      <c r="T4" s="27"/>
      <c r="U4" s="56"/>
      <c r="V4" s="56"/>
      <c r="W4" s="56"/>
      <c r="X4" s="59"/>
      <c r="Y4" s="59"/>
      <c r="Z4" s="59"/>
    </row>
    <row r="5" spans="1:26" ht="20.25" customHeight="1">
      <c r="A5" s="35">
        <f t="shared" ref="A5:A7" si="2">$A$3</f>
        <v>0</v>
      </c>
      <c r="B5" s="34">
        <v>23558155</v>
      </c>
      <c r="C5" s="34" t="s">
        <v>13</v>
      </c>
      <c r="D5" s="37" t="s">
        <v>46</v>
      </c>
      <c r="E5" s="47"/>
      <c r="F5" s="47"/>
      <c r="G5" s="50"/>
      <c r="H5" s="50"/>
      <c r="I5" s="47"/>
      <c r="J5" s="4" t="s">
        <v>135</v>
      </c>
      <c r="K5" s="4" t="s">
        <v>33</v>
      </c>
      <c r="L5" s="17">
        <f>(E3*2)/1000</f>
        <v>2</v>
      </c>
      <c r="M5" s="7">
        <v>1.5229999999999999</v>
      </c>
      <c r="N5" s="7">
        <f t="shared" si="0"/>
        <v>3.0459999999999998</v>
      </c>
      <c r="O5" s="44"/>
      <c r="P5" s="44"/>
      <c r="Q5" s="9">
        <v>2.077</v>
      </c>
      <c r="R5" s="9">
        <f t="shared" si="1"/>
        <v>4.1539999999999999</v>
      </c>
      <c r="S5" s="39"/>
      <c r="T5" s="27"/>
      <c r="U5" s="56"/>
      <c r="V5" s="56"/>
      <c r="W5" s="56"/>
      <c r="X5" s="59"/>
      <c r="Y5" s="59"/>
      <c r="Z5" s="59"/>
    </row>
    <row r="6" spans="1:26" ht="20.25" customHeight="1">
      <c r="A6" s="35">
        <f t="shared" si="2"/>
        <v>0</v>
      </c>
      <c r="B6" s="34">
        <v>23558155</v>
      </c>
      <c r="C6" s="34" t="s">
        <v>13</v>
      </c>
      <c r="D6" s="37" t="s">
        <v>46</v>
      </c>
      <c r="E6" s="47"/>
      <c r="F6" s="47"/>
      <c r="G6" s="50"/>
      <c r="H6" s="50"/>
      <c r="I6" s="47"/>
      <c r="J6" s="4" t="s">
        <v>136</v>
      </c>
      <c r="K6" s="4" t="s">
        <v>34</v>
      </c>
      <c r="L6" s="17">
        <f>(F3*4)/1000</f>
        <v>4</v>
      </c>
      <c r="M6" s="7">
        <v>0.99399999999999999</v>
      </c>
      <c r="N6" s="7">
        <f t="shared" si="0"/>
        <v>3.976</v>
      </c>
      <c r="O6" s="44"/>
      <c r="P6" s="44"/>
      <c r="Q6" s="9">
        <v>1.7929999999999999</v>
      </c>
      <c r="R6" s="9">
        <f t="shared" si="1"/>
        <v>7.1719999999999997</v>
      </c>
      <c r="S6" s="39"/>
      <c r="T6" s="27"/>
      <c r="U6" s="56"/>
      <c r="V6" s="56"/>
      <c r="W6" s="56"/>
      <c r="X6" s="59"/>
      <c r="Y6" s="59"/>
      <c r="Z6" s="59"/>
    </row>
    <row r="7" spans="1:26" ht="20.25" customHeight="1">
      <c r="A7" s="35">
        <f t="shared" si="2"/>
        <v>0</v>
      </c>
      <c r="B7" s="34">
        <v>23558155</v>
      </c>
      <c r="C7" s="34" t="s">
        <v>13</v>
      </c>
      <c r="D7" s="37" t="s">
        <v>198</v>
      </c>
      <c r="E7" s="48"/>
      <c r="F7" s="48"/>
      <c r="G7" s="51"/>
      <c r="H7" s="51"/>
      <c r="I7" s="48"/>
      <c r="J7" s="4" t="s">
        <v>137</v>
      </c>
      <c r="K7" s="4" t="s">
        <v>35</v>
      </c>
      <c r="L7" s="17">
        <f>(F3*4)/1000</f>
        <v>4</v>
      </c>
      <c r="M7" s="7">
        <v>1.085</v>
      </c>
      <c r="N7" s="7">
        <f t="shared" si="0"/>
        <v>4.34</v>
      </c>
      <c r="O7" s="45"/>
      <c r="P7" s="45"/>
      <c r="Q7" s="9">
        <v>1.871</v>
      </c>
      <c r="R7" s="9">
        <f t="shared" si="1"/>
        <v>7.484</v>
      </c>
      <c r="S7" s="40"/>
      <c r="T7" s="28"/>
      <c r="U7" s="57"/>
      <c r="V7" s="57"/>
      <c r="W7" s="57"/>
      <c r="X7" s="60"/>
      <c r="Y7" s="60"/>
      <c r="Z7" s="60"/>
    </row>
    <row r="8" spans="1:26" ht="20.25" customHeight="1">
      <c r="A8" s="35"/>
    </row>
    <row r="9" spans="1:26" ht="20.25" customHeight="1">
      <c r="A9" s="35"/>
    </row>
    <row r="10" spans="1:26" ht="20.25" customHeight="1">
      <c r="A10" s="35"/>
    </row>
    <row r="11" spans="1:26" ht="20.25" customHeight="1">
      <c r="A11" s="35"/>
    </row>
    <row r="12" spans="1:26" ht="20.25" customHeight="1">
      <c r="A12" s="35"/>
    </row>
    <row r="13" spans="1:26" ht="20.25" customHeight="1">
      <c r="A13" s="35"/>
    </row>
    <row r="14" spans="1:26" ht="20.25" customHeight="1">
      <c r="A14" s="35"/>
    </row>
    <row r="15" spans="1:26" ht="20.25" customHeight="1">
      <c r="A15" s="35"/>
    </row>
    <row r="16" spans="1:26" ht="20.25" customHeight="1">
      <c r="A16" s="35"/>
    </row>
    <row r="17" spans="1:1" ht="20.25" customHeight="1">
      <c r="A17" s="35"/>
    </row>
    <row r="18" spans="1:1" ht="20.25" customHeight="1">
      <c r="A18" s="35"/>
    </row>
    <row r="19" spans="1:1" ht="20.25" customHeight="1">
      <c r="A19" s="35"/>
    </row>
    <row r="20" spans="1:1" ht="20.25" customHeight="1">
      <c r="A20" s="35"/>
    </row>
    <row r="21" spans="1:1" ht="20.25" customHeight="1">
      <c r="A21" s="35"/>
    </row>
    <row r="22" spans="1:1" ht="20.25" customHeight="1">
      <c r="A22" s="35"/>
    </row>
    <row r="23" spans="1:1" ht="20.25" customHeight="1">
      <c r="A23" s="35"/>
    </row>
    <row r="24" spans="1:1" ht="20.25" customHeight="1">
      <c r="A24" s="35"/>
    </row>
    <row r="25" spans="1:1" ht="20.25" customHeight="1">
      <c r="A25" s="36"/>
    </row>
  </sheetData>
  <mergeCells count="13">
    <mergeCell ref="Z3:Z7"/>
    <mergeCell ref="U3:U7"/>
    <mergeCell ref="V3:V7"/>
    <mergeCell ref="W3:W7"/>
    <mergeCell ref="X3:X7"/>
    <mergeCell ref="O3:O7"/>
    <mergeCell ref="Y3:Y7"/>
    <mergeCell ref="P3:P7"/>
    <mergeCell ref="E3:E7"/>
    <mergeCell ref="F3:F7"/>
    <mergeCell ref="G3:G7"/>
    <mergeCell ref="H3:H7"/>
    <mergeCell ref="I3:I7"/>
  </mergeCells>
  <phoneticPr fontId="2" type="noConversion"/>
  <pageMargins left="0.15748031496062992" right="0.15748031496062992" top="0.19685039370078741" bottom="0.19685039370078741" header="0.15748031496062992" footer="0.15748031496062992"/>
  <pageSetup paperSize="8" scale="6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2:Z25"/>
  <sheetViews>
    <sheetView view="pageBreakPreview" zoomScale="90" zoomScaleSheetLayoutView="90" workbookViewId="0">
      <pane ySplit="2" topLeftCell="A3" activePane="bottomLeft" state="frozen"/>
      <selection activeCell="W18" sqref="W18"/>
      <selection pane="bottomLeft" activeCell="W18" sqref="W18"/>
    </sheetView>
  </sheetViews>
  <sheetFormatPr defaultRowHeight="20.25" customHeight="1"/>
  <cols>
    <col min="1" max="1" width="6.25" style="23" customWidth="1"/>
    <col min="2" max="2" width="11.5" style="23" customWidth="1"/>
    <col min="3" max="3" width="18.5" style="23" customWidth="1"/>
    <col min="4" max="4" width="11.75" style="23" customWidth="1"/>
    <col min="5" max="8" width="6.625" style="25" customWidth="1"/>
    <col min="9" max="9" width="7.375" style="25" customWidth="1"/>
    <col min="10" max="10" width="15.375" style="4" customWidth="1"/>
    <col min="11" max="11" width="12.125" style="4" customWidth="1"/>
    <col min="12" max="12" width="8.625" style="17" customWidth="1"/>
    <col min="13" max="13" width="8.625" style="7" customWidth="1"/>
    <col min="14" max="14" width="10.625" style="7" customWidth="1"/>
    <col min="15" max="16" width="11.625" style="7" customWidth="1"/>
    <col min="17" max="17" width="8.625" style="9" customWidth="1"/>
    <col min="18" max="18" width="10.25" style="9" customWidth="1"/>
    <col min="19" max="20" width="7.875" style="9" customWidth="1"/>
    <col min="21" max="22" width="11.625" style="11" customWidth="1"/>
    <col min="23" max="23" width="11.625" style="12" customWidth="1"/>
    <col min="24" max="26" width="9.125" style="15" customWidth="1"/>
    <col min="27" max="16384" width="9" style="5"/>
  </cols>
  <sheetData>
    <row r="2" spans="1:26" s="3" customFormat="1" ht="61.5" customHeight="1">
      <c r="A2" s="23" t="s">
        <v>131</v>
      </c>
      <c r="B2" s="23" t="s">
        <v>1</v>
      </c>
      <c r="C2" s="23" t="s">
        <v>14</v>
      </c>
      <c r="D2" s="23" t="s">
        <v>22</v>
      </c>
      <c r="E2" s="25" t="s">
        <v>36</v>
      </c>
      <c r="F2" s="25" t="s">
        <v>37</v>
      </c>
      <c r="G2" s="25" t="s">
        <v>38</v>
      </c>
      <c r="H2" s="25" t="s">
        <v>39</v>
      </c>
      <c r="I2" s="25" t="s">
        <v>19</v>
      </c>
      <c r="J2" s="23" t="s">
        <v>15</v>
      </c>
      <c r="K2" s="23" t="s">
        <v>16</v>
      </c>
      <c r="L2" s="18" t="s">
        <v>259</v>
      </c>
      <c r="M2" s="8" t="s">
        <v>17</v>
      </c>
      <c r="N2" s="8" t="s">
        <v>20</v>
      </c>
      <c r="O2" s="8" t="s">
        <v>205</v>
      </c>
      <c r="P2" s="8" t="s">
        <v>218</v>
      </c>
      <c r="Q2" s="10" t="s">
        <v>18</v>
      </c>
      <c r="R2" s="10" t="s">
        <v>21</v>
      </c>
      <c r="S2" s="22" t="s">
        <v>235</v>
      </c>
      <c r="T2" s="22" t="s">
        <v>244</v>
      </c>
      <c r="U2" s="13" t="s">
        <v>154</v>
      </c>
      <c r="V2" s="13" t="s">
        <v>153</v>
      </c>
      <c r="W2" s="14" t="s">
        <v>155</v>
      </c>
      <c r="X2" s="29" t="s">
        <v>40</v>
      </c>
      <c r="Y2" s="29" t="s">
        <v>98</v>
      </c>
      <c r="Z2" s="29" t="s">
        <v>97</v>
      </c>
    </row>
    <row r="3" spans="1:26" ht="20.25" customHeight="1">
      <c r="A3" s="34"/>
      <c r="B3" s="34">
        <v>23558155</v>
      </c>
      <c r="C3" s="34" t="s">
        <v>13</v>
      </c>
      <c r="D3" s="37" t="s">
        <v>114</v>
      </c>
      <c r="E3" s="46">
        <v>1000</v>
      </c>
      <c r="F3" s="46">
        <v>1000</v>
      </c>
      <c r="G3" s="49"/>
      <c r="H3" s="49"/>
      <c r="I3" s="46">
        <v>1</v>
      </c>
      <c r="J3" s="4" t="s">
        <v>24</v>
      </c>
      <c r="K3" s="4" t="s">
        <v>25</v>
      </c>
      <c r="L3" s="17">
        <f>((E3*2)+(F3*2))/1000</f>
        <v>4</v>
      </c>
      <c r="M3" s="7">
        <v>3.161</v>
      </c>
      <c r="N3" s="7">
        <f t="shared" ref="N3:N8" si="0">M3*L3</f>
        <v>12.644</v>
      </c>
      <c r="O3" s="43">
        <f>SUM(N3:N8)</f>
        <v>27.633999999999997</v>
      </c>
      <c r="P3" s="43">
        <f>O3*I3</f>
        <v>27.633999999999997</v>
      </c>
      <c r="Q3" s="9">
        <v>4.4619999999999997</v>
      </c>
      <c r="R3" s="9">
        <f t="shared" ref="R3:R8" si="1">Q3*L3</f>
        <v>17.847999999999999</v>
      </c>
      <c r="S3" s="38">
        <f>SUM(R3:R8)</f>
        <v>42.188000000000002</v>
      </c>
      <c r="T3" s="26">
        <f>S3*I3</f>
        <v>42.188000000000002</v>
      </c>
      <c r="U3" s="55">
        <v>13000</v>
      </c>
      <c r="V3" s="55">
        <f>U3*S3</f>
        <v>548444</v>
      </c>
      <c r="W3" s="55">
        <f>V3*I3</f>
        <v>548444</v>
      </c>
      <c r="X3" s="58">
        <f>SUM(R3:R3)</f>
        <v>17.847999999999999</v>
      </c>
      <c r="Y3" s="58">
        <f>SUM(R4:R8)/4</f>
        <v>6.0850000000000009</v>
      </c>
      <c r="Z3" s="58"/>
    </row>
    <row r="4" spans="1:26" ht="20.25" customHeight="1">
      <c r="A4" s="35">
        <f>$A$3</f>
        <v>0</v>
      </c>
      <c r="B4" s="34">
        <v>23558155</v>
      </c>
      <c r="C4" s="34" t="s">
        <v>13</v>
      </c>
      <c r="D4" s="37" t="s">
        <v>114</v>
      </c>
      <c r="E4" s="47"/>
      <c r="F4" s="47"/>
      <c r="G4" s="50"/>
      <c r="H4" s="50"/>
      <c r="I4" s="47"/>
      <c r="J4" s="4" t="s">
        <v>28</v>
      </c>
      <c r="K4" s="4" t="s">
        <v>32</v>
      </c>
      <c r="L4" s="17">
        <f>(E3*2)/1000</f>
        <v>2</v>
      </c>
      <c r="M4" s="7">
        <v>0.97499999999999998</v>
      </c>
      <c r="N4" s="7">
        <f t="shared" si="0"/>
        <v>1.95</v>
      </c>
      <c r="O4" s="44"/>
      <c r="P4" s="44"/>
      <c r="Q4" s="9">
        <v>1.6850000000000001</v>
      </c>
      <c r="R4" s="9">
        <f t="shared" si="1"/>
        <v>3.37</v>
      </c>
      <c r="S4" s="39"/>
      <c r="T4" s="27"/>
      <c r="U4" s="56"/>
      <c r="V4" s="56"/>
      <c r="W4" s="56"/>
      <c r="X4" s="59"/>
      <c r="Y4" s="59"/>
      <c r="Z4" s="59"/>
    </row>
    <row r="5" spans="1:26" ht="20.25" customHeight="1">
      <c r="A5" s="35">
        <f t="shared" ref="A5:A8" si="2">$A$3</f>
        <v>0</v>
      </c>
      <c r="B5" s="34">
        <v>23558155</v>
      </c>
      <c r="C5" s="34" t="s">
        <v>13</v>
      </c>
      <c r="D5" s="37" t="s">
        <v>114</v>
      </c>
      <c r="E5" s="47"/>
      <c r="F5" s="47"/>
      <c r="G5" s="50"/>
      <c r="H5" s="50"/>
      <c r="I5" s="47"/>
      <c r="J5" s="4" t="s">
        <v>42</v>
      </c>
      <c r="K5" s="4" t="s">
        <v>43</v>
      </c>
      <c r="L5" s="17">
        <f>(E3*2)/1000</f>
        <v>2</v>
      </c>
      <c r="M5" s="7">
        <v>0.83899999999999997</v>
      </c>
      <c r="N5" s="7">
        <f t="shared" si="0"/>
        <v>1.6779999999999999</v>
      </c>
      <c r="O5" s="44"/>
      <c r="P5" s="44"/>
      <c r="Q5" s="9">
        <v>1.08</v>
      </c>
      <c r="R5" s="9">
        <f t="shared" si="1"/>
        <v>2.16</v>
      </c>
      <c r="S5" s="39"/>
      <c r="T5" s="27"/>
      <c r="U5" s="56"/>
      <c r="V5" s="56"/>
      <c r="W5" s="56"/>
      <c r="X5" s="59"/>
      <c r="Y5" s="59"/>
      <c r="Z5" s="59"/>
    </row>
    <row r="6" spans="1:26" ht="20.25" customHeight="1">
      <c r="A6" s="35">
        <f t="shared" si="2"/>
        <v>0</v>
      </c>
      <c r="B6" s="34">
        <v>23558155</v>
      </c>
      <c r="C6" s="34" t="s">
        <v>13</v>
      </c>
      <c r="D6" s="37" t="s">
        <v>114</v>
      </c>
      <c r="E6" s="47"/>
      <c r="F6" s="47"/>
      <c r="G6" s="50"/>
      <c r="H6" s="50"/>
      <c r="I6" s="47"/>
      <c r="J6" s="4" t="s">
        <v>29</v>
      </c>
      <c r="K6" s="4" t="s">
        <v>33</v>
      </c>
      <c r="L6" s="17">
        <f>(E3*2)/1000</f>
        <v>2</v>
      </c>
      <c r="M6" s="7">
        <v>1.5229999999999999</v>
      </c>
      <c r="N6" s="7">
        <f t="shared" si="0"/>
        <v>3.0459999999999998</v>
      </c>
      <c r="O6" s="44"/>
      <c r="P6" s="44"/>
      <c r="Q6" s="9">
        <v>2.077</v>
      </c>
      <c r="R6" s="9">
        <f t="shared" si="1"/>
        <v>4.1539999999999999</v>
      </c>
      <c r="S6" s="39"/>
      <c r="T6" s="27"/>
      <c r="U6" s="56"/>
      <c r="V6" s="56"/>
      <c r="W6" s="56"/>
      <c r="X6" s="59"/>
      <c r="Y6" s="59"/>
      <c r="Z6" s="59"/>
    </row>
    <row r="7" spans="1:26" ht="20.25" customHeight="1">
      <c r="A7" s="35">
        <f t="shared" si="2"/>
        <v>0</v>
      </c>
      <c r="B7" s="34">
        <v>23558155</v>
      </c>
      <c r="C7" s="34" t="s">
        <v>13</v>
      </c>
      <c r="D7" s="37" t="s">
        <v>199</v>
      </c>
      <c r="E7" s="47"/>
      <c r="F7" s="47"/>
      <c r="G7" s="50"/>
      <c r="H7" s="50"/>
      <c r="I7" s="47"/>
      <c r="J7" s="4" t="s">
        <v>30</v>
      </c>
      <c r="K7" s="4" t="s">
        <v>34</v>
      </c>
      <c r="L7" s="17">
        <f>(F3*4)/1000</f>
        <v>4</v>
      </c>
      <c r="M7" s="7">
        <v>0.99399999999999999</v>
      </c>
      <c r="N7" s="7">
        <f t="shared" si="0"/>
        <v>3.976</v>
      </c>
      <c r="O7" s="44"/>
      <c r="P7" s="44"/>
      <c r="Q7" s="9">
        <v>1.7929999999999999</v>
      </c>
      <c r="R7" s="9">
        <f t="shared" si="1"/>
        <v>7.1719999999999997</v>
      </c>
      <c r="S7" s="39"/>
      <c r="T7" s="27"/>
      <c r="U7" s="56"/>
      <c r="V7" s="56"/>
      <c r="W7" s="56"/>
      <c r="X7" s="59"/>
      <c r="Y7" s="59"/>
      <c r="Z7" s="59"/>
    </row>
    <row r="8" spans="1:26" ht="20.25" customHeight="1">
      <c r="A8" s="35">
        <f t="shared" si="2"/>
        <v>0</v>
      </c>
      <c r="B8" s="34">
        <v>23558155</v>
      </c>
      <c r="C8" s="34" t="s">
        <v>13</v>
      </c>
      <c r="D8" s="37" t="s">
        <v>114</v>
      </c>
      <c r="E8" s="48"/>
      <c r="F8" s="48"/>
      <c r="G8" s="51"/>
      <c r="H8" s="51"/>
      <c r="I8" s="48"/>
      <c r="J8" s="4" t="s">
        <v>31</v>
      </c>
      <c r="K8" s="4" t="s">
        <v>35</v>
      </c>
      <c r="L8" s="17">
        <f>(F3*4)/1000</f>
        <v>4</v>
      </c>
      <c r="M8" s="7">
        <v>1.085</v>
      </c>
      <c r="N8" s="7">
        <f t="shared" si="0"/>
        <v>4.34</v>
      </c>
      <c r="O8" s="45"/>
      <c r="P8" s="45"/>
      <c r="Q8" s="9">
        <v>1.871</v>
      </c>
      <c r="R8" s="9">
        <f t="shared" si="1"/>
        <v>7.484</v>
      </c>
      <c r="S8" s="40"/>
      <c r="T8" s="28"/>
      <c r="U8" s="57"/>
      <c r="V8" s="57"/>
      <c r="W8" s="57"/>
      <c r="X8" s="60"/>
      <c r="Y8" s="60"/>
      <c r="Z8" s="60"/>
    </row>
    <row r="9" spans="1:26" ht="20.25" customHeight="1">
      <c r="A9" s="35"/>
    </row>
    <row r="10" spans="1:26" ht="20.25" customHeight="1">
      <c r="A10" s="35"/>
    </row>
    <row r="11" spans="1:26" ht="20.25" customHeight="1">
      <c r="A11" s="35"/>
    </row>
    <row r="12" spans="1:26" ht="20.25" customHeight="1">
      <c r="A12" s="35"/>
    </row>
    <row r="13" spans="1:26" ht="20.25" customHeight="1">
      <c r="A13" s="35"/>
    </row>
    <row r="14" spans="1:26" ht="20.25" customHeight="1">
      <c r="A14" s="35"/>
    </row>
    <row r="15" spans="1:26" ht="20.25" customHeight="1">
      <c r="A15" s="35"/>
    </row>
    <row r="16" spans="1:26" ht="20.25" customHeight="1">
      <c r="A16" s="35"/>
    </row>
    <row r="17" spans="1:1" ht="20.25" customHeight="1">
      <c r="A17" s="35"/>
    </row>
    <row r="18" spans="1:1" ht="20.25" customHeight="1">
      <c r="A18" s="35"/>
    </row>
    <row r="19" spans="1:1" ht="20.25" customHeight="1">
      <c r="A19" s="35"/>
    </row>
    <row r="20" spans="1:1" ht="20.25" customHeight="1">
      <c r="A20" s="35"/>
    </row>
    <row r="21" spans="1:1" ht="20.25" customHeight="1">
      <c r="A21" s="35"/>
    </row>
    <row r="22" spans="1:1" ht="20.25" customHeight="1">
      <c r="A22" s="35"/>
    </row>
    <row r="23" spans="1:1" ht="20.25" customHeight="1">
      <c r="A23" s="35"/>
    </row>
    <row r="24" spans="1:1" ht="20.25" customHeight="1">
      <c r="A24" s="35"/>
    </row>
    <row r="25" spans="1:1" ht="20.25" customHeight="1">
      <c r="A25" s="36"/>
    </row>
  </sheetData>
  <mergeCells count="13">
    <mergeCell ref="Z3:Z8"/>
    <mergeCell ref="E3:E8"/>
    <mergeCell ref="F3:F8"/>
    <mergeCell ref="G3:G8"/>
    <mergeCell ref="H3:H8"/>
    <mergeCell ref="I3:I8"/>
    <mergeCell ref="O3:O8"/>
    <mergeCell ref="P3:P8"/>
    <mergeCell ref="U3:U8"/>
    <mergeCell ref="V3:V8"/>
    <mergeCell ref="W3:W8"/>
    <mergeCell ref="X3:X8"/>
    <mergeCell ref="Y3:Y8"/>
  </mergeCells>
  <phoneticPr fontId="2" type="noConversion"/>
  <pageMargins left="0.15748031496062992" right="0.15748031496062992" top="0.19685039370078741" bottom="0.19685039370078741" header="0.15748031496062992" footer="0.15748031496062992"/>
  <pageSetup paperSize="8" scale="6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2:Z25"/>
  <sheetViews>
    <sheetView workbookViewId="0">
      <selection activeCell="W18" sqref="W18"/>
    </sheetView>
  </sheetViews>
  <sheetFormatPr defaultRowHeight="16.5"/>
  <cols>
    <col min="1" max="1" width="6.25" style="23" customWidth="1"/>
    <col min="2" max="2" width="11.5" style="23" customWidth="1"/>
    <col min="3" max="3" width="18.5" style="23" customWidth="1"/>
    <col min="4" max="4" width="11.75" style="23" customWidth="1"/>
    <col min="5" max="8" width="6.625" style="25" customWidth="1"/>
    <col min="9" max="9" width="7.375" style="25" customWidth="1"/>
    <col min="10" max="10" width="15.375" style="4" customWidth="1"/>
    <col min="11" max="11" width="12.125" style="4" customWidth="1"/>
    <col min="12" max="12" width="8.625" style="17" customWidth="1"/>
    <col min="13" max="13" width="8.625" style="7" customWidth="1"/>
    <col min="14" max="14" width="10.625" style="7" customWidth="1"/>
    <col min="15" max="16" width="11.625" style="7" customWidth="1"/>
    <col min="17" max="17" width="8.625" style="9" customWidth="1"/>
    <col min="18" max="18" width="10.25" style="9" customWidth="1"/>
    <col min="19" max="20" width="7.875" style="9" customWidth="1"/>
    <col min="21" max="22" width="11.625" style="11" customWidth="1"/>
    <col min="23" max="23" width="11.625" style="12" customWidth="1"/>
    <col min="24" max="26" width="9.125" style="15" customWidth="1"/>
    <col min="27" max="16384" width="9" style="5"/>
  </cols>
  <sheetData>
    <row r="2" spans="1:26" s="3" customFormat="1" ht="61.5" customHeight="1">
      <c r="A2" s="23" t="s">
        <v>131</v>
      </c>
      <c r="B2" s="23" t="s">
        <v>1</v>
      </c>
      <c r="C2" s="23" t="s">
        <v>14</v>
      </c>
      <c r="D2" s="23" t="s">
        <v>22</v>
      </c>
      <c r="E2" s="25" t="s">
        <v>36</v>
      </c>
      <c r="F2" s="25" t="s">
        <v>37</v>
      </c>
      <c r="G2" s="25" t="s">
        <v>38</v>
      </c>
      <c r="H2" s="25" t="s">
        <v>39</v>
      </c>
      <c r="I2" s="25" t="s">
        <v>19</v>
      </c>
      <c r="J2" s="23" t="s">
        <v>15</v>
      </c>
      <c r="K2" s="23" t="s">
        <v>16</v>
      </c>
      <c r="L2" s="18" t="s">
        <v>257</v>
      </c>
      <c r="M2" s="8" t="s">
        <v>17</v>
      </c>
      <c r="N2" s="8" t="s">
        <v>20</v>
      </c>
      <c r="O2" s="8" t="s">
        <v>207</v>
      </c>
      <c r="P2" s="8" t="s">
        <v>218</v>
      </c>
      <c r="Q2" s="10" t="s">
        <v>18</v>
      </c>
      <c r="R2" s="10" t="s">
        <v>21</v>
      </c>
      <c r="S2" s="22" t="s">
        <v>235</v>
      </c>
      <c r="T2" s="22" t="s">
        <v>244</v>
      </c>
      <c r="U2" s="13" t="s">
        <v>154</v>
      </c>
      <c r="V2" s="13" t="s">
        <v>153</v>
      </c>
      <c r="W2" s="14" t="s">
        <v>155</v>
      </c>
      <c r="X2" s="29" t="s">
        <v>40</v>
      </c>
      <c r="Y2" s="29" t="s">
        <v>98</v>
      </c>
      <c r="Z2" s="29" t="s">
        <v>97</v>
      </c>
    </row>
    <row r="3" spans="1:26" ht="20.25" customHeight="1">
      <c r="A3" s="34"/>
      <c r="B3" s="34">
        <v>23558155</v>
      </c>
      <c r="C3" s="34" t="s">
        <v>13</v>
      </c>
      <c r="D3" s="37" t="s">
        <v>123</v>
      </c>
      <c r="E3" s="46">
        <v>3000</v>
      </c>
      <c r="F3" s="46">
        <v>2000</v>
      </c>
      <c r="G3" s="46">
        <v>500</v>
      </c>
      <c r="H3" s="49">
        <f>F3-G3</f>
        <v>1500</v>
      </c>
      <c r="I3" s="46">
        <v>1</v>
      </c>
      <c r="J3" s="4" t="s">
        <v>24</v>
      </c>
      <c r="K3" s="4" t="s">
        <v>25</v>
      </c>
      <c r="L3" s="17">
        <f>((E3*2)+(F3*2))/1000</f>
        <v>10</v>
      </c>
      <c r="M3" s="7">
        <v>3.161</v>
      </c>
      <c r="N3" s="7">
        <f t="shared" ref="N3:N8" si="0">M3*L3</f>
        <v>31.61</v>
      </c>
      <c r="O3" s="43">
        <f>SUM(N3:N8)</f>
        <v>89.800999999999988</v>
      </c>
      <c r="P3" s="43">
        <f>O3*I3</f>
        <v>89.800999999999988</v>
      </c>
      <c r="Q3" s="9">
        <v>4.4619999999999997</v>
      </c>
      <c r="R3" s="9">
        <f t="shared" ref="R3:R8" si="1">Q3*L3</f>
        <v>44.62</v>
      </c>
      <c r="S3" s="38">
        <f>SUM(R3:R8)</f>
        <v>135.00599999999997</v>
      </c>
      <c r="T3" s="26">
        <f>S3*I3</f>
        <v>135.00599999999997</v>
      </c>
      <c r="U3" s="55">
        <v>13000</v>
      </c>
      <c r="V3" s="55">
        <f>U3*S3</f>
        <v>1755077.9999999995</v>
      </c>
      <c r="W3" s="55">
        <f>V3*I3</f>
        <v>1755077.9999999995</v>
      </c>
      <c r="X3" s="58">
        <f>SUM(R3:R4)</f>
        <v>60.55</v>
      </c>
      <c r="Y3" s="58"/>
      <c r="Z3" s="58">
        <f>SUM(R5:R8)/4</f>
        <v>18.614000000000001</v>
      </c>
    </row>
    <row r="4" spans="1:26" ht="20.25" customHeight="1">
      <c r="A4" s="35">
        <f>$A$3</f>
        <v>0</v>
      </c>
      <c r="B4" s="34">
        <v>23558155</v>
      </c>
      <c r="C4" s="34" t="s">
        <v>13</v>
      </c>
      <c r="D4" s="37" t="s">
        <v>123</v>
      </c>
      <c r="E4" s="47"/>
      <c r="F4" s="47"/>
      <c r="G4" s="47"/>
      <c r="H4" s="50"/>
      <c r="I4" s="47"/>
      <c r="J4" s="4" t="s">
        <v>26</v>
      </c>
      <c r="K4" s="4" t="s">
        <v>27</v>
      </c>
      <c r="L4" s="17">
        <f>(E3)/1000</f>
        <v>3</v>
      </c>
      <c r="M4" s="7">
        <v>3.8610000000000002</v>
      </c>
      <c r="N4" s="7">
        <f t="shared" si="0"/>
        <v>11.583</v>
      </c>
      <c r="O4" s="44"/>
      <c r="P4" s="44"/>
      <c r="Q4" s="9">
        <v>5.31</v>
      </c>
      <c r="R4" s="9">
        <f t="shared" si="1"/>
        <v>15.93</v>
      </c>
      <c r="S4" s="39"/>
      <c r="T4" s="27"/>
      <c r="U4" s="56"/>
      <c r="V4" s="56"/>
      <c r="W4" s="56"/>
      <c r="X4" s="59"/>
      <c r="Y4" s="59"/>
      <c r="Z4" s="59"/>
    </row>
    <row r="5" spans="1:26" ht="20.25" customHeight="1">
      <c r="A5" s="35">
        <f t="shared" ref="A5:A8" si="2">$A$3</f>
        <v>0</v>
      </c>
      <c r="B5" s="34">
        <v>23558155</v>
      </c>
      <c r="C5" s="34" t="s">
        <v>13</v>
      </c>
      <c r="D5" s="37" t="s">
        <v>123</v>
      </c>
      <c r="E5" s="47"/>
      <c r="F5" s="47"/>
      <c r="G5" s="47"/>
      <c r="H5" s="50"/>
      <c r="I5" s="47"/>
      <c r="J5" s="4" t="s">
        <v>28</v>
      </c>
      <c r="K5" s="4" t="s">
        <v>32</v>
      </c>
      <c r="L5" s="17">
        <f>(E3*4)/1000</f>
        <v>12</v>
      </c>
      <c r="M5" s="7">
        <v>0.97499999999999998</v>
      </c>
      <c r="N5" s="7">
        <f t="shared" si="0"/>
        <v>11.7</v>
      </c>
      <c r="O5" s="44"/>
      <c r="P5" s="44"/>
      <c r="Q5" s="9">
        <v>1.6850000000000001</v>
      </c>
      <c r="R5" s="9">
        <f t="shared" si="1"/>
        <v>20.22</v>
      </c>
      <c r="S5" s="39"/>
      <c r="T5" s="27"/>
      <c r="U5" s="56"/>
      <c r="V5" s="56"/>
      <c r="W5" s="56"/>
      <c r="X5" s="59"/>
      <c r="Y5" s="59"/>
      <c r="Z5" s="59"/>
    </row>
    <row r="6" spans="1:26" ht="20.25" customHeight="1">
      <c r="A6" s="35">
        <f t="shared" si="2"/>
        <v>0</v>
      </c>
      <c r="B6" s="34">
        <v>23558155</v>
      </c>
      <c r="C6" s="34" t="s">
        <v>13</v>
      </c>
      <c r="D6" s="37" t="s">
        <v>200</v>
      </c>
      <c r="E6" s="47"/>
      <c r="F6" s="47"/>
      <c r="G6" s="47"/>
      <c r="H6" s="50"/>
      <c r="I6" s="47"/>
      <c r="J6" s="4" t="s">
        <v>29</v>
      </c>
      <c r="K6" s="4" t="s">
        <v>33</v>
      </c>
      <c r="L6" s="17">
        <f>(E3*4)/1000</f>
        <v>12</v>
      </c>
      <c r="M6" s="7">
        <v>1.5229999999999999</v>
      </c>
      <c r="N6" s="7">
        <f t="shared" si="0"/>
        <v>18.276</v>
      </c>
      <c r="O6" s="44"/>
      <c r="P6" s="44"/>
      <c r="Q6" s="9">
        <v>2.077</v>
      </c>
      <c r="R6" s="9">
        <f t="shared" si="1"/>
        <v>24.923999999999999</v>
      </c>
      <c r="S6" s="39"/>
      <c r="T6" s="27"/>
      <c r="U6" s="56"/>
      <c r="V6" s="56"/>
      <c r="W6" s="56"/>
      <c r="X6" s="59"/>
      <c r="Y6" s="59"/>
      <c r="Z6" s="59"/>
    </row>
    <row r="7" spans="1:26" ht="20.25" customHeight="1">
      <c r="A7" s="35">
        <f t="shared" si="2"/>
        <v>0</v>
      </c>
      <c r="B7" s="34">
        <v>23558155</v>
      </c>
      <c r="C7" s="34" t="s">
        <v>13</v>
      </c>
      <c r="D7" s="37" t="s">
        <v>123</v>
      </c>
      <c r="E7" s="47"/>
      <c r="F7" s="47"/>
      <c r="G7" s="47"/>
      <c r="H7" s="50"/>
      <c r="I7" s="47"/>
      <c r="J7" s="4" t="s">
        <v>30</v>
      </c>
      <c r="K7" s="4" t="s">
        <v>34</v>
      </c>
      <c r="L7" s="17">
        <f>(F3*4)/1000</f>
        <v>8</v>
      </c>
      <c r="M7" s="7">
        <v>0.99399999999999999</v>
      </c>
      <c r="N7" s="7">
        <f t="shared" si="0"/>
        <v>7.952</v>
      </c>
      <c r="O7" s="44"/>
      <c r="P7" s="44"/>
      <c r="Q7" s="9">
        <v>1.7929999999999999</v>
      </c>
      <c r="R7" s="9">
        <f t="shared" si="1"/>
        <v>14.343999999999999</v>
      </c>
      <c r="S7" s="39"/>
      <c r="T7" s="27"/>
      <c r="U7" s="56"/>
      <c r="V7" s="56"/>
      <c r="W7" s="56"/>
      <c r="X7" s="59"/>
      <c r="Y7" s="59"/>
      <c r="Z7" s="59"/>
    </row>
    <row r="8" spans="1:26" ht="20.25" customHeight="1">
      <c r="A8" s="35">
        <f t="shared" si="2"/>
        <v>0</v>
      </c>
      <c r="B8" s="34">
        <v>23558155</v>
      </c>
      <c r="C8" s="34" t="s">
        <v>13</v>
      </c>
      <c r="D8" s="37" t="s">
        <v>123</v>
      </c>
      <c r="E8" s="48"/>
      <c r="F8" s="48"/>
      <c r="G8" s="48"/>
      <c r="H8" s="51"/>
      <c r="I8" s="48"/>
      <c r="J8" s="4" t="s">
        <v>31</v>
      </c>
      <c r="K8" s="4" t="s">
        <v>35</v>
      </c>
      <c r="L8" s="17">
        <f>(F3*4)/1000</f>
        <v>8</v>
      </c>
      <c r="M8" s="7">
        <v>1.085</v>
      </c>
      <c r="N8" s="7">
        <f t="shared" si="0"/>
        <v>8.68</v>
      </c>
      <c r="O8" s="45"/>
      <c r="P8" s="45"/>
      <c r="Q8" s="9">
        <v>1.871</v>
      </c>
      <c r="R8" s="9">
        <f t="shared" si="1"/>
        <v>14.968</v>
      </c>
      <c r="S8" s="40"/>
      <c r="T8" s="28"/>
      <c r="U8" s="57"/>
      <c r="V8" s="57"/>
      <c r="W8" s="57"/>
      <c r="X8" s="60"/>
      <c r="Y8" s="60"/>
      <c r="Z8" s="60"/>
    </row>
    <row r="9" spans="1:26">
      <c r="A9" s="35"/>
    </row>
    <row r="10" spans="1:26">
      <c r="A10" s="35"/>
    </row>
    <row r="11" spans="1:26">
      <c r="A11" s="35"/>
    </row>
    <row r="12" spans="1:26">
      <c r="A12" s="35"/>
    </row>
    <row r="13" spans="1:26">
      <c r="A13" s="35"/>
    </row>
    <row r="14" spans="1:26">
      <c r="A14" s="35"/>
    </row>
    <row r="15" spans="1:26">
      <c r="A15" s="35"/>
    </row>
    <row r="16" spans="1:26">
      <c r="A16" s="35"/>
    </row>
    <row r="17" spans="1:1">
      <c r="A17" s="35"/>
    </row>
    <row r="18" spans="1:1">
      <c r="A18" s="35"/>
    </row>
    <row r="19" spans="1:1">
      <c r="A19" s="35"/>
    </row>
    <row r="20" spans="1:1">
      <c r="A20" s="35"/>
    </row>
    <row r="21" spans="1:1">
      <c r="A21" s="35"/>
    </row>
    <row r="22" spans="1:1">
      <c r="A22" s="35"/>
    </row>
    <row r="23" spans="1:1">
      <c r="A23" s="35"/>
    </row>
    <row r="24" spans="1:1">
      <c r="A24" s="35"/>
    </row>
    <row r="25" spans="1:1">
      <c r="A25" s="36"/>
    </row>
  </sheetData>
  <mergeCells count="13">
    <mergeCell ref="Z3:Z8"/>
    <mergeCell ref="U3:U8"/>
    <mergeCell ref="V3:V8"/>
    <mergeCell ref="W3:W8"/>
    <mergeCell ref="X3:X8"/>
    <mergeCell ref="Y3:Y8"/>
    <mergeCell ref="O3:O8"/>
    <mergeCell ref="P3:P8"/>
    <mergeCell ref="E3:E8"/>
    <mergeCell ref="F3:F8"/>
    <mergeCell ref="G3:G8"/>
    <mergeCell ref="H3:H8"/>
    <mergeCell ref="I3:I8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Z25"/>
  <sheetViews>
    <sheetView view="pageBreakPreview" zoomScale="90" zoomScaleSheetLayoutView="90" workbookViewId="0">
      <pane ySplit="2" topLeftCell="A3" activePane="bottomLeft" state="frozen"/>
      <selection activeCell="W18" sqref="W18"/>
      <selection pane="bottomLeft" activeCell="W18" sqref="W18"/>
    </sheetView>
  </sheetViews>
  <sheetFormatPr defaultRowHeight="20.25" customHeight="1"/>
  <cols>
    <col min="1" max="1" width="6.25" style="23" customWidth="1"/>
    <col min="2" max="2" width="11.5" style="23" customWidth="1"/>
    <col min="3" max="3" width="18.5" style="23" customWidth="1"/>
    <col min="4" max="4" width="11.75" style="23" customWidth="1"/>
    <col min="5" max="8" width="6.625" style="25" customWidth="1"/>
    <col min="9" max="9" width="7.375" style="25" customWidth="1"/>
    <col min="10" max="10" width="15.375" style="4" customWidth="1"/>
    <col min="11" max="11" width="12.125" style="4" customWidth="1"/>
    <col min="12" max="12" width="8.625" style="17" customWidth="1"/>
    <col min="13" max="13" width="8.625" style="7" customWidth="1"/>
    <col min="14" max="14" width="10.625" style="7" customWidth="1"/>
    <col min="15" max="16" width="11.625" style="7" customWidth="1"/>
    <col min="17" max="17" width="8.625" style="9" customWidth="1"/>
    <col min="18" max="18" width="10.25" style="9" customWidth="1"/>
    <col min="19" max="20" width="7.875" style="9" customWidth="1"/>
    <col min="21" max="22" width="11.625" style="11" customWidth="1"/>
    <col min="23" max="23" width="11.625" style="12" customWidth="1"/>
    <col min="24" max="26" width="9.125" style="15" customWidth="1"/>
    <col min="27" max="16384" width="9" style="5"/>
  </cols>
  <sheetData>
    <row r="2" spans="1:26" s="3" customFormat="1" ht="61.5" customHeight="1">
      <c r="A2" s="23" t="s">
        <v>131</v>
      </c>
      <c r="B2" s="23" t="s">
        <v>1</v>
      </c>
      <c r="C2" s="23" t="s">
        <v>14</v>
      </c>
      <c r="D2" s="23" t="s">
        <v>22</v>
      </c>
      <c r="E2" s="25" t="s">
        <v>36</v>
      </c>
      <c r="F2" s="25" t="s">
        <v>37</v>
      </c>
      <c r="G2" s="25" t="s">
        <v>38</v>
      </c>
      <c r="H2" s="25" t="s">
        <v>39</v>
      </c>
      <c r="I2" s="25" t="s">
        <v>19</v>
      </c>
      <c r="J2" s="23" t="s">
        <v>15</v>
      </c>
      <c r="K2" s="23" t="s">
        <v>16</v>
      </c>
      <c r="L2" s="18" t="s">
        <v>259</v>
      </c>
      <c r="M2" s="8" t="s">
        <v>17</v>
      </c>
      <c r="N2" s="8" t="s">
        <v>20</v>
      </c>
      <c r="O2" s="8" t="s">
        <v>204</v>
      </c>
      <c r="P2" s="8" t="s">
        <v>230</v>
      </c>
      <c r="Q2" s="10" t="s">
        <v>18</v>
      </c>
      <c r="R2" s="10" t="s">
        <v>21</v>
      </c>
      <c r="S2" s="22" t="s">
        <v>234</v>
      </c>
      <c r="T2" s="22" t="s">
        <v>244</v>
      </c>
      <c r="U2" s="13" t="s">
        <v>154</v>
      </c>
      <c r="V2" s="13" t="s">
        <v>153</v>
      </c>
      <c r="W2" s="14" t="s">
        <v>155</v>
      </c>
      <c r="X2" s="29" t="s">
        <v>40</v>
      </c>
      <c r="Y2" s="29" t="s">
        <v>98</v>
      </c>
      <c r="Z2" s="29" t="s">
        <v>97</v>
      </c>
    </row>
    <row r="3" spans="1:26" ht="20.25" customHeight="1">
      <c r="A3" s="34"/>
      <c r="B3" s="34">
        <v>23465669</v>
      </c>
      <c r="C3" s="34" t="s">
        <v>138</v>
      </c>
      <c r="D3" s="37" t="s">
        <v>45</v>
      </c>
      <c r="E3" s="61">
        <v>3000</v>
      </c>
      <c r="F3" s="61">
        <v>2000</v>
      </c>
      <c r="G3" s="61">
        <v>500</v>
      </c>
      <c r="H3" s="62">
        <f>F3-G3</f>
        <v>1500</v>
      </c>
      <c r="I3" s="61">
        <v>1</v>
      </c>
      <c r="J3" s="4" t="s">
        <v>24</v>
      </c>
      <c r="K3" s="4" t="s">
        <v>25</v>
      </c>
      <c r="L3" s="17">
        <f>((E3*2)+(F3*2))/1000</f>
        <v>10</v>
      </c>
      <c r="M3" s="7">
        <v>3.161</v>
      </c>
      <c r="N3" s="7">
        <f t="shared" ref="N3:N9" si="0">M3*L3</f>
        <v>31.61</v>
      </c>
      <c r="O3" s="43">
        <f>SUM(N3:N9)</f>
        <v>124.22299999999998</v>
      </c>
      <c r="P3" s="43">
        <f>O3*I3</f>
        <v>124.22299999999998</v>
      </c>
      <c r="Q3" s="9">
        <v>4.4619999999999997</v>
      </c>
      <c r="R3" s="9">
        <f t="shared" ref="R3:R9" si="1">Q3*L3</f>
        <v>44.62</v>
      </c>
      <c r="S3" s="38">
        <f>SUM(R3:R9)</f>
        <v>187.898</v>
      </c>
      <c r="T3" s="26">
        <f>S3*I3</f>
        <v>187.898</v>
      </c>
      <c r="U3" s="55">
        <v>13100</v>
      </c>
      <c r="V3" s="55">
        <f>U3*S3</f>
        <v>2461463.7999999998</v>
      </c>
      <c r="W3" s="55">
        <f>V3*I3</f>
        <v>2461463.7999999998</v>
      </c>
      <c r="X3" s="63">
        <f>SUM(R3:R4)</f>
        <v>71.169999999999987</v>
      </c>
      <c r="Y3" s="63"/>
      <c r="Z3" s="63">
        <f>SUM(R5:R9)/8</f>
        <v>14.591000000000001</v>
      </c>
    </row>
    <row r="4" spans="1:26" ht="20.25" customHeight="1">
      <c r="A4" s="35">
        <f>$A$3</f>
        <v>0</v>
      </c>
      <c r="B4" s="34">
        <v>23465669</v>
      </c>
      <c r="C4" s="34" t="s">
        <v>138</v>
      </c>
      <c r="D4" s="37" t="s">
        <v>45</v>
      </c>
      <c r="E4" s="61"/>
      <c r="F4" s="61"/>
      <c r="G4" s="61"/>
      <c r="H4" s="62"/>
      <c r="I4" s="61"/>
      <c r="J4" s="4" t="s">
        <v>26</v>
      </c>
      <c r="K4" s="4" t="s">
        <v>27</v>
      </c>
      <c r="L4" s="17">
        <f>(E3+F3)/1000</f>
        <v>5</v>
      </c>
      <c r="M4" s="7">
        <v>3.8610000000000002</v>
      </c>
      <c r="N4" s="7">
        <f t="shared" si="0"/>
        <v>19.305</v>
      </c>
      <c r="O4" s="44"/>
      <c r="P4" s="44"/>
      <c r="Q4" s="9">
        <v>5.31</v>
      </c>
      <c r="R4" s="9">
        <f t="shared" si="1"/>
        <v>26.549999999999997</v>
      </c>
      <c r="S4" s="39"/>
      <c r="T4" s="27"/>
      <c r="U4" s="56"/>
      <c r="V4" s="56"/>
      <c r="W4" s="56"/>
      <c r="X4" s="63"/>
      <c r="Y4" s="63"/>
      <c r="Z4" s="63"/>
    </row>
    <row r="5" spans="1:26" ht="20.25" customHeight="1">
      <c r="A5" s="35">
        <f t="shared" ref="A5:A9" si="2">$A$3</f>
        <v>0</v>
      </c>
      <c r="B5" s="34">
        <v>23465669</v>
      </c>
      <c r="C5" s="34" t="s">
        <v>138</v>
      </c>
      <c r="D5" s="37" t="s">
        <v>174</v>
      </c>
      <c r="E5" s="61"/>
      <c r="F5" s="61"/>
      <c r="G5" s="61"/>
      <c r="H5" s="62"/>
      <c r="I5" s="61"/>
      <c r="J5" s="4" t="s">
        <v>28</v>
      </c>
      <c r="K5" s="4" t="s">
        <v>32</v>
      </c>
      <c r="L5" s="17">
        <f>(E3*4)/1000</f>
        <v>12</v>
      </c>
      <c r="M5" s="7">
        <v>0.97499999999999998</v>
      </c>
      <c r="N5" s="7">
        <f t="shared" si="0"/>
        <v>11.7</v>
      </c>
      <c r="O5" s="44"/>
      <c r="P5" s="44"/>
      <c r="Q5" s="9">
        <v>1.6850000000000001</v>
      </c>
      <c r="R5" s="9">
        <f t="shared" si="1"/>
        <v>20.22</v>
      </c>
      <c r="S5" s="39"/>
      <c r="T5" s="27"/>
      <c r="U5" s="56"/>
      <c r="V5" s="56"/>
      <c r="W5" s="56"/>
      <c r="X5" s="63"/>
      <c r="Y5" s="63"/>
      <c r="Z5" s="63"/>
    </row>
    <row r="6" spans="1:26" ht="20.25" customHeight="1">
      <c r="A6" s="35">
        <f t="shared" si="2"/>
        <v>0</v>
      </c>
      <c r="B6" s="34">
        <v>23465669</v>
      </c>
      <c r="C6" s="34" t="s">
        <v>138</v>
      </c>
      <c r="D6" s="37" t="s">
        <v>45</v>
      </c>
      <c r="E6" s="61"/>
      <c r="F6" s="61"/>
      <c r="G6" s="61"/>
      <c r="H6" s="62"/>
      <c r="I6" s="61"/>
      <c r="J6" s="4" t="s">
        <v>42</v>
      </c>
      <c r="K6" s="4" t="s">
        <v>43</v>
      </c>
      <c r="L6" s="17">
        <f>(E3*4)/1000</f>
        <v>12</v>
      </c>
      <c r="M6" s="7">
        <v>0.83899999999999997</v>
      </c>
      <c r="N6" s="7">
        <f t="shared" si="0"/>
        <v>10.068</v>
      </c>
      <c r="O6" s="44"/>
      <c r="P6" s="44"/>
      <c r="Q6" s="9">
        <v>1.08</v>
      </c>
      <c r="R6" s="9">
        <f t="shared" si="1"/>
        <v>12.96</v>
      </c>
      <c r="S6" s="39"/>
      <c r="T6" s="27"/>
      <c r="U6" s="56"/>
      <c r="V6" s="56"/>
      <c r="W6" s="56"/>
      <c r="X6" s="63"/>
      <c r="Y6" s="63"/>
      <c r="Z6" s="63"/>
    </row>
    <row r="7" spans="1:26" ht="20.25" customHeight="1">
      <c r="A7" s="35">
        <f t="shared" si="2"/>
        <v>0</v>
      </c>
      <c r="B7" s="34">
        <v>23465669</v>
      </c>
      <c r="C7" s="34" t="s">
        <v>138</v>
      </c>
      <c r="D7" s="37" t="s">
        <v>45</v>
      </c>
      <c r="E7" s="61"/>
      <c r="F7" s="61"/>
      <c r="G7" s="61"/>
      <c r="H7" s="62"/>
      <c r="I7" s="61"/>
      <c r="J7" s="4" t="s">
        <v>29</v>
      </c>
      <c r="K7" s="4" t="s">
        <v>33</v>
      </c>
      <c r="L7" s="17">
        <f>(E3*4)/1000</f>
        <v>12</v>
      </c>
      <c r="M7" s="7">
        <v>1.5229999999999999</v>
      </c>
      <c r="N7" s="7">
        <f t="shared" si="0"/>
        <v>18.276</v>
      </c>
      <c r="O7" s="44"/>
      <c r="P7" s="44"/>
      <c r="Q7" s="9">
        <v>2.077</v>
      </c>
      <c r="R7" s="9">
        <f t="shared" si="1"/>
        <v>24.923999999999999</v>
      </c>
      <c r="S7" s="39"/>
      <c r="T7" s="27"/>
      <c r="U7" s="56"/>
      <c r="V7" s="56"/>
      <c r="W7" s="56"/>
      <c r="X7" s="63"/>
      <c r="Y7" s="63"/>
      <c r="Z7" s="63"/>
    </row>
    <row r="8" spans="1:26" ht="20.25" customHeight="1">
      <c r="A8" s="35">
        <f t="shared" si="2"/>
        <v>0</v>
      </c>
      <c r="B8" s="34">
        <v>23465669</v>
      </c>
      <c r="C8" s="34" t="s">
        <v>138</v>
      </c>
      <c r="D8" s="37" t="s">
        <v>45</v>
      </c>
      <c r="E8" s="61"/>
      <c r="F8" s="61"/>
      <c r="G8" s="61"/>
      <c r="H8" s="62"/>
      <c r="I8" s="61"/>
      <c r="J8" s="4" t="s">
        <v>30</v>
      </c>
      <c r="K8" s="4" t="s">
        <v>34</v>
      </c>
      <c r="L8" s="17">
        <f>(F3*8)/1000</f>
        <v>16</v>
      </c>
      <c r="M8" s="7">
        <v>0.99399999999999999</v>
      </c>
      <c r="N8" s="7">
        <f t="shared" si="0"/>
        <v>15.904</v>
      </c>
      <c r="O8" s="44"/>
      <c r="P8" s="44"/>
      <c r="Q8" s="9">
        <v>1.7929999999999999</v>
      </c>
      <c r="R8" s="9">
        <f t="shared" si="1"/>
        <v>28.687999999999999</v>
      </c>
      <c r="S8" s="39"/>
      <c r="T8" s="27"/>
      <c r="U8" s="56"/>
      <c r="V8" s="56"/>
      <c r="W8" s="56"/>
      <c r="X8" s="63"/>
      <c r="Y8" s="63"/>
      <c r="Z8" s="63"/>
    </row>
    <row r="9" spans="1:26" ht="20.25" customHeight="1">
      <c r="A9" s="35">
        <f t="shared" si="2"/>
        <v>0</v>
      </c>
      <c r="B9" s="34">
        <v>23465669</v>
      </c>
      <c r="C9" s="34" t="s">
        <v>138</v>
      </c>
      <c r="D9" s="37" t="s">
        <v>45</v>
      </c>
      <c r="E9" s="61"/>
      <c r="F9" s="61"/>
      <c r="G9" s="61"/>
      <c r="H9" s="62"/>
      <c r="I9" s="61"/>
      <c r="J9" s="4" t="s">
        <v>31</v>
      </c>
      <c r="K9" s="4" t="s">
        <v>35</v>
      </c>
      <c r="L9" s="17">
        <f>(F3*8)/1000</f>
        <v>16</v>
      </c>
      <c r="M9" s="7">
        <v>1.085</v>
      </c>
      <c r="N9" s="7">
        <f t="shared" si="0"/>
        <v>17.36</v>
      </c>
      <c r="O9" s="45"/>
      <c r="P9" s="45"/>
      <c r="Q9" s="9">
        <v>1.871</v>
      </c>
      <c r="R9" s="9">
        <f t="shared" si="1"/>
        <v>29.936</v>
      </c>
      <c r="S9" s="31"/>
      <c r="T9" s="28"/>
      <c r="U9" s="57"/>
      <c r="V9" s="57"/>
      <c r="W9" s="57"/>
      <c r="X9" s="63"/>
      <c r="Y9" s="63"/>
      <c r="Z9" s="63"/>
    </row>
    <row r="10" spans="1:26" ht="20.25" customHeight="1">
      <c r="A10" s="35"/>
    </row>
    <row r="11" spans="1:26" ht="20.25" customHeight="1">
      <c r="A11" s="35"/>
    </row>
    <row r="12" spans="1:26" ht="20.25" customHeight="1">
      <c r="A12" s="35"/>
    </row>
    <row r="13" spans="1:26" ht="20.25" customHeight="1">
      <c r="A13" s="35"/>
    </row>
    <row r="14" spans="1:26" ht="20.25" customHeight="1">
      <c r="A14" s="35"/>
    </row>
    <row r="15" spans="1:26" ht="20.25" customHeight="1">
      <c r="A15" s="35"/>
    </row>
    <row r="16" spans="1:26" ht="20.25" customHeight="1">
      <c r="A16" s="35"/>
    </row>
    <row r="17" spans="1:1" ht="20.25" customHeight="1">
      <c r="A17" s="35"/>
    </row>
    <row r="18" spans="1:1" ht="20.25" customHeight="1">
      <c r="A18" s="35"/>
    </row>
    <row r="19" spans="1:1" ht="20.25" customHeight="1">
      <c r="A19" s="35"/>
    </row>
    <row r="20" spans="1:1" ht="20.25" customHeight="1">
      <c r="A20" s="35"/>
    </row>
    <row r="21" spans="1:1" ht="20.25" customHeight="1">
      <c r="A21" s="35"/>
    </row>
    <row r="22" spans="1:1" ht="20.25" customHeight="1">
      <c r="A22" s="35"/>
    </row>
    <row r="23" spans="1:1" ht="20.25" customHeight="1">
      <c r="A23" s="35"/>
    </row>
    <row r="24" spans="1:1" ht="20.25" customHeight="1">
      <c r="A24" s="35"/>
    </row>
    <row r="25" spans="1:1" ht="20.25" customHeight="1">
      <c r="A25" s="36"/>
    </row>
  </sheetData>
  <mergeCells count="13">
    <mergeCell ref="Z3:Z9"/>
    <mergeCell ref="U3:U9"/>
    <mergeCell ref="V3:V9"/>
    <mergeCell ref="W3:W9"/>
    <mergeCell ref="X3:X9"/>
    <mergeCell ref="Y3:Y9"/>
    <mergeCell ref="O3:O9"/>
    <mergeCell ref="P3:P9"/>
    <mergeCell ref="E3:E9"/>
    <mergeCell ref="F3:F9"/>
    <mergeCell ref="G3:G9"/>
    <mergeCell ref="H3:H9"/>
    <mergeCell ref="I3:I9"/>
  </mergeCells>
  <phoneticPr fontId="2" type="noConversion"/>
  <pageMargins left="0.15748031496062992" right="0.15748031496062992" top="0.19685039370078741" bottom="0.19685039370078741" header="0.15748031496062992" footer="0.15748031496062992"/>
  <pageSetup paperSize="8" scale="6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2:Z25"/>
  <sheetViews>
    <sheetView workbookViewId="0">
      <selection activeCell="W18" sqref="W18"/>
    </sheetView>
  </sheetViews>
  <sheetFormatPr defaultRowHeight="16.5"/>
  <cols>
    <col min="1" max="1" width="6.25" style="23" customWidth="1"/>
    <col min="2" max="2" width="11.5" style="23" customWidth="1"/>
    <col min="3" max="3" width="18.5" style="23" customWidth="1"/>
    <col min="4" max="4" width="11.75" style="23" customWidth="1"/>
    <col min="5" max="8" width="6.625" style="25" customWidth="1"/>
    <col min="9" max="9" width="7.375" style="25" customWidth="1"/>
    <col min="10" max="10" width="15.375" style="4" customWidth="1"/>
    <col min="11" max="11" width="12.125" style="4" customWidth="1"/>
    <col min="12" max="12" width="8.625" style="17" customWidth="1"/>
    <col min="13" max="13" width="8.625" style="7" customWidth="1"/>
    <col min="14" max="14" width="10.625" style="7" customWidth="1"/>
    <col min="15" max="16" width="11.625" style="7" customWidth="1"/>
    <col min="17" max="17" width="8.625" style="9" customWidth="1"/>
    <col min="18" max="18" width="10.25" style="9" customWidth="1"/>
    <col min="19" max="20" width="7.875" style="9" customWidth="1"/>
    <col min="21" max="22" width="11.625" style="11" customWidth="1"/>
    <col min="23" max="23" width="11.625" style="12" customWidth="1"/>
    <col min="24" max="26" width="9.125" style="15" customWidth="1"/>
    <col min="27" max="16384" width="9" style="5"/>
  </cols>
  <sheetData>
    <row r="2" spans="1:26" s="3" customFormat="1" ht="61.5" customHeight="1">
      <c r="A2" s="23" t="s">
        <v>131</v>
      </c>
      <c r="B2" s="23" t="s">
        <v>1</v>
      </c>
      <c r="C2" s="23" t="s">
        <v>14</v>
      </c>
      <c r="D2" s="23" t="s">
        <v>22</v>
      </c>
      <c r="E2" s="25" t="s">
        <v>36</v>
      </c>
      <c r="F2" s="25" t="s">
        <v>37</v>
      </c>
      <c r="G2" s="25" t="s">
        <v>38</v>
      </c>
      <c r="H2" s="25" t="s">
        <v>39</v>
      </c>
      <c r="I2" s="25" t="s">
        <v>19</v>
      </c>
      <c r="J2" s="23" t="s">
        <v>15</v>
      </c>
      <c r="K2" s="23" t="s">
        <v>16</v>
      </c>
      <c r="L2" s="18" t="s">
        <v>259</v>
      </c>
      <c r="M2" s="8" t="s">
        <v>17</v>
      </c>
      <c r="N2" s="8" t="s">
        <v>20</v>
      </c>
      <c r="O2" s="8" t="s">
        <v>205</v>
      </c>
      <c r="P2" s="8" t="s">
        <v>216</v>
      </c>
      <c r="Q2" s="10" t="s">
        <v>18</v>
      </c>
      <c r="R2" s="10" t="s">
        <v>21</v>
      </c>
      <c r="S2" s="22" t="s">
        <v>234</v>
      </c>
      <c r="T2" s="22" t="s">
        <v>246</v>
      </c>
      <c r="U2" s="13" t="s">
        <v>154</v>
      </c>
      <c r="V2" s="13" t="s">
        <v>153</v>
      </c>
      <c r="W2" s="14" t="s">
        <v>155</v>
      </c>
      <c r="X2" s="29" t="s">
        <v>40</v>
      </c>
      <c r="Y2" s="29" t="s">
        <v>98</v>
      </c>
      <c r="Z2" s="29" t="s">
        <v>97</v>
      </c>
    </row>
    <row r="3" spans="1:26" ht="20.25" customHeight="1">
      <c r="A3" s="34"/>
      <c r="B3" s="34">
        <v>23558155</v>
      </c>
      <c r="C3" s="34" t="s">
        <v>13</v>
      </c>
      <c r="D3" s="37" t="s">
        <v>92</v>
      </c>
      <c r="E3" s="46">
        <v>3000</v>
      </c>
      <c r="F3" s="46">
        <v>2000</v>
      </c>
      <c r="G3" s="46">
        <f>F3/2</f>
        <v>1000</v>
      </c>
      <c r="H3" s="49">
        <f>F3-G3</f>
        <v>1000</v>
      </c>
      <c r="I3" s="46">
        <v>1</v>
      </c>
      <c r="J3" s="4" t="s">
        <v>24</v>
      </c>
      <c r="K3" s="4" t="s">
        <v>25</v>
      </c>
      <c r="L3" s="17">
        <f>((E3*2)+(F3*2))/1000</f>
        <v>10</v>
      </c>
      <c r="M3" s="7">
        <v>3.161</v>
      </c>
      <c r="N3" s="7">
        <f t="shared" ref="N3:N9" si="0">M3*L3</f>
        <v>31.61</v>
      </c>
      <c r="O3" s="43">
        <f>SUM(N3:N9)</f>
        <v>99.869</v>
      </c>
      <c r="P3" s="43">
        <f>O3*I3</f>
        <v>99.869</v>
      </c>
      <c r="Q3" s="9">
        <v>4.4619999999999997</v>
      </c>
      <c r="R3" s="9">
        <f t="shared" ref="R3:R9" si="1">Q3*L3</f>
        <v>44.62</v>
      </c>
      <c r="S3" s="38">
        <f>SUM(R3:R9)</f>
        <v>147.96599999999998</v>
      </c>
      <c r="T3" s="26">
        <f>S3*I3</f>
        <v>147.96599999999998</v>
      </c>
      <c r="U3" s="55">
        <v>13000</v>
      </c>
      <c r="V3" s="55">
        <f>U3*S3</f>
        <v>1923557.9999999998</v>
      </c>
      <c r="W3" s="55">
        <f>V3*I3</f>
        <v>1923557.9999999998</v>
      </c>
      <c r="X3" s="58">
        <f>SUM(R3:R4)</f>
        <v>60.55</v>
      </c>
      <c r="Y3" s="58">
        <f>SUM(R5:R9)/8</f>
        <v>10.927</v>
      </c>
      <c r="Z3" s="58"/>
    </row>
    <row r="4" spans="1:26" ht="20.25" customHeight="1">
      <c r="A4" s="35">
        <f>$A$3</f>
        <v>0</v>
      </c>
      <c r="B4" s="34">
        <v>23558155</v>
      </c>
      <c r="C4" s="34" t="s">
        <v>13</v>
      </c>
      <c r="D4" s="37" t="s">
        <v>92</v>
      </c>
      <c r="E4" s="47"/>
      <c r="F4" s="47"/>
      <c r="G4" s="47"/>
      <c r="H4" s="50"/>
      <c r="I4" s="47"/>
      <c r="J4" s="4" t="s">
        <v>26</v>
      </c>
      <c r="K4" s="4" t="s">
        <v>27</v>
      </c>
      <c r="L4" s="17">
        <f>(E3)/1000</f>
        <v>3</v>
      </c>
      <c r="M4" s="7">
        <v>3.8610000000000002</v>
      </c>
      <c r="N4" s="7">
        <f t="shared" si="0"/>
        <v>11.583</v>
      </c>
      <c r="O4" s="44"/>
      <c r="P4" s="44"/>
      <c r="Q4" s="9">
        <v>5.31</v>
      </c>
      <c r="R4" s="9">
        <f t="shared" si="1"/>
        <v>15.93</v>
      </c>
      <c r="S4" s="39"/>
      <c r="T4" s="27"/>
      <c r="U4" s="56"/>
      <c r="V4" s="56"/>
      <c r="W4" s="56"/>
      <c r="X4" s="59"/>
      <c r="Y4" s="59"/>
      <c r="Z4" s="59"/>
    </row>
    <row r="5" spans="1:26" ht="20.25" customHeight="1">
      <c r="A5" s="35">
        <f t="shared" ref="A5:A9" si="2">$A$3</f>
        <v>0</v>
      </c>
      <c r="B5" s="34">
        <v>23558155</v>
      </c>
      <c r="C5" s="34" t="s">
        <v>13</v>
      </c>
      <c r="D5" s="37" t="s">
        <v>201</v>
      </c>
      <c r="E5" s="47"/>
      <c r="F5" s="47"/>
      <c r="G5" s="47"/>
      <c r="H5" s="50"/>
      <c r="I5" s="47"/>
      <c r="J5" s="4" t="s">
        <v>28</v>
      </c>
      <c r="K5" s="4" t="s">
        <v>32</v>
      </c>
      <c r="L5" s="17">
        <f>(E3*4)/1000</f>
        <v>12</v>
      </c>
      <c r="M5" s="7">
        <v>0.97499999999999998</v>
      </c>
      <c r="N5" s="7">
        <f t="shared" si="0"/>
        <v>11.7</v>
      </c>
      <c r="O5" s="44"/>
      <c r="P5" s="44"/>
      <c r="Q5" s="9">
        <v>1.6850000000000001</v>
      </c>
      <c r="R5" s="9">
        <f t="shared" si="1"/>
        <v>20.22</v>
      </c>
      <c r="S5" s="39"/>
      <c r="T5" s="27"/>
      <c r="U5" s="56"/>
      <c r="V5" s="56"/>
      <c r="W5" s="56"/>
      <c r="X5" s="59"/>
      <c r="Y5" s="59"/>
      <c r="Z5" s="59"/>
    </row>
    <row r="6" spans="1:26" ht="20.25" customHeight="1">
      <c r="A6" s="35">
        <f t="shared" si="2"/>
        <v>0</v>
      </c>
      <c r="B6" s="34">
        <v>23558155</v>
      </c>
      <c r="C6" s="34" t="s">
        <v>13</v>
      </c>
      <c r="D6" s="37" t="s">
        <v>92</v>
      </c>
      <c r="E6" s="47"/>
      <c r="F6" s="47"/>
      <c r="G6" s="47"/>
      <c r="H6" s="50"/>
      <c r="I6" s="47"/>
      <c r="J6" s="4" t="s">
        <v>42</v>
      </c>
      <c r="K6" s="4" t="s">
        <v>43</v>
      </c>
      <c r="L6" s="17">
        <f>(E3*4)/1000</f>
        <v>12</v>
      </c>
      <c r="M6" s="7">
        <v>0.83899999999999997</v>
      </c>
      <c r="N6" s="7">
        <f t="shared" si="0"/>
        <v>10.068</v>
      </c>
      <c r="O6" s="44"/>
      <c r="P6" s="44"/>
      <c r="Q6" s="9">
        <v>1.08</v>
      </c>
      <c r="R6" s="9">
        <f t="shared" si="1"/>
        <v>12.96</v>
      </c>
      <c r="S6" s="39"/>
      <c r="T6" s="27"/>
      <c r="U6" s="56"/>
      <c r="V6" s="56"/>
      <c r="W6" s="56"/>
      <c r="X6" s="59"/>
      <c r="Y6" s="59"/>
      <c r="Z6" s="59"/>
    </row>
    <row r="7" spans="1:26" ht="20.25" customHeight="1">
      <c r="A7" s="35">
        <f t="shared" si="2"/>
        <v>0</v>
      </c>
      <c r="B7" s="34">
        <v>23558155</v>
      </c>
      <c r="C7" s="34" t="s">
        <v>13</v>
      </c>
      <c r="D7" s="37" t="s">
        <v>92</v>
      </c>
      <c r="E7" s="47"/>
      <c r="F7" s="47"/>
      <c r="G7" s="47"/>
      <c r="H7" s="50"/>
      <c r="I7" s="47"/>
      <c r="J7" s="4" t="s">
        <v>29</v>
      </c>
      <c r="K7" s="4" t="s">
        <v>33</v>
      </c>
      <c r="L7" s="17">
        <f>(E3*4)/1000</f>
        <v>12</v>
      </c>
      <c r="M7" s="7">
        <v>1.5229999999999999</v>
      </c>
      <c r="N7" s="7">
        <f t="shared" si="0"/>
        <v>18.276</v>
      </c>
      <c r="O7" s="44"/>
      <c r="P7" s="44"/>
      <c r="Q7" s="9">
        <v>2.077</v>
      </c>
      <c r="R7" s="9">
        <f t="shared" si="1"/>
        <v>24.923999999999999</v>
      </c>
      <c r="S7" s="39"/>
      <c r="T7" s="27"/>
      <c r="U7" s="56"/>
      <c r="V7" s="56"/>
      <c r="W7" s="56"/>
      <c r="X7" s="59"/>
      <c r="Y7" s="59"/>
      <c r="Z7" s="59"/>
    </row>
    <row r="8" spans="1:26" ht="20.25" customHeight="1">
      <c r="A8" s="35">
        <f t="shared" si="2"/>
        <v>0</v>
      </c>
      <c r="B8" s="34">
        <v>23558155</v>
      </c>
      <c r="C8" s="34" t="s">
        <v>13</v>
      </c>
      <c r="D8" s="37" t="s">
        <v>92</v>
      </c>
      <c r="E8" s="47"/>
      <c r="F8" s="47"/>
      <c r="G8" s="47"/>
      <c r="H8" s="50"/>
      <c r="I8" s="47"/>
      <c r="J8" s="4" t="s">
        <v>30</v>
      </c>
      <c r="K8" s="4" t="s">
        <v>34</v>
      </c>
      <c r="L8" s="17">
        <f>(F3*4)/1000</f>
        <v>8</v>
      </c>
      <c r="M8" s="7">
        <v>0.99399999999999999</v>
      </c>
      <c r="N8" s="7">
        <f t="shared" si="0"/>
        <v>7.952</v>
      </c>
      <c r="O8" s="44"/>
      <c r="P8" s="44"/>
      <c r="Q8" s="9">
        <v>1.7929999999999999</v>
      </c>
      <c r="R8" s="9">
        <f t="shared" si="1"/>
        <v>14.343999999999999</v>
      </c>
      <c r="S8" s="39"/>
      <c r="T8" s="27"/>
      <c r="U8" s="56"/>
      <c r="V8" s="56"/>
      <c r="W8" s="56"/>
      <c r="X8" s="59"/>
      <c r="Y8" s="59"/>
      <c r="Z8" s="59"/>
    </row>
    <row r="9" spans="1:26" ht="20.25" customHeight="1">
      <c r="A9" s="35">
        <f t="shared" si="2"/>
        <v>0</v>
      </c>
      <c r="B9" s="34">
        <v>23558155</v>
      </c>
      <c r="C9" s="34" t="s">
        <v>13</v>
      </c>
      <c r="D9" s="37" t="s">
        <v>92</v>
      </c>
      <c r="E9" s="48"/>
      <c r="F9" s="48"/>
      <c r="G9" s="48"/>
      <c r="H9" s="51"/>
      <c r="I9" s="48"/>
      <c r="J9" s="4" t="s">
        <v>31</v>
      </c>
      <c r="K9" s="4" t="s">
        <v>35</v>
      </c>
      <c r="L9" s="17">
        <f>(F3*4)/1000</f>
        <v>8</v>
      </c>
      <c r="M9" s="7">
        <v>1.085</v>
      </c>
      <c r="N9" s="7">
        <f t="shared" si="0"/>
        <v>8.68</v>
      </c>
      <c r="O9" s="45"/>
      <c r="P9" s="45"/>
      <c r="Q9" s="9">
        <v>1.871</v>
      </c>
      <c r="R9" s="9">
        <f t="shared" si="1"/>
        <v>14.968</v>
      </c>
      <c r="S9" s="31"/>
      <c r="T9" s="28"/>
      <c r="U9" s="57"/>
      <c r="V9" s="57"/>
      <c r="W9" s="57"/>
      <c r="X9" s="60"/>
      <c r="Y9" s="60"/>
      <c r="Z9" s="60"/>
    </row>
    <row r="10" spans="1:26">
      <c r="A10" s="35"/>
    </row>
    <row r="11" spans="1:26">
      <c r="A11" s="35"/>
    </row>
    <row r="12" spans="1:26">
      <c r="A12" s="35"/>
    </row>
    <row r="13" spans="1:26">
      <c r="A13" s="35"/>
    </row>
    <row r="14" spans="1:26">
      <c r="A14" s="35"/>
    </row>
    <row r="15" spans="1:26">
      <c r="A15" s="35"/>
    </row>
    <row r="16" spans="1:26">
      <c r="A16" s="35"/>
    </row>
    <row r="17" spans="1:1">
      <c r="A17" s="35"/>
    </row>
    <row r="18" spans="1:1">
      <c r="A18" s="35"/>
    </row>
    <row r="19" spans="1:1">
      <c r="A19" s="35"/>
    </row>
    <row r="20" spans="1:1">
      <c r="A20" s="35"/>
    </row>
    <row r="21" spans="1:1">
      <c r="A21" s="35"/>
    </row>
    <row r="22" spans="1:1">
      <c r="A22" s="35"/>
    </row>
    <row r="23" spans="1:1">
      <c r="A23" s="35"/>
    </row>
    <row r="24" spans="1:1">
      <c r="A24" s="35"/>
    </row>
    <row r="25" spans="1:1">
      <c r="A25" s="36"/>
    </row>
  </sheetData>
  <mergeCells count="13">
    <mergeCell ref="Z3:Z9"/>
    <mergeCell ref="E3:E9"/>
    <mergeCell ref="F3:F9"/>
    <mergeCell ref="G3:G9"/>
    <mergeCell ref="H3:H9"/>
    <mergeCell ref="I3:I9"/>
    <mergeCell ref="O3:O9"/>
    <mergeCell ref="P3:P9"/>
    <mergeCell ref="U3:U9"/>
    <mergeCell ref="V3:V9"/>
    <mergeCell ref="W3:W9"/>
    <mergeCell ref="X3:X9"/>
    <mergeCell ref="Y3:Y9"/>
  </mergeCells>
  <phoneticPr fontId="2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2:Z25"/>
  <sheetViews>
    <sheetView workbookViewId="0">
      <selection activeCell="W18" sqref="W18"/>
    </sheetView>
  </sheetViews>
  <sheetFormatPr defaultRowHeight="16.5"/>
  <cols>
    <col min="1" max="1" width="6.25" style="23" customWidth="1"/>
    <col min="2" max="2" width="11.5" style="23" customWidth="1"/>
    <col min="3" max="3" width="18.5" style="23" customWidth="1"/>
    <col min="4" max="4" width="11.75" style="23" customWidth="1"/>
    <col min="5" max="8" width="6.625" style="25" customWidth="1"/>
    <col min="9" max="9" width="7.375" style="25" customWidth="1"/>
    <col min="10" max="10" width="15.375" style="4" customWidth="1"/>
    <col min="11" max="11" width="12.125" style="4" customWidth="1"/>
    <col min="12" max="12" width="8.625" style="17" customWidth="1"/>
    <col min="13" max="13" width="8.625" style="7" customWidth="1"/>
    <col min="14" max="14" width="10.625" style="7" customWidth="1"/>
    <col min="15" max="16" width="11.625" style="7" customWidth="1"/>
    <col min="17" max="17" width="8.625" style="9" customWidth="1"/>
    <col min="18" max="18" width="10.25" style="9" customWidth="1"/>
    <col min="19" max="20" width="7.875" style="9" customWidth="1"/>
    <col min="21" max="22" width="11.625" style="11" customWidth="1"/>
    <col min="23" max="23" width="11.625" style="12" customWidth="1"/>
    <col min="24" max="26" width="9.125" style="15" customWidth="1"/>
    <col min="27" max="16384" width="9" style="5"/>
  </cols>
  <sheetData>
    <row r="2" spans="1:26" s="3" customFormat="1" ht="61.5" customHeight="1">
      <c r="A2" s="23" t="s">
        <v>131</v>
      </c>
      <c r="B2" s="23" t="s">
        <v>1</v>
      </c>
      <c r="C2" s="23" t="s">
        <v>14</v>
      </c>
      <c r="D2" s="23" t="s">
        <v>22</v>
      </c>
      <c r="E2" s="25" t="s">
        <v>36</v>
      </c>
      <c r="F2" s="25" t="s">
        <v>37</v>
      </c>
      <c r="G2" s="25" t="s">
        <v>38</v>
      </c>
      <c r="H2" s="25" t="s">
        <v>39</v>
      </c>
      <c r="I2" s="25" t="s">
        <v>19</v>
      </c>
      <c r="J2" s="23" t="s">
        <v>15</v>
      </c>
      <c r="K2" s="23" t="s">
        <v>16</v>
      </c>
      <c r="L2" s="18" t="s">
        <v>259</v>
      </c>
      <c r="M2" s="8" t="s">
        <v>17</v>
      </c>
      <c r="N2" s="8" t="s">
        <v>20</v>
      </c>
      <c r="O2" s="8" t="s">
        <v>205</v>
      </c>
      <c r="P2" s="8" t="s">
        <v>218</v>
      </c>
      <c r="Q2" s="10" t="s">
        <v>18</v>
      </c>
      <c r="R2" s="10" t="s">
        <v>21</v>
      </c>
      <c r="S2" s="22" t="s">
        <v>234</v>
      </c>
      <c r="T2" s="22" t="s">
        <v>244</v>
      </c>
      <c r="U2" s="13" t="s">
        <v>154</v>
      </c>
      <c r="V2" s="13" t="s">
        <v>153</v>
      </c>
      <c r="W2" s="14" t="s">
        <v>155</v>
      </c>
      <c r="X2" s="29" t="s">
        <v>40</v>
      </c>
      <c r="Y2" s="29" t="s">
        <v>98</v>
      </c>
      <c r="Z2" s="29" t="s">
        <v>97</v>
      </c>
    </row>
    <row r="3" spans="1:26" ht="20.25" customHeight="1">
      <c r="A3" s="34"/>
      <c r="B3" s="34">
        <v>23558155</v>
      </c>
      <c r="C3" s="34" t="s">
        <v>13</v>
      </c>
      <c r="D3" s="37" t="s">
        <v>121</v>
      </c>
      <c r="E3" s="46">
        <v>3000</v>
      </c>
      <c r="F3" s="46">
        <v>2000</v>
      </c>
      <c r="G3" s="46">
        <v>1000</v>
      </c>
      <c r="H3" s="49">
        <f>F3-G3</f>
        <v>1000</v>
      </c>
      <c r="I3" s="46">
        <v>1</v>
      </c>
      <c r="J3" s="4" t="s">
        <v>24</v>
      </c>
      <c r="K3" s="4" t="s">
        <v>25</v>
      </c>
      <c r="L3" s="17">
        <f>((E3*2)+(H3*2))/1000</f>
        <v>8</v>
      </c>
      <c r="M3" s="7">
        <v>3.161</v>
      </c>
      <c r="N3" s="7">
        <f t="shared" ref="N3:N9" si="0">M3*L3</f>
        <v>25.288</v>
      </c>
      <c r="O3" s="43">
        <f>SUM(N3:N9)</f>
        <v>72.864000000000004</v>
      </c>
      <c r="P3" s="43">
        <f>O3*I3</f>
        <v>72.864000000000004</v>
      </c>
      <c r="Q3" s="9">
        <v>4.4619999999999997</v>
      </c>
      <c r="R3" s="9">
        <f t="shared" ref="R3:R9" si="1">Q3*L3</f>
        <v>35.695999999999998</v>
      </c>
      <c r="S3" s="38">
        <f>SUM(R3:R9)</f>
        <v>115.804</v>
      </c>
      <c r="T3" s="26">
        <f>S3*I3</f>
        <v>115.804</v>
      </c>
      <c r="U3" s="55">
        <v>13000</v>
      </c>
      <c r="V3" s="55">
        <f>U3*S3</f>
        <v>1505452</v>
      </c>
      <c r="W3" s="55">
        <f>V3*I3</f>
        <v>1505452</v>
      </c>
      <c r="X3" s="58">
        <f>SUM(R3:R5)</f>
        <v>78.576000000000008</v>
      </c>
      <c r="Y3" s="58">
        <f>SUM(R6:R9)/4</f>
        <v>9.3070000000000004</v>
      </c>
      <c r="Z3" s="58"/>
    </row>
    <row r="4" spans="1:26" ht="20.25" customHeight="1">
      <c r="A4" s="35">
        <f>$A$3</f>
        <v>0</v>
      </c>
      <c r="B4" s="34">
        <v>23558155</v>
      </c>
      <c r="C4" s="34" t="s">
        <v>13</v>
      </c>
      <c r="D4" s="37" t="s">
        <v>121</v>
      </c>
      <c r="E4" s="47"/>
      <c r="F4" s="47"/>
      <c r="G4" s="47"/>
      <c r="H4" s="50"/>
      <c r="I4" s="47"/>
      <c r="J4" s="6" t="s">
        <v>119</v>
      </c>
      <c r="K4" s="4" t="s">
        <v>117</v>
      </c>
      <c r="L4" s="17">
        <f>(E3*2+G3*2)/1000</f>
        <v>8</v>
      </c>
      <c r="M4" s="7">
        <f>1.156*2</f>
        <v>2.3119999999999998</v>
      </c>
      <c r="N4" s="7">
        <f t="shared" si="0"/>
        <v>18.495999999999999</v>
      </c>
      <c r="O4" s="44"/>
      <c r="P4" s="44"/>
      <c r="Q4" s="9">
        <v>4.12</v>
      </c>
      <c r="R4" s="9">
        <f t="shared" si="1"/>
        <v>32.96</v>
      </c>
      <c r="S4" s="39"/>
      <c r="T4" s="27"/>
      <c r="U4" s="56"/>
      <c r="V4" s="56"/>
      <c r="W4" s="56"/>
      <c r="X4" s="59"/>
      <c r="Y4" s="59"/>
      <c r="Z4" s="59"/>
    </row>
    <row r="5" spans="1:26" ht="20.25" customHeight="1">
      <c r="A5" s="35">
        <f t="shared" ref="A5:A9" si="2">$A$3</f>
        <v>0</v>
      </c>
      <c r="B5" s="34">
        <v>23558155</v>
      </c>
      <c r="C5" s="34" t="s">
        <v>13</v>
      </c>
      <c r="D5" s="37" t="s">
        <v>121</v>
      </c>
      <c r="E5" s="47"/>
      <c r="F5" s="47"/>
      <c r="G5" s="47"/>
      <c r="H5" s="50"/>
      <c r="I5" s="47"/>
      <c r="J5" s="4" t="s">
        <v>120</v>
      </c>
      <c r="K5" s="4" t="s">
        <v>118</v>
      </c>
      <c r="L5" s="17">
        <f>(E3*2+G3*2)/1000</f>
        <v>8</v>
      </c>
      <c r="M5" s="7">
        <f>(0.241+0.12)*2</f>
        <v>0.72199999999999998</v>
      </c>
      <c r="N5" s="7">
        <f t="shared" si="0"/>
        <v>5.7759999999999998</v>
      </c>
      <c r="O5" s="44"/>
      <c r="P5" s="44"/>
      <c r="Q5" s="9">
        <v>1.24</v>
      </c>
      <c r="R5" s="9">
        <f t="shared" si="1"/>
        <v>9.92</v>
      </c>
      <c r="S5" s="39"/>
      <c r="T5" s="27"/>
      <c r="U5" s="56"/>
      <c r="V5" s="56"/>
      <c r="W5" s="56"/>
      <c r="X5" s="59"/>
      <c r="Y5" s="59"/>
      <c r="Z5" s="59"/>
    </row>
    <row r="6" spans="1:26" ht="20.25" customHeight="1">
      <c r="A6" s="35">
        <f t="shared" si="2"/>
        <v>0</v>
      </c>
      <c r="B6" s="34">
        <v>23558155</v>
      </c>
      <c r="C6" s="34" t="s">
        <v>13</v>
      </c>
      <c r="D6" s="37" t="s">
        <v>121</v>
      </c>
      <c r="E6" s="47"/>
      <c r="F6" s="47"/>
      <c r="G6" s="47"/>
      <c r="H6" s="50"/>
      <c r="I6" s="47"/>
      <c r="J6" s="4" t="s">
        <v>28</v>
      </c>
      <c r="K6" s="4" t="s">
        <v>32</v>
      </c>
      <c r="L6" s="17">
        <f>(E3*2)/1000</f>
        <v>6</v>
      </c>
      <c r="M6" s="7">
        <v>0.97499999999999998</v>
      </c>
      <c r="N6" s="7">
        <f t="shared" si="0"/>
        <v>5.85</v>
      </c>
      <c r="O6" s="44"/>
      <c r="P6" s="44"/>
      <c r="Q6" s="9">
        <v>1.6850000000000001</v>
      </c>
      <c r="R6" s="9">
        <f t="shared" si="1"/>
        <v>10.11</v>
      </c>
      <c r="S6" s="39"/>
      <c r="T6" s="27"/>
      <c r="U6" s="56"/>
      <c r="V6" s="56"/>
      <c r="W6" s="56"/>
      <c r="X6" s="59"/>
      <c r="Y6" s="59"/>
      <c r="Z6" s="59"/>
    </row>
    <row r="7" spans="1:26" ht="20.25" customHeight="1">
      <c r="A7" s="35">
        <f t="shared" si="2"/>
        <v>0</v>
      </c>
      <c r="B7" s="34">
        <v>23558155</v>
      </c>
      <c r="C7" s="34" t="s">
        <v>13</v>
      </c>
      <c r="D7" s="37" t="s">
        <v>121</v>
      </c>
      <c r="E7" s="47"/>
      <c r="F7" s="47"/>
      <c r="G7" s="47"/>
      <c r="H7" s="50"/>
      <c r="I7" s="47"/>
      <c r="J7" s="4" t="s">
        <v>29</v>
      </c>
      <c r="K7" s="4" t="s">
        <v>33</v>
      </c>
      <c r="L7" s="17">
        <f>(E3*2)/1000</f>
        <v>6</v>
      </c>
      <c r="M7" s="7">
        <v>1.5229999999999999</v>
      </c>
      <c r="N7" s="7">
        <f t="shared" si="0"/>
        <v>9.1379999999999999</v>
      </c>
      <c r="O7" s="44"/>
      <c r="P7" s="44"/>
      <c r="Q7" s="9">
        <v>2.077</v>
      </c>
      <c r="R7" s="9">
        <f t="shared" si="1"/>
        <v>12.462</v>
      </c>
      <c r="S7" s="39"/>
      <c r="T7" s="27"/>
      <c r="U7" s="56"/>
      <c r="V7" s="56"/>
      <c r="W7" s="56"/>
      <c r="X7" s="59"/>
      <c r="Y7" s="59"/>
      <c r="Z7" s="59"/>
    </row>
    <row r="8" spans="1:26" ht="20.25" customHeight="1">
      <c r="A8" s="35">
        <f t="shared" si="2"/>
        <v>0</v>
      </c>
      <c r="B8" s="34">
        <v>23558155</v>
      </c>
      <c r="C8" s="34" t="s">
        <v>13</v>
      </c>
      <c r="D8" s="37" t="s">
        <v>121</v>
      </c>
      <c r="E8" s="47"/>
      <c r="F8" s="47"/>
      <c r="G8" s="47"/>
      <c r="H8" s="50"/>
      <c r="I8" s="47"/>
      <c r="J8" s="4" t="s">
        <v>30</v>
      </c>
      <c r="K8" s="4" t="s">
        <v>34</v>
      </c>
      <c r="L8" s="17">
        <f>(H3*4)/1000</f>
        <v>4</v>
      </c>
      <c r="M8" s="7">
        <v>0.99399999999999999</v>
      </c>
      <c r="N8" s="7">
        <f t="shared" si="0"/>
        <v>3.976</v>
      </c>
      <c r="O8" s="44"/>
      <c r="P8" s="44"/>
      <c r="Q8" s="9">
        <v>1.7929999999999999</v>
      </c>
      <c r="R8" s="9">
        <f t="shared" si="1"/>
        <v>7.1719999999999997</v>
      </c>
      <c r="S8" s="39"/>
      <c r="T8" s="27"/>
      <c r="U8" s="56"/>
      <c r="V8" s="56"/>
      <c r="W8" s="56"/>
      <c r="X8" s="59"/>
      <c r="Y8" s="59"/>
      <c r="Z8" s="59"/>
    </row>
    <row r="9" spans="1:26" ht="20.25" customHeight="1">
      <c r="A9" s="35">
        <f t="shared" si="2"/>
        <v>0</v>
      </c>
      <c r="B9" s="34">
        <v>23558155</v>
      </c>
      <c r="C9" s="34" t="s">
        <v>13</v>
      </c>
      <c r="D9" s="37" t="s">
        <v>202</v>
      </c>
      <c r="E9" s="48"/>
      <c r="F9" s="48"/>
      <c r="G9" s="48"/>
      <c r="H9" s="51"/>
      <c r="I9" s="48"/>
      <c r="J9" s="4" t="s">
        <v>31</v>
      </c>
      <c r="K9" s="4" t="s">
        <v>35</v>
      </c>
      <c r="L9" s="17">
        <f>(H3*4)/1000</f>
        <v>4</v>
      </c>
      <c r="M9" s="7">
        <v>1.085</v>
      </c>
      <c r="N9" s="7">
        <f t="shared" si="0"/>
        <v>4.34</v>
      </c>
      <c r="O9" s="45"/>
      <c r="P9" s="45"/>
      <c r="Q9" s="9">
        <v>1.871</v>
      </c>
      <c r="R9" s="9">
        <f t="shared" si="1"/>
        <v>7.484</v>
      </c>
      <c r="S9" s="31"/>
      <c r="T9" s="28"/>
      <c r="U9" s="57"/>
      <c r="V9" s="57"/>
      <c r="W9" s="57"/>
      <c r="X9" s="60"/>
      <c r="Y9" s="60"/>
      <c r="Z9" s="60"/>
    </row>
    <row r="10" spans="1:26">
      <c r="A10" s="35"/>
    </row>
    <row r="11" spans="1:26">
      <c r="A11" s="35"/>
    </row>
    <row r="12" spans="1:26">
      <c r="A12" s="35"/>
    </row>
    <row r="13" spans="1:26">
      <c r="A13" s="35"/>
    </row>
    <row r="14" spans="1:26">
      <c r="A14" s="35"/>
    </row>
    <row r="15" spans="1:26">
      <c r="A15" s="35"/>
    </row>
    <row r="16" spans="1:26">
      <c r="A16" s="35"/>
    </row>
    <row r="17" spans="1:1">
      <c r="A17" s="35"/>
    </row>
    <row r="18" spans="1:1">
      <c r="A18" s="35"/>
    </row>
    <row r="19" spans="1:1">
      <c r="A19" s="35"/>
    </row>
    <row r="20" spans="1:1">
      <c r="A20" s="35"/>
    </row>
    <row r="21" spans="1:1">
      <c r="A21" s="35"/>
    </row>
    <row r="22" spans="1:1">
      <c r="A22" s="35"/>
    </row>
    <row r="23" spans="1:1">
      <c r="A23" s="35"/>
    </row>
    <row r="24" spans="1:1">
      <c r="A24" s="35"/>
    </row>
    <row r="25" spans="1:1">
      <c r="A25" s="36"/>
    </row>
  </sheetData>
  <mergeCells count="13">
    <mergeCell ref="X3:X9"/>
    <mergeCell ref="Y3:Y9"/>
    <mergeCell ref="Z3:Z9"/>
    <mergeCell ref="P3:P9"/>
    <mergeCell ref="U3:U9"/>
    <mergeCell ref="V3:V9"/>
    <mergeCell ref="W3:W9"/>
    <mergeCell ref="O3:O9"/>
    <mergeCell ref="E3:E9"/>
    <mergeCell ref="F3:F9"/>
    <mergeCell ref="G3:G9"/>
    <mergeCell ref="H3:H9"/>
    <mergeCell ref="I3:I9"/>
  </mergeCells>
  <phoneticPr fontId="2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Z363"/>
  <sheetViews>
    <sheetView topLeftCell="D10" workbookViewId="0">
      <selection activeCell="W18" sqref="W18"/>
    </sheetView>
  </sheetViews>
  <sheetFormatPr defaultRowHeight="16.5"/>
  <cols>
    <col min="1" max="1" width="6.25" style="23" customWidth="1"/>
    <col min="2" max="2" width="11.5" style="23" customWidth="1"/>
    <col min="3" max="3" width="18.5" style="23" customWidth="1"/>
    <col min="4" max="4" width="11.75" style="23" customWidth="1"/>
    <col min="5" max="8" width="6.625" style="25" customWidth="1"/>
    <col min="9" max="9" width="7.375" style="25" customWidth="1"/>
    <col min="10" max="10" width="15.375" style="4" customWidth="1"/>
    <col min="11" max="11" width="12.125" style="4" customWidth="1"/>
    <col min="12" max="12" width="8.625" style="17" customWidth="1"/>
    <col min="13" max="13" width="8.625" style="7" customWidth="1"/>
    <col min="14" max="14" width="10.625" style="7" customWidth="1"/>
    <col min="15" max="16" width="11.625" style="7" customWidth="1"/>
    <col min="17" max="17" width="8.625" style="9" customWidth="1"/>
    <col min="18" max="18" width="10.25" style="9" customWidth="1"/>
    <col min="19" max="20" width="7.875" style="9" customWidth="1"/>
    <col min="21" max="22" width="11.625" style="11" customWidth="1"/>
    <col min="23" max="23" width="11.625" style="12" customWidth="1"/>
    <col min="24" max="26" width="9.125" style="15" customWidth="1"/>
    <col min="27" max="16384" width="9" style="5"/>
  </cols>
  <sheetData>
    <row r="2" spans="1:26" s="3" customFormat="1" ht="61.5" customHeight="1">
      <c r="A2" s="23" t="s">
        <v>131</v>
      </c>
      <c r="B2" s="23" t="s">
        <v>1</v>
      </c>
      <c r="C2" s="23" t="s">
        <v>14</v>
      </c>
      <c r="D2" s="23" t="s">
        <v>22</v>
      </c>
      <c r="E2" s="25" t="s">
        <v>36</v>
      </c>
      <c r="F2" s="25" t="s">
        <v>37</v>
      </c>
      <c r="G2" s="25" t="s">
        <v>38</v>
      </c>
      <c r="H2" s="25" t="s">
        <v>39</v>
      </c>
      <c r="I2" s="25" t="s">
        <v>19</v>
      </c>
      <c r="J2" s="23" t="s">
        <v>15</v>
      </c>
      <c r="K2" s="23" t="s">
        <v>16</v>
      </c>
      <c r="L2" s="18" t="s">
        <v>259</v>
      </c>
      <c r="M2" s="8" t="s">
        <v>17</v>
      </c>
      <c r="N2" s="8" t="s">
        <v>20</v>
      </c>
      <c r="O2" s="8" t="s">
        <v>205</v>
      </c>
      <c r="P2" s="8" t="s">
        <v>216</v>
      </c>
      <c r="Q2" s="10" t="s">
        <v>18</v>
      </c>
      <c r="R2" s="10" t="s">
        <v>21</v>
      </c>
      <c r="S2" s="22" t="s">
        <v>234</v>
      </c>
      <c r="T2" s="22" t="s">
        <v>244</v>
      </c>
      <c r="U2" s="13" t="s">
        <v>154</v>
      </c>
      <c r="V2" s="13" t="s">
        <v>153</v>
      </c>
      <c r="W2" s="14" t="s">
        <v>155</v>
      </c>
      <c r="X2" s="29" t="s">
        <v>40</v>
      </c>
      <c r="Y2" s="29" t="s">
        <v>98</v>
      </c>
      <c r="Z2" s="29" t="s">
        <v>97</v>
      </c>
    </row>
    <row r="3" spans="1:26" ht="20.25" customHeight="1">
      <c r="A3" s="34"/>
      <c r="B3" s="34">
        <v>23558155</v>
      </c>
      <c r="C3" s="34" t="s">
        <v>13</v>
      </c>
      <c r="D3" s="37" t="s">
        <v>124</v>
      </c>
      <c r="E3" s="46">
        <v>3000</v>
      </c>
      <c r="F3" s="46">
        <v>2000</v>
      </c>
      <c r="G3" s="46">
        <f>F3/2</f>
        <v>1000</v>
      </c>
      <c r="H3" s="49">
        <f>F3-G3</f>
        <v>1000</v>
      </c>
      <c r="I3" s="46">
        <v>1</v>
      </c>
      <c r="J3" s="4" t="s">
        <v>24</v>
      </c>
      <c r="K3" s="4" t="s">
        <v>25</v>
      </c>
      <c r="L3" s="17">
        <f>((E3*2)+(H3*2))/1000</f>
        <v>8</v>
      </c>
      <c r="M3" s="7">
        <v>3.161</v>
      </c>
      <c r="N3" s="7">
        <f t="shared" ref="N3:N10" si="0">M3*L3</f>
        <v>25.288</v>
      </c>
      <c r="O3" s="43">
        <f>SUM(N3:N10)</f>
        <v>77.89800000000001</v>
      </c>
      <c r="P3" s="43">
        <f>O3*I3</f>
        <v>77.89800000000001</v>
      </c>
      <c r="Q3" s="9">
        <v>4.4619999999999997</v>
      </c>
      <c r="R3" s="9">
        <f t="shared" ref="R3:R10" si="1">Q3*L3</f>
        <v>35.695999999999998</v>
      </c>
      <c r="S3" s="38">
        <f>SUM(R3:R10)</f>
        <v>122.28400000000001</v>
      </c>
      <c r="T3" s="26">
        <f>S3*I3</f>
        <v>122.28400000000001</v>
      </c>
      <c r="U3" s="55">
        <v>13000</v>
      </c>
      <c r="V3" s="55">
        <f>U3*S3</f>
        <v>1589692</v>
      </c>
      <c r="W3" s="55">
        <f>V3*I3</f>
        <v>1589692</v>
      </c>
      <c r="X3" s="58">
        <f>SUM(R3:R5)</f>
        <v>78.576000000000008</v>
      </c>
      <c r="Y3" s="58">
        <f>SUM(R6:R10)/4</f>
        <v>10.927</v>
      </c>
      <c r="Z3" s="58"/>
    </row>
    <row r="4" spans="1:26" ht="20.25" customHeight="1">
      <c r="A4" s="35">
        <f>$A$3</f>
        <v>0</v>
      </c>
      <c r="B4" s="34">
        <v>23558155</v>
      </c>
      <c r="C4" s="34" t="s">
        <v>13</v>
      </c>
      <c r="D4" s="37" t="s">
        <v>124</v>
      </c>
      <c r="E4" s="47"/>
      <c r="F4" s="47"/>
      <c r="G4" s="47"/>
      <c r="H4" s="50"/>
      <c r="I4" s="47"/>
      <c r="J4" s="6" t="s">
        <v>119</v>
      </c>
      <c r="K4" s="4" t="s">
        <v>117</v>
      </c>
      <c r="L4" s="17">
        <f>(E3*2+G3*2)/1000</f>
        <v>8</v>
      </c>
      <c r="M4" s="7">
        <f>1.156*2</f>
        <v>2.3119999999999998</v>
      </c>
      <c r="N4" s="7">
        <f t="shared" si="0"/>
        <v>18.495999999999999</v>
      </c>
      <c r="O4" s="44"/>
      <c r="P4" s="44"/>
      <c r="Q4" s="9">
        <v>4.12</v>
      </c>
      <c r="R4" s="9">
        <f t="shared" si="1"/>
        <v>32.96</v>
      </c>
      <c r="S4" s="39"/>
      <c r="T4" s="27"/>
      <c r="U4" s="56"/>
      <c r="V4" s="56"/>
      <c r="W4" s="56"/>
      <c r="X4" s="59"/>
      <c r="Y4" s="59"/>
      <c r="Z4" s="59"/>
    </row>
    <row r="5" spans="1:26" ht="20.25" customHeight="1">
      <c r="A5" s="35">
        <f t="shared" ref="A5:A10" si="2">$A$3</f>
        <v>0</v>
      </c>
      <c r="B5" s="34">
        <v>23558155</v>
      </c>
      <c r="C5" s="34" t="s">
        <v>13</v>
      </c>
      <c r="D5" s="37" t="s">
        <v>124</v>
      </c>
      <c r="E5" s="47"/>
      <c r="F5" s="47"/>
      <c r="G5" s="47"/>
      <c r="H5" s="50"/>
      <c r="I5" s="47"/>
      <c r="J5" s="4" t="s">
        <v>120</v>
      </c>
      <c r="K5" s="4" t="s">
        <v>118</v>
      </c>
      <c r="L5" s="17">
        <f>(E3*2+G3*2)/1000</f>
        <v>8</v>
      </c>
      <c r="M5" s="7">
        <f>(0.241+0.12)*2</f>
        <v>0.72199999999999998</v>
      </c>
      <c r="N5" s="7">
        <f t="shared" si="0"/>
        <v>5.7759999999999998</v>
      </c>
      <c r="O5" s="44"/>
      <c r="P5" s="44"/>
      <c r="Q5" s="9">
        <v>1.24</v>
      </c>
      <c r="R5" s="9">
        <f t="shared" si="1"/>
        <v>9.92</v>
      </c>
      <c r="S5" s="39"/>
      <c r="T5" s="27"/>
      <c r="U5" s="56"/>
      <c r="V5" s="56"/>
      <c r="W5" s="56"/>
      <c r="X5" s="59"/>
      <c r="Y5" s="59"/>
      <c r="Z5" s="59"/>
    </row>
    <row r="6" spans="1:26" ht="20.25" customHeight="1">
      <c r="A6" s="35">
        <f t="shared" si="2"/>
        <v>0</v>
      </c>
      <c r="B6" s="34">
        <v>23558155</v>
      </c>
      <c r="C6" s="34" t="s">
        <v>13</v>
      </c>
      <c r="D6" s="37" t="s">
        <v>124</v>
      </c>
      <c r="E6" s="47"/>
      <c r="F6" s="47"/>
      <c r="G6" s="47"/>
      <c r="H6" s="50"/>
      <c r="I6" s="47"/>
      <c r="J6" s="4" t="s">
        <v>28</v>
      </c>
      <c r="K6" s="4" t="s">
        <v>32</v>
      </c>
      <c r="L6" s="17">
        <f>(E3*2)/1000</f>
        <v>6</v>
      </c>
      <c r="M6" s="7">
        <v>0.97499999999999998</v>
      </c>
      <c r="N6" s="7">
        <f t="shared" si="0"/>
        <v>5.85</v>
      </c>
      <c r="O6" s="44"/>
      <c r="P6" s="44"/>
      <c r="Q6" s="9">
        <v>1.6850000000000001</v>
      </c>
      <c r="R6" s="9">
        <f t="shared" si="1"/>
        <v>10.11</v>
      </c>
      <c r="S6" s="39"/>
      <c r="T6" s="27"/>
      <c r="U6" s="56"/>
      <c r="V6" s="56"/>
      <c r="W6" s="56"/>
      <c r="X6" s="59"/>
      <c r="Y6" s="59"/>
      <c r="Z6" s="59"/>
    </row>
    <row r="7" spans="1:26" ht="20.25" customHeight="1">
      <c r="A7" s="35">
        <f t="shared" si="2"/>
        <v>0</v>
      </c>
      <c r="B7" s="34">
        <v>23558155</v>
      </c>
      <c r="C7" s="34" t="s">
        <v>13</v>
      </c>
      <c r="D7" s="37" t="s">
        <v>124</v>
      </c>
      <c r="E7" s="47"/>
      <c r="F7" s="47"/>
      <c r="G7" s="47"/>
      <c r="H7" s="50"/>
      <c r="I7" s="47"/>
      <c r="J7" s="4" t="s">
        <v>42</v>
      </c>
      <c r="K7" s="4" t="s">
        <v>43</v>
      </c>
      <c r="L7" s="17">
        <f>(E3*2)/1000</f>
        <v>6</v>
      </c>
      <c r="M7" s="7">
        <v>0.83899999999999997</v>
      </c>
      <c r="N7" s="7">
        <f t="shared" si="0"/>
        <v>5.0339999999999998</v>
      </c>
      <c r="O7" s="44"/>
      <c r="P7" s="44"/>
      <c r="Q7" s="9">
        <v>1.08</v>
      </c>
      <c r="R7" s="9">
        <f t="shared" si="1"/>
        <v>6.48</v>
      </c>
      <c r="S7" s="39"/>
      <c r="T7" s="27"/>
      <c r="U7" s="56"/>
      <c r="V7" s="56"/>
      <c r="W7" s="56"/>
      <c r="X7" s="59"/>
      <c r="Y7" s="59"/>
      <c r="Z7" s="59"/>
    </row>
    <row r="8" spans="1:26" ht="20.25" customHeight="1">
      <c r="A8" s="35">
        <f t="shared" si="2"/>
        <v>0</v>
      </c>
      <c r="B8" s="34">
        <v>23558155</v>
      </c>
      <c r="C8" s="34" t="s">
        <v>13</v>
      </c>
      <c r="D8" s="37" t="s">
        <v>124</v>
      </c>
      <c r="E8" s="47"/>
      <c r="F8" s="47"/>
      <c r="G8" s="47"/>
      <c r="H8" s="50"/>
      <c r="I8" s="47"/>
      <c r="J8" s="4" t="s">
        <v>29</v>
      </c>
      <c r="K8" s="4" t="s">
        <v>33</v>
      </c>
      <c r="L8" s="17">
        <f>(E3*2)/1000</f>
        <v>6</v>
      </c>
      <c r="M8" s="7">
        <v>1.5229999999999999</v>
      </c>
      <c r="N8" s="7">
        <f t="shared" si="0"/>
        <v>9.1379999999999999</v>
      </c>
      <c r="O8" s="44"/>
      <c r="P8" s="44"/>
      <c r="Q8" s="9">
        <v>2.077</v>
      </c>
      <c r="R8" s="9">
        <f t="shared" si="1"/>
        <v>12.462</v>
      </c>
      <c r="S8" s="39"/>
      <c r="T8" s="27"/>
      <c r="U8" s="56"/>
      <c r="V8" s="56"/>
      <c r="W8" s="56"/>
      <c r="X8" s="59"/>
      <c r="Y8" s="59"/>
      <c r="Z8" s="59"/>
    </row>
    <row r="9" spans="1:26" ht="20.25" customHeight="1">
      <c r="A9" s="35">
        <f t="shared" si="2"/>
        <v>0</v>
      </c>
      <c r="B9" s="34">
        <v>23558155</v>
      </c>
      <c r="C9" s="34" t="s">
        <v>13</v>
      </c>
      <c r="D9" s="37" t="s">
        <v>124</v>
      </c>
      <c r="E9" s="47"/>
      <c r="F9" s="47"/>
      <c r="G9" s="47"/>
      <c r="H9" s="50"/>
      <c r="I9" s="47"/>
      <c r="J9" s="4" t="s">
        <v>30</v>
      </c>
      <c r="K9" s="4" t="s">
        <v>34</v>
      </c>
      <c r="L9" s="17">
        <f>(H3*4)/1000</f>
        <v>4</v>
      </c>
      <c r="M9" s="7">
        <v>0.99399999999999999</v>
      </c>
      <c r="N9" s="7">
        <f t="shared" si="0"/>
        <v>3.976</v>
      </c>
      <c r="O9" s="44"/>
      <c r="P9" s="44"/>
      <c r="Q9" s="9">
        <v>1.7929999999999999</v>
      </c>
      <c r="R9" s="9">
        <f t="shared" si="1"/>
        <v>7.1719999999999997</v>
      </c>
      <c r="S9" s="30"/>
      <c r="T9" s="27"/>
      <c r="U9" s="56"/>
      <c r="V9" s="56"/>
      <c r="W9" s="56"/>
      <c r="X9" s="59"/>
      <c r="Y9" s="59"/>
      <c r="Z9" s="59"/>
    </row>
    <row r="10" spans="1:26" ht="20.25" customHeight="1">
      <c r="A10" s="35">
        <f t="shared" si="2"/>
        <v>0</v>
      </c>
      <c r="B10" s="34">
        <v>23558155</v>
      </c>
      <c r="C10" s="34" t="s">
        <v>13</v>
      </c>
      <c r="D10" s="37" t="s">
        <v>124</v>
      </c>
      <c r="E10" s="48"/>
      <c r="F10" s="48"/>
      <c r="G10" s="48"/>
      <c r="H10" s="51"/>
      <c r="I10" s="48"/>
      <c r="J10" s="4" t="s">
        <v>31</v>
      </c>
      <c r="K10" s="4" t="s">
        <v>35</v>
      </c>
      <c r="L10" s="17">
        <f>(H3*4)/1000</f>
        <v>4</v>
      </c>
      <c r="M10" s="7">
        <v>1.085</v>
      </c>
      <c r="N10" s="7">
        <f t="shared" si="0"/>
        <v>4.34</v>
      </c>
      <c r="O10" s="45"/>
      <c r="P10" s="45"/>
      <c r="Q10" s="9">
        <v>1.871</v>
      </c>
      <c r="R10" s="9">
        <f t="shared" si="1"/>
        <v>7.484</v>
      </c>
      <c r="S10" s="31"/>
      <c r="T10" s="28"/>
      <c r="U10" s="57"/>
      <c r="V10" s="57"/>
      <c r="W10" s="57"/>
      <c r="X10" s="60"/>
      <c r="Y10" s="60"/>
      <c r="Z10" s="60"/>
    </row>
    <row r="11" spans="1:26" ht="20.25" customHeight="1">
      <c r="A11" s="35"/>
    </row>
    <row r="12" spans="1:26" ht="20.25" customHeight="1">
      <c r="A12" s="35"/>
    </row>
    <row r="13" spans="1:26" ht="20.25" customHeight="1">
      <c r="A13" s="35"/>
    </row>
    <row r="14" spans="1:26" ht="20.25" customHeight="1">
      <c r="A14" s="35"/>
    </row>
    <row r="15" spans="1:26" ht="20.25" customHeight="1">
      <c r="A15" s="35"/>
    </row>
    <row r="16" spans="1:26" ht="20.25" customHeight="1">
      <c r="A16" s="35"/>
    </row>
    <row r="17" spans="1:26" ht="20.25" customHeight="1">
      <c r="A17" s="35"/>
    </row>
    <row r="18" spans="1:26" ht="20.25" customHeight="1">
      <c r="A18" s="35"/>
    </row>
    <row r="19" spans="1:26" ht="20.25" customHeight="1">
      <c r="A19" s="35"/>
    </row>
    <row r="20" spans="1:26" ht="20.25" customHeight="1">
      <c r="A20" s="35"/>
    </row>
    <row r="21" spans="1:26" ht="20.25" customHeight="1">
      <c r="A21" s="35"/>
    </row>
    <row r="22" spans="1:26" ht="20.25" customHeight="1">
      <c r="A22" s="35"/>
    </row>
    <row r="23" spans="1:26" s="9" customFormat="1" ht="20.25" customHeight="1">
      <c r="A23" s="35"/>
      <c r="B23" s="23"/>
      <c r="C23" s="23"/>
      <c r="D23" s="23"/>
      <c r="E23" s="25"/>
      <c r="F23" s="25"/>
      <c r="G23" s="25"/>
      <c r="H23" s="25"/>
      <c r="I23" s="25"/>
      <c r="J23" s="4"/>
      <c r="K23" s="4"/>
      <c r="L23" s="17"/>
      <c r="M23" s="7"/>
      <c r="N23" s="7"/>
      <c r="O23" s="7"/>
      <c r="P23" s="7"/>
      <c r="U23" s="11"/>
      <c r="V23" s="11"/>
      <c r="W23" s="12"/>
      <c r="X23" s="15"/>
      <c r="Y23" s="15"/>
      <c r="Z23" s="15"/>
    </row>
    <row r="24" spans="1:26" s="9" customFormat="1" ht="20.25" customHeight="1">
      <c r="A24" s="35"/>
      <c r="B24" s="23"/>
      <c r="C24" s="23"/>
      <c r="D24" s="23"/>
      <c r="E24" s="25"/>
      <c r="F24" s="25"/>
      <c r="G24" s="25"/>
      <c r="H24" s="25"/>
      <c r="I24" s="25"/>
      <c r="J24" s="4"/>
      <c r="K24" s="4"/>
      <c r="L24" s="17"/>
      <c r="M24" s="7"/>
      <c r="N24" s="7"/>
      <c r="O24" s="7"/>
      <c r="P24" s="7"/>
      <c r="U24" s="11"/>
      <c r="V24" s="11"/>
      <c r="W24" s="12"/>
      <c r="X24" s="15"/>
      <c r="Y24" s="15"/>
      <c r="Z24" s="15"/>
    </row>
    <row r="25" spans="1:26" s="9" customFormat="1" ht="20.25" customHeight="1">
      <c r="A25" s="36"/>
      <c r="B25" s="23"/>
      <c r="C25" s="23"/>
      <c r="D25" s="23"/>
      <c r="E25" s="25"/>
      <c r="F25" s="25"/>
      <c r="G25" s="25"/>
      <c r="H25" s="25"/>
      <c r="I25" s="25"/>
      <c r="J25" s="4"/>
      <c r="K25" s="4"/>
      <c r="L25" s="17"/>
      <c r="M25" s="7"/>
      <c r="N25" s="7"/>
      <c r="O25" s="7"/>
      <c r="P25" s="7"/>
      <c r="U25" s="11"/>
      <c r="V25" s="11"/>
      <c r="W25" s="12"/>
      <c r="X25" s="15"/>
      <c r="Y25" s="15"/>
      <c r="Z25" s="15"/>
    </row>
    <row r="26" spans="1:26" s="9" customFormat="1" ht="20.25" customHeight="1">
      <c r="A26" s="23"/>
      <c r="B26" s="23"/>
      <c r="C26" s="23"/>
      <c r="D26" s="23"/>
      <c r="E26" s="25"/>
      <c r="F26" s="25"/>
      <c r="G26" s="25"/>
      <c r="H26" s="25"/>
      <c r="I26" s="25"/>
      <c r="J26" s="4"/>
      <c r="K26" s="4"/>
      <c r="L26" s="17"/>
      <c r="M26" s="7"/>
      <c r="N26" s="7"/>
      <c r="O26" s="7"/>
      <c r="P26" s="7"/>
      <c r="U26" s="11"/>
      <c r="V26" s="11"/>
      <c r="W26" s="12"/>
      <c r="X26" s="15"/>
      <c r="Y26" s="15"/>
      <c r="Z26" s="15"/>
    </row>
    <row r="27" spans="1:26" s="9" customFormat="1" ht="20.25" customHeight="1">
      <c r="A27" s="23"/>
      <c r="B27" s="23"/>
      <c r="C27" s="23"/>
      <c r="D27" s="23"/>
      <c r="E27" s="25"/>
      <c r="F27" s="25"/>
      <c r="G27" s="25"/>
      <c r="H27" s="25"/>
      <c r="I27" s="25"/>
      <c r="J27" s="4"/>
      <c r="K27" s="4"/>
      <c r="L27" s="17"/>
      <c r="M27" s="7"/>
      <c r="N27" s="7"/>
      <c r="O27" s="7"/>
      <c r="P27" s="7"/>
      <c r="U27" s="11"/>
      <c r="V27" s="11"/>
      <c r="W27" s="12"/>
      <c r="X27" s="15"/>
      <c r="Y27" s="15"/>
      <c r="Z27" s="15"/>
    </row>
    <row r="28" spans="1:26" s="9" customFormat="1" ht="20.25" customHeight="1">
      <c r="A28" s="23"/>
      <c r="B28" s="23"/>
      <c r="C28" s="23"/>
      <c r="D28" s="23"/>
      <c r="E28" s="25"/>
      <c r="F28" s="25"/>
      <c r="G28" s="25"/>
      <c r="H28" s="25"/>
      <c r="I28" s="25"/>
      <c r="J28" s="4"/>
      <c r="K28" s="4"/>
      <c r="L28" s="17"/>
      <c r="M28" s="7"/>
      <c r="N28" s="7"/>
      <c r="O28" s="7"/>
      <c r="P28" s="7"/>
      <c r="U28" s="11"/>
      <c r="V28" s="11"/>
      <c r="W28" s="12"/>
      <c r="X28" s="15"/>
      <c r="Y28" s="15"/>
      <c r="Z28" s="15"/>
    </row>
    <row r="29" spans="1:26" s="9" customFormat="1" ht="20.25" customHeight="1">
      <c r="A29" s="23"/>
      <c r="B29" s="23"/>
      <c r="C29" s="23"/>
      <c r="D29" s="23"/>
      <c r="E29" s="25"/>
      <c r="F29" s="25"/>
      <c r="G29" s="25"/>
      <c r="H29" s="25"/>
      <c r="I29" s="25"/>
      <c r="J29" s="4"/>
      <c r="K29" s="4"/>
      <c r="L29" s="17"/>
      <c r="M29" s="7"/>
      <c r="N29" s="7"/>
      <c r="O29" s="7"/>
      <c r="P29" s="7"/>
      <c r="U29" s="11"/>
      <c r="V29" s="11"/>
      <c r="W29" s="12"/>
      <c r="X29" s="15"/>
      <c r="Y29" s="15"/>
      <c r="Z29" s="15"/>
    </row>
    <row r="30" spans="1:26" s="9" customFormat="1" ht="20.25" customHeight="1">
      <c r="A30" s="23"/>
      <c r="B30" s="23"/>
      <c r="C30" s="23"/>
      <c r="D30" s="23"/>
      <c r="E30" s="25"/>
      <c r="F30" s="25"/>
      <c r="G30" s="25"/>
      <c r="H30" s="25"/>
      <c r="I30" s="25"/>
      <c r="J30" s="4"/>
      <c r="K30" s="4"/>
      <c r="L30" s="17"/>
      <c r="M30" s="7"/>
      <c r="N30" s="7"/>
      <c r="O30" s="7"/>
      <c r="P30" s="7"/>
      <c r="U30" s="11"/>
      <c r="V30" s="11"/>
      <c r="W30" s="12"/>
      <c r="X30" s="15"/>
      <c r="Y30" s="15"/>
      <c r="Z30" s="15"/>
    </row>
    <row r="31" spans="1:26" ht="20.25" customHeight="1"/>
    <row r="32" spans="1:26" ht="20.25" customHeight="1"/>
    <row r="33" ht="20.25" customHeight="1"/>
    <row r="34" ht="20.25" customHeight="1"/>
    <row r="35" ht="20.25" customHeight="1"/>
    <row r="36" ht="20.25" customHeight="1"/>
    <row r="37" ht="20.25" customHeight="1"/>
    <row r="38" ht="20.25" customHeight="1"/>
    <row r="39" ht="20.25" customHeight="1"/>
    <row r="40" ht="20.25" customHeight="1"/>
    <row r="41" ht="20.25" customHeight="1"/>
    <row r="42" ht="20.25" customHeight="1"/>
    <row r="43" ht="20.25" customHeight="1"/>
    <row r="44" ht="20.25" customHeight="1"/>
    <row r="45" ht="20.25" customHeight="1"/>
    <row r="46" ht="20.25" customHeight="1"/>
    <row r="47" ht="20.25" customHeight="1"/>
    <row r="48" ht="20.25" customHeight="1"/>
    <row r="49" ht="20.25" customHeight="1"/>
    <row r="50" ht="20.25" customHeight="1"/>
    <row r="51" ht="20.25" customHeight="1"/>
    <row r="52" ht="20.25" customHeight="1"/>
    <row r="53" ht="20.25" customHeight="1"/>
    <row r="54" ht="20.25" customHeight="1"/>
    <row r="55" ht="20.25" customHeight="1"/>
    <row r="56" ht="20.25" customHeight="1"/>
    <row r="57" ht="20.25" customHeight="1"/>
    <row r="58" ht="20.25" customHeight="1"/>
    <row r="59" ht="20.25" customHeight="1"/>
    <row r="60" ht="20.25" customHeight="1"/>
    <row r="61" ht="20.25" customHeight="1"/>
    <row r="62" ht="20.25" customHeight="1"/>
    <row r="63" ht="20.25" customHeight="1"/>
    <row r="64" ht="20.25" customHeight="1"/>
    <row r="65" ht="20.25" customHeight="1"/>
    <row r="66" ht="20.25" customHeight="1"/>
    <row r="67" ht="20.25" customHeight="1"/>
    <row r="68" ht="20.25" customHeight="1"/>
    <row r="69" ht="20.25" customHeight="1"/>
    <row r="70" ht="20.25" customHeight="1"/>
    <row r="71" ht="20.25" customHeight="1"/>
    <row r="72" ht="20.25" customHeight="1"/>
    <row r="73" ht="20.25" customHeight="1"/>
    <row r="74" ht="20.25" customHeight="1"/>
    <row r="75" ht="20.25" customHeight="1"/>
    <row r="76" ht="20.25" customHeight="1"/>
    <row r="77" ht="20.25" customHeight="1"/>
    <row r="78" ht="20.25" customHeight="1"/>
    <row r="79" ht="20.25" customHeight="1"/>
    <row r="80" ht="20.25" customHeight="1"/>
    <row r="81" ht="20.25" customHeight="1"/>
    <row r="82" ht="20.25" customHeight="1"/>
    <row r="83" ht="20.25" customHeight="1"/>
    <row r="84" ht="20.25" customHeight="1"/>
    <row r="85" ht="20.25" customHeight="1"/>
    <row r="86" ht="20.25" customHeight="1"/>
    <row r="87" ht="20.25" customHeight="1"/>
    <row r="88" ht="20.25" customHeight="1"/>
    <row r="89" ht="20.25" customHeight="1"/>
    <row r="90" ht="20.25" customHeight="1"/>
    <row r="91" ht="20.25" customHeight="1"/>
    <row r="92" ht="20.25" customHeight="1"/>
    <row r="93" ht="20.25" customHeight="1"/>
    <row r="94" ht="20.25" customHeight="1"/>
    <row r="95" ht="20.25" customHeight="1"/>
    <row r="96" ht="20.25" customHeight="1"/>
    <row r="97" ht="20.25" customHeight="1"/>
    <row r="98" ht="20.25" customHeight="1"/>
    <row r="99" ht="20.25" customHeight="1"/>
    <row r="100" ht="20.25" customHeight="1"/>
    <row r="101" ht="20.25" customHeight="1"/>
    <row r="102" ht="20.25" customHeight="1"/>
    <row r="103" ht="20.25" customHeight="1"/>
    <row r="104" ht="20.25" customHeight="1"/>
    <row r="105" ht="20.25" customHeight="1"/>
    <row r="106" ht="20.25" customHeight="1"/>
    <row r="107" ht="20.25" customHeight="1"/>
    <row r="108" ht="20.25" customHeight="1"/>
    <row r="109" ht="20.25" customHeight="1"/>
    <row r="110" ht="20.25" customHeight="1"/>
    <row r="111" ht="20.25" customHeight="1"/>
    <row r="112" ht="20.25" customHeight="1"/>
    <row r="113" ht="20.25" customHeight="1"/>
    <row r="114" ht="20.25" customHeight="1"/>
    <row r="115" ht="20.25" customHeight="1"/>
    <row r="116" ht="20.25" customHeight="1"/>
    <row r="117" ht="20.25" customHeight="1"/>
    <row r="118" ht="20.25" customHeight="1"/>
    <row r="119" ht="20.25" customHeight="1"/>
    <row r="120" ht="20.25" customHeight="1"/>
    <row r="121" ht="20.25" customHeight="1"/>
    <row r="122" ht="20.25" customHeight="1"/>
    <row r="123" ht="20.25" customHeight="1"/>
    <row r="124" ht="20.25" customHeight="1"/>
    <row r="125" ht="20.25" customHeight="1"/>
    <row r="126" ht="20.25" customHeight="1"/>
    <row r="127" ht="20.25" customHeight="1"/>
    <row r="128" ht="20.25" customHeight="1"/>
    <row r="129" ht="20.25" customHeight="1"/>
    <row r="130" ht="20.25" customHeight="1"/>
    <row r="131" ht="20.25" customHeight="1"/>
    <row r="132" ht="20.25" customHeight="1"/>
    <row r="133" ht="20.25" customHeight="1"/>
    <row r="134" ht="20.25" customHeight="1"/>
    <row r="135" ht="20.25" customHeight="1"/>
    <row r="136" ht="20.25" customHeight="1"/>
    <row r="137" ht="20.25" customHeight="1"/>
    <row r="138" ht="20.25" customHeight="1"/>
    <row r="139" ht="20.25" customHeight="1"/>
    <row r="140" ht="20.25" customHeight="1"/>
    <row r="141" ht="20.25" customHeight="1"/>
    <row r="142" ht="20.25" customHeight="1"/>
    <row r="143" ht="20.25" customHeight="1"/>
    <row r="144" ht="20.25" customHeight="1"/>
    <row r="145" ht="20.25" customHeight="1"/>
    <row r="146" ht="20.25" customHeight="1"/>
    <row r="147" ht="20.25" customHeight="1"/>
    <row r="148" ht="20.25" customHeight="1"/>
    <row r="149" ht="20.25" customHeight="1"/>
    <row r="150" ht="20.25" customHeight="1"/>
    <row r="151" ht="20.25" customHeight="1"/>
    <row r="152" ht="20.25" customHeight="1"/>
    <row r="153" ht="20.25" customHeight="1"/>
    <row r="154" ht="20.25" customHeight="1"/>
    <row r="155" ht="20.25" customHeight="1"/>
    <row r="156" ht="20.25" customHeight="1"/>
    <row r="157" ht="20.25" customHeight="1"/>
    <row r="158" ht="20.25" customHeight="1"/>
    <row r="159" ht="20.25" customHeight="1"/>
    <row r="160" ht="20.25" customHeight="1"/>
    <row r="161" ht="20.25" customHeight="1"/>
    <row r="162" ht="20.25" customHeight="1"/>
    <row r="163" ht="20.25" customHeight="1"/>
    <row r="164" ht="20.25" customHeight="1"/>
    <row r="165" ht="20.25" customHeight="1"/>
    <row r="166" ht="20.25" customHeight="1"/>
    <row r="167" ht="20.25" customHeight="1"/>
    <row r="168" ht="20.25" customHeight="1"/>
    <row r="169" ht="20.25" customHeight="1"/>
    <row r="170" ht="20.25" customHeight="1"/>
    <row r="171" ht="20.25" customHeight="1"/>
    <row r="172" ht="20.25" customHeight="1"/>
    <row r="173" ht="20.25" customHeight="1"/>
    <row r="174" ht="20.25" customHeight="1"/>
    <row r="175" ht="20.25" customHeight="1"/>
    <row r="176" ht="20.25" customHeight="1"/>
    <row r="177" ht="20.25" customHeight="1"/>
    <row r="178" ht="20.25" customHeight="1"/>
    <row r="179" ht="20.25" customHeight="1"/>
    <row r="180" ht="20.25" customHeight="1"/>
    <row r="181" ht="20.25" customHeight="1"/>
    <row r="182" ht="20.25" customHeight="1"/>
    <row r="183" ht="20.25" customHeight="1"/>
    <row r="184" ht="20.25" customHeight="1"/>
    <row r="185" ht="20.25" customHeight="1"/>
    <row r="186" ht="20.25" customHeight="1"/>
    <row r="187" ht="20.25" customHeight="1"/>
    <row r="188" ht="20.25" customHeight="1"/>
    <row r="189" ht="20.25" customHeight="1"/>
    <row r="190" ht="20.25" customHeight="1"/>
    <row r="191" ht="20.25" customHeight="1"/>
    <row r="192" ht="20.25" customHeight="1"/>
    <row r="193" ht="20.25" customHeight="1"/>
    <row r="194" ht="20.25" customHeight="1"/>
    <row r="195" ht="20.25" customHeight="1"/>
    <row r="196" ht="20.25" customHeight="1"/>
    <row r="197" ht="20.25" customHeight="1"/>
    <row r="198" ht="20.25" customHeight="1"/>
    <row r="199" ht="20.25" customHeight="1"/>
    <row r="200" ht="20.25" customHeight="1"/>
    <row r="201" ht="20.25" customHeight="1"/>
    <row r="202" ht="20.25" customHeight="1"/>
    <row r="203" ht="20.25" customHeight="1"/>
    <row r="204" ht="20.25" customHeight="1"/>
    <row r="205" ht="20.25" customHeight="1"/>
    <row r="206" ht="20.25" customHeight="1"/>
    <row r="207" ht="20.25" customHeight="1"/>
    <row r="208" ht="20.25" customHeight="1"/>
    <row r="209" ht="20.25" customHeight="1"/>
    <row r="210" ht="20.25" customHeight="1"/>
    <row r="211" ht="20.25" customHeight="1"/>
    <row r="212" ht="20.25" customHeight="1"/>
    <row r="213" ht="20.25" customHeight="1"/>
    <row r="214" ht="20.25" customHeight="1"/>
    <row r="215" ht="20.25" customHeight="1"/>
    <row r="216" ht="20.25" customHeight="1"/>
    <row r="217" ht="20.25" customHeight="1"/>
    <row r="218" ht="20.25" customHeight="1"/>
    <row r="219" ht="20.25" customHeight="1"/>
    <row r="220" ht="20.25" customHeight="1"/>
    <row r="221" ht="20.25" customHeight="1"/>
    <row r="222" ht="20.25" customHeight="1"/>
    <row r="223" ht="20.25" customHeight="1"/>
    <row r="224" ht="20.25" customHeight="1"/>
    <row r="225" ht="20.25" customHeight="1"/>
    <row r="226" ht="20.25" customHeight="1"/>
    <row r="227" ht="20.25" customHeight="1"/>
    <row r="228" ht="20.25" customHeight="1"/>
    <row r="229" ht="20.25" customHeight="1"/>
    <row r="230" ht="20.25" customHeight="1"/>
    <row r="231" ht="20.25" customHeight="1"/>
    <row r="232" ht="20.25" customHeight="1"/>
    <row r="233" ht="20.25" customHeight="1"/>
    <row r="234" ht="20.25" customHeight="1"/>
    <row r="235" ht="20.25" customHeight="1"/>
    <row r="236" ht="20.25" customHeight="1"/>
    <row r="237" ht="20.25" customHeight="1"/>
    <row r="238" ht="20.25" customHeight="1"/>
    <row r="239" ht="20.25" customHeight="1"/>
    <row r="240" ht="20.25" customHeight="1"/>
    <row r="241" ht="20.25" customHeight="1"/>
    <row r="242" ht="20.25" customHeight="1"/>
    <row r="243" ht="20.25" customHeight="1"/>
    <row r="244" ht="20.25" customHeight="1"/>
    <row r="245" ht="20.25" customHeight="1"/>
    <row r="246" ht="20.25" customHeight="1"/>
    <row r="247" ht="20.25" customHeight="1"/>
    <row r="248" ht="20.25" customHeight="1"/>
    <row r="249" ht="20.25" customHeight="1"/>
    <row r="250" ht="20.25" customHeight="1"/>
    <row r="251" ht="20.25" customHeight="1"/>
    <row r="252" ht="20.25" customHeight="1"/>
    <row r="253" ht="20.25" customHeight="1"/>
    <row r="254" ht="20.25" customHeight="1"/>
    <row r="255" ht="20.25" customHeight="1"/>
    <row r="256" ht="20.25" customHeight="1"/>
    <row r="257" ht="20.25" customHeight="1"/>
    <row r="258" ht="20.25" customHeight="1"/>
    <row r="259" ht="20.25" customHeight="1"/>
    <row r="260" ht="20.25" customHeight="1"/>
    <row r="261" ht="20.25" customHeight="1"/>
    <row r="262" ht="20.25" customHeight="1"/>
    <row r="263" ht="20.25" customHeight="1"/>
    <row r="264" ht="20.25" customHeight="1"/>
    <row r="265" ht="20.25" customHeight="1"/>
    <row r="266" ht="20.25" customHeight="1"/>
    <row r="267" ht="20.25" customHeight="1"/>
    <row r="268" ht="20.25" customHeight="1"/>
    <row r="269" ht="20.25" customHeight="1"/>
    <row r="270" ht="20.25" customHeight="1"/>
    <row r="271" ht="20.25" customHeight="1"/>
    <row r="272" ht="20.25" customHeight="1"/>
    <row r="273" ht="20.25" customHeight="1"/>
    <row r="274" ht="20.25" customHeight="1"/>
    <row r="275" ht="20.25" customHeight="1"/>
    <row r="276" ht="20.25" customHeight="1"/>
    <row r="277" ht="20.25" customHeight="1"/>
    <row r="278" ht="20.25" customHeight="1"/>
    <row r="279" ht="20.25" customHeight="1"/>
    <row r="280" ht="20.25" customHeight="1"/>
    <row r="281" ht="20.25" customHeight="1"/>
    <row r="282" ht="20.25" customHeight="1"/>
    <row r="283" ht="20.25" customHeight="1"/>
    <row r="284" ht="20.25" customHeight="1"/>
    <row r="285" ht="20.25" customHeight="1"/>
    <row r="286" ht="20.25" customHeight="1"/>
    <row r="287" ht="20.25" customHeight="1"/>
    <row r="288" ht="20.25" customHeight="1"/>
    <row r="289" ht="20.25" customHeight="1"/>
    <row r="290" ht="20.25" customHeight="1"/>
    <row r="291" ht="20.25" customHeight="1"/>
    <row r="292" ht="20.25" customHeight="1"/>
    <row r="293" ht="20.25" customHeight="1"/>
    <row r="294" ht="20.25" customHeight="1"/>
    <row r="295" ht="20.25" customHeight="1"/>
    <row r="296" ht="20.25" customHeight="1"/>
    <row r="297" ht="20.25" customHeight="1"/>
    <row r="298" ht="20.25" customHeight="1"/>
    <row r="299" ht="20.25" customHeight="1"/>
    <row r="300" ht="20.25" customHeight="1"/>
    <row r="301" ht="20.25" customHeight="1"/>
    <row r="302" ht="20.25" customHeight="1"/>
    <row r="303" ht="20.25" customHeight="1"/>
    <row r="304" ht="20.25" customHeight="1"/>
    <row r="305" ht="20.25" customHeight="1"/>
    <row r="306" ht="20.25" customHeight="1"/>
    <row r="307" ht="20.25" customHeight="1"/>
    <row r="308" ht="20.25" customHeight="1"/>
    <row r="309" ht="20.25" customHeight="1"/>
    <row r="310" ht="20.25" customHeight="1"/>
    <row r="311" ht="20.25" customHeight="1"/>
    <row r="312" ht="20.25" customHeight="1"/>
    <row r="313" ht="20.25" customHeight="1"/>
    <row r="314" ht="20.25" customHeight="1"/>
    <row r="315" ht="20.25" customHeight="1"/>
    <row r="316" ht="20.25" customHeight="1"/>
    <row r="317" ht="20.25" customHeight="1"/>
    <row r="318" ht="20.25" customHeight="1"/>
    <row r="319" ht="20.25" customHeight="1"/>
    <row r="320" ht="20.25" customHeight="1"/>
    <row r="321" ht="20.25" customHeight="1"/>
    <row r="322" ht="20.25" customHeight="1"/>
    <row r="323" ht="20.25" customHeight="1"/>
    <row r="324" ht="20.25" customHeight="1"/>
    <row r="325" ht="20.25" customHeight="1"/>
    <row r="326" ht="20.25" customHeight="1"/>
    <row r="327" ht="20.25" customHeight="1"/>
    <row r="328" ht="20.25" customHeight="1"/>
    <row r="329" ht="20.25" customHeight="1"/>
    <row r="330" ht="20.25" customHeight="1"/>
    <row r="331" ht="20.25" customHeight="1"/>
    <row r="332" ht="20.25" customHeight="1"/>
    <row r="333" ht="20.25" customHeight="1"/>
    <row r="334" ht="20.25" customHeight="1"/>
    <row r="335" ht="20.25" customHeight="1"/>
    <row r="336" ht="20.25" customHeight="1"/>
    <row r="337" ht="20.25" customHeight="1"/>
    <row r="338" ht="20.25" customHeight="1"/>
    <row r="339" ht="20.25" customHeight="1"/>
    <row r="340" ht="20.25" customHeight="1"/>
    <row r="341" ht="20.25" customHeight="1"/>
    <row r="342" ht="20.25" customHeight="1"/>
    <row r="343" ht="20.25" customHeight="1"/>
    <row r="344" ht="20.25" customHeight="1"/>
    <row r="345" ht="20.25" customHeight="1"/>
    <row r="346" ht="20.25" customHeight="1"/>
    <row r="347" ht="20.25" customHeight="1"/>
    <row r="348" ht="20.25" customHeight="1"/>
    <row r="349" ht="20.25" customHeight="1"/>
    <row r="350" ht="20.25" customHeight="1"/>
    <row r="351" ht="20.25" customHeight="1"/>
    <row r="352" ht="20.25" customHeight="1"/>
    <row r="353" ht="20.25" customHeight="1"/>
    <row r="354" ht="20.25" customHeight="1"/>
    <row r="355" ht="20.25" customHeight="1"/>
    <row r="356" ht="20.25" customHeight="1"/>
    <row r="357" ht="20.25" customHeight="1"/>
    <row r="358" ht="20.25" customHeight="1"/>
    <row r="359" ht="20.25" customHeight="1"/>
    <row r="360" ht="20.25" customHeight="1"/>
    <row r="361" ht="20.25" customHeight="1"/>
    <row r="362" ht="20.25" customHeight="1"/>
    <row r="363" ht="20.25" customHeight="1"/>
  </sheetData>
  <mergeCells count="13">
    <mergeCell ref="Y3:Y10"/>
    <mergeCell ref="Z3:Z10"/>
    <mergeCell ref="U3:U10"/>
    <mergeCell ref="V3:V10"/>
    <mergeCell ref="W3:W10"/>
    <mergeCell ref="X3:X10"/>
    <mergeCell ref="O3:O10"/>
    <mergeCell ref="P3:P10"/>
    <mergeCell ref="E3:E10"/>
    <mergeCell ref="F3:F10"/>
    <mergeCell ref="G3:G10"/>
    <mergeCell ref="H3:H10"/>
    <mergeCell ref="I3:I10"/>
  </mergeCells>
  <phoneticPr fontId="2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2:Z25"/>
  <sheetViews>
    <sheetView workbookViewId="0">
      <selection activeCell="W18" sqref="W18"/>
    </sheetView>
  </sheetViews>
  <sheetFormatPr defaultRowHeight="16.5"/>
  <cols>
    <col min="1" max="1" width="6.25" style="23" customWidth="1"/>
    <col min="2" max="2" width="11.5" style="23" customWidth="1"/>
    <col min="3" max="3" width="18.5" style="23" customWidth="1"/>
    <col min="4" max="4" width="11.75" style="23" customWidth="1"/>
    <col min="5" max="8" width="6.625" style="25" customWidth="1"/>
    <col min="9" max="9" width="7.375" style="25" customWidth="1"/>
    <col min="10" max="10" width="15.375" style="4" customWidth="1"/>
    <col min="11" max="11" width="12.125" style="4" customWidth="1"/>
    <col min="12" max="12" width="8.625" style="17" customWidth="1"/>
    <col min="13" max="13" width="8.625" style="7" customWidth="1"/>
    <col min="14" max="14" width="10.625" style="7" customWidth="1"/>
    <col min="15" max="16" width="11.625" style="7" customWidth="1"/>
    <col min="17" max="17" width="8.625" style="9" customWidth="1"/>
    <col min="18" max="18" width="10.25" style="9" customWidth="1"/>
    <col min="19" max="20" width="7.875" style="9" customWidth="1"/>
    <col min="21" max="22" width="11.625" style="11" customWidth="1"/>
    <col min="23" max="23" width="11.625" style="12" customWidth="1"/>
    <col min="24" max="26" width="9.125" style="15" customWidth="1"/>
    <col min="27" max="16384" width="9" style="5"/>
  </cols>
  <sheetData>
    <row r="2" spans="1:26" s="3" customFormat="1" ht="61.5" customHeight="1">
      <c r="A2" s="23" t="s">
        <v>131</v>
      </c>
      <c r="B2" s="23" t="s">
        <v>1</v>
      </c>
      <c r="C2" s="23" t="s">
        <v>14</v>
      </c>
      <c r="D2" s="23" t="s">
        <v>22</v>
      </c>
      <c r="E2" s="25" t="s">
        <v>36</v>
      </c>
      <c r="F2" s="25" t="s">
        <v>37</v>
      </c>
      <c r="G2" s="25" t="s">
        <v>38</v>
      </c>
      <c r="H2" s="25" t="s">
        <v>39</v>
      </c>
      <c r="I2" s="25" t="s">
        <v>19</v>
      </c>
      <c r="J2" s="23" t="s">
        <v>15</v>
      </c>
      <c r="K2" s="23" t="s">
        <v>16</v>
      </c>
      <c r="L2" s="18" t="s">
        <v>257</v>
      </c>
      <c r="M2" s="8" t="s">
        <v>17</v>
      </c>
      <c r="N2" s="8" t="s">
        <v>20</v>
      </c>
      <c r="O2" s="8" t="s">
        <v>204</v>
      </c>
      <c r="P2" s="8" t="s">
        <v>216</v>
      </c>
      <c r="Q2" s="10" t="s">
        <v>18</v>
      </c>
      <c r="R2" s="10" t="s">
        <v>21</v>
      </c>
      <c r="S2" s="22" t="s">
        <v>234</v>
      </c>
      <c r="T2" s="22" t="s">
        <v>244</v>
      </c>
      <c r="U2" s="13" t="s">
        <v>154</v>
      </c>
      <c r="V2" s="13" t="s">
        <v>153</v>
      </c>
      <c r="W2" s="14" t="s">
        <v>155</v>
      </c>
      <c r="X2" s="29" t="s">
        <v>40</v>
      </c>
      <c r="Y2" s="29" t="s">
        <v>98</v>
      </c>
      <c r="Z2" s="29" t="s">
        <v>97</v>
      </c>
    </row>
    <row r="3" spans="1:26" ht="20.25" customHeight="1">
      <c r="A3" s="34"/>
      <c r="B3" s="23">
        <v>23558159</v>
      </c>
      <c r="C3" s="23" t="s">
        <v>0</v>
      </c>
      <c r="E3" s="25">
        <v>850</v>
      </c>
      <c r="F3" s="25">
        <v>500</v>
      </c>
      <c r="I3" s="25">
        <v>10</v>
      </c>
      <c r="J3" s="6" t="s">
        <v>141</v>
      </c>
      <c r="K3" s="4" t="s">
        <v>142</v>
      </c>
      <c r="L3" s="17">
        <f>(F3*(E3/100))/1000</f>
        <v>4.25</v>
      </c>
      <c r="M3" s="7">
        <v>0.63800000000000001</v>
      </c>
      <c r="N3" s="7">
        <f>M3*L3</f>
        <v>2.7115</v>
      </c>
      <c r="O3" s="7">
        <f>N3</f>
        <v>2.7115</v>
      </c>
      <c r="P3" s="7">
        <f>O3*I3</f>
        <v>27.115000000000002</v>
      </c>
      <c r="Q3" s="9">
        <v>0.96199999999999997</v>
      </c>
      <c r="R3" s="9">
        <f>Q3*L3</f>
        <v>4.0884999999999998</v>
      </c>
      <c r="S3" s="9">
        <f>R3</f>
        <v>4.0884999999999998</v>
      </c>
      <c r="T3" s="9">
        <f>S3*I3</f>
        <v>40.884999999999998</v>
      </c>
      <c r="U3" s="12">
        <v>9600</v>
      </c>
      <c r="V3" s="12">
        <f>U3*S3</f>
        <v>39249.599999999999</v>
      </c>
      <c r="W3" s="12">
        <f>V3*I3</f>
        <v>392496</v>
      </c>
    </row>
    <row r="4" spans="1:26">
      <c r="A4" s="35"/>
    </row>
    <row r="5" spans="1:26">
      <c r="A5" s="35"/>
    </row>
    <row r="6" spans="1:26">
      <c r="A6" s="35"/>
    </row>
    <row r="7" spans="1:26">
      <c r="A7" s="35"/>
    </row>
    <row r="8" spans="1:26">
      <c r="A8" s="35"/>
    </row>
    <row r="9" spans="1:26">
      <c r="A9" s="35"/>
    </row>
    <row r="10" spans="1:26">
      <c r="A10" s="35"/>
    </row>
    <row r="11" spans="1:26">
      <c r="A11" s="35"/>
    </row>
    <row r="12" spans="1:26">
      <c r="A12" s="35"/>
    </row>
    <row r="13" spans="1:26">
      <c r="A13" s="35"/>
    </row>
    <row r="14" spans="1:26">
      <c r="A14" s="35"/>
    </row>
    <row r="15" spans="1:26">
      <c r="A15" s="35"/>
    </row>
    <row r="16" spans="1:26">
      <c r="A16" s="35"/>
    </row>
    <row r="17" spans="1:1">
      <c r="A17" s="35"/>
    </row>
    <row r="18" spans="1:1">
      <c r="A18" s="35"/>
    </row>
    <row r="19" spans="1:1">
      <c r="A19" s="35"/>
    </row>
    <row r="20" spans="1:1">
      <c r="A20" s="35"/>
    </row>
    <row r="21" spans="1:1">
      <c r="A21" s="35"/>
    </row>
    <row r="22" spans="1:1">
      <c r="A22" s="35"/>
    </row>
    <row r="23" spans="1:1">
      <c r="A23" s="35"/>
    </row>
    <row r="24" spans="1:1">
      <c r="A24" s="35"/>
    </row>
    <row r="25" spans="1:1">
      <c r="A25" s="36"/>
    </row>
  </sheetData>
  <phoneticPr fontId="2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25"/>
  <sheetViews>
    <sheetView workbookViewId="0">
      <selection activeCell="W18" sqref="W18"/>
    </sheetView>
  </sheetViews>
  <sheetFormatPr defaultRowHeight="16.5"/>
  <cols>
    <col min="1" max="1" width="6.25" style="23" customWidth="1"/>
    <col min="2" max="2" width="11.5" style="23" customWidth="1"/>
    <col min="3" max="3" width="18.5" style="23" customWidth="1"/>
    <col min="4" max="4" width="11.75" style="23" customWidth="1"/>
    <col min="5" max="8" width="6.625" style="32" customWidth="1"/>
    <col min="9" max="9" width="7.375" style="32" customWidth="1"/>
    <col min="10" max="10" width="15.375" style="4" customWidth="1"/>
    <col min="11" max="11" width="12.125" style="4" customWidth="1"/>
    <col min="12" max="12" width="8.625" style="17" customWidth="1"/>
    <col min="13" max="13" width="8.625" style="7" customWidth="1"/>
    <col min="14" max="14" width="10.625" style="7" customWidth="1"/>
    <col min="15" max="16" width="11.625" style="7" customWidth="1"/>
    <col min="17" max="17" width="8.625" style="9" customWidth="1"/>
    <col min="18" max="18" width="10.25" style="9" customWidth="1"/>
    <col min="19" max="20" width="7.875" style="9" customWidth="1"/>
    <col min="21" max="22" width="11.625" style="11" customWidth="1"/>
    <col min="23" max="23" width="11.625" style="12" customWidth="1"/>
    <col min="24" max="26" width="9.125" style="15" customWidth="1"/>
    <col min="27" max="16384" width="9" style="5"/>
  </cols>
  <sheetData>
    <row r="2" spans="1:26" s="3" customFormat="1" ht="61.5" customHeight="1">
      <c r="A2" s="23" t="s">
        <v>131</v>
      </c>
      <c r="B2" s="23" t="s">
        <v>1</v>
      </c>
      <c r="C2" s="23" t="s">
        <v>14</v>
      </c>
      <c r="D2" s="23" t="s">
        <v>22</v>
      </c>
      <c r="E2" s="32" t="s">
        <v>36</v>
      </c>
      <c r="F2" s="32" t="s">
        <v>37</v>
      </c>
      <c r="G2" s="32" t="s">
        <v>38</v>
      </c>
      <c r="H2" s="32" t="s">
        <v>39</v>
      </c>
      <c r="I2" s="32" t="s">
        <v>19</v>
      </c>
      <c r="J2" s="23" t="s">
        <v>15</v>
      </c>
      <c r="K2" s="23" t="s">
        <v>16</v>
      </c>
      <c r="L2" s="18" t="s">
        <v>257</v>
      </c>
      <c r="M2" s="8" t="s">
        <v>17</v>
      </c>
      <c r="N2" s="8" t="s">
        <v>20</v>
      </c>
      <c r="O2" s="8" t="s">
        <v>204</v>
      </c>
      <c r="P2" s="8" t="s">
        <v>216</v>
      </c>
      <c r="Q2" s="10" t="s">
        <v>18</v>
      </c>
      <c r="R2" s="10" t="s">
        <v>21</v>
      </c>
      <c r="S2" s="22" t="s">
        <v>234</v>
      </c>
      <c r="T2" s="22" t="s">
        <v>244</v>
      </c>
      <c r="U2" s="13" t="s">
        <v>154</v>
      </c>
      <c r="V2" s="13" t="s">
        <v>153</v>
      </c>
      <c r="W2" s="14" t="s">
        <v>155</v>
      </c>
      <c r="X2" s="33" t="s">
        <v>40</v>
      </c>
      <c r="Y2" s="33" t="s">
        <v>98</v>
      </c>
      <c r="Z2" s="33" t="s">
        <v>97</v>
      </c>
    </row>
    <row r="3" spans="1:26" ht="20.25" customHeight="1">
      <c r="A3" s="34"/>
      <c r="B3" s="23">
        <v>23464516</v>
      </c>
      <c r="C3" s="23" t="s">
        <v>256</v>
      </c>
      <c r="E3" s="32">
        <v>1000</v>
      </c>
      <c r="F3" s="32">
        <v>1000</v>
      </c>
      <c r="I3" s="32">
        <v>1</v>
      </c>
      <c r="J3" s="4" t="s">
        <v>143</v>
      </c>
      <c r="K3" s="4" t="s">
        <v>143</v>
      </c>
      <c r="L3" s="17">
        <f>(E3*2+F3*2)/1000</f>
        <v>4</v>
      </c>
      <c r="M3" s="7">
        <v>1.31</v>
      </c>
      <c r="N3" s="7">
        <f t="shared" ref="N3" si="0">M3*L3</f>
        <v>5.24</v>
      </c>
      <c r="O3" s="7">
        <f>N3</f>
        <v>5.24</v>
      </c>
      <c r="P3" s="7">
        <f>O3*I3</f>
        <v>5.24</v>
      </c>
      <c r="Q3" s="9">
        <v>2.62</v>
      </c>
      <c r="R3" s="9">
        <f>Q3*L3</f>
        <v>10.48</v>
      </c>
      <c r="S3" s="9">
        <f>R3</f>
        <v>10.48</v>
      </c>
      <c r="T3" s="9">
        <f>S3*I3</f>
        <v>10.48</v>
      </c>
      <c r="U3" s="12">
        <v>27000</v>
      </c>
      <c r="V3" s="12">
        <f>U3*S3</f>
        <v>282960</v>
      </c>
      <c r="W3" s="12">
        <f>V3*I3</f>
        <v>282960</v>
      </c>
    </row>
    <row r="4" spans="1:26">
      <c r="A4" s="35"/>
    </row>
    <row r="5" spans="1:26">
      <c r="A5" s="35"/>
    </row>
    <row r="6" spans="1:26">
      <c r="A6" s="35"/>
    </row>
    <row r="7" spans="1:26">
      <c r="A7" s="35"/>
    </row>
    <row r="8" spans="1:26">
      <c r="A8" s="35"/>
    </row>
    <row r="9" spans="1:26">
      <c r="A9" s="35"/>
    </row>
    <row r="10" spans="1:26">
      <c r="A10" s="35"/>
    </row>
    <row r="11" spans="1:26">
      <c r="A11" s="35"/>
    </row>
    <row r="12" spans="1:26">
      <c r="A12" s="35"/>
    </row>
    <row r="13" spans="1:26">
      <c r="A13" s="35"/>
    </row>
    <row r="14" spans="1:26">
      <c r="A14" s="35"/>
    </row>
    <row r="15" spans="1:26">
      <c r="A15" s="35"/>
    </row>
    <row r="16" spans="1:26">
      <c r="A16" s="35"/>
    </row>
    <row r="17" spans="1:1">
      <c r="A17" s="35"/>
    </row>
    <row r="18" spans="1:1">
      <c r="A18" s="35"/>
    </row>
    <row r="19" spans="1:1">
      <c r="A19" s="35"/>
    </row>
    <row r="20" spans="1:1">
      <c r="A20" s="35"/>
    </row>
    <row r="21" spans="1:1">
      <c r="A21" s="35"/>
    </row>
    <row r="22" spans="1:1">
      <c r="A22" s="35"/>
    </row>
    <row r="23" spans="1:1">
      <c r="A23" s="35"/>
    </row>
    <row r="24" spans="1:1">
      <c r="A24" s="35"/>
    </row>
    <row r="25" spans="1:1">
      <c r="A25" s="36"/>
    </row>
  </sheetData>
  <phoneticPr fontId="2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2:Z25"/>
  <sheetViews>
    <sheetView workbookViewId="0">
      <selection activeCell="W18" sqref="W18"/>
    </sheetView>
  </sheetViews>
  <sheetFormatPr defaultRowHeight="16.5"/>
  <cols>
    <col min="1" max="1" width="6.25" style="23" customWidth="1"/>
    <col min="2" max="2" width="11.5" style="23" customWidth="1"/>
    <col min="3" max="3" width="18.5" style="23" customWidth="1"/>
    <col min="4" max="4" width="11.75" style="23" customWidth="1"/>
    <col min="5" max="8" width="6.625" style="25" customWidth="1"/>
    <col min="9" max="9" width="7.375" style="25" customWidth="1"/>
    <col min="10" max="10" width="15.375" style="4" customWidth="1"/>
    <col min="11" max="11" width="12.125" style="4" customWidth="1"/>
    <col min="12" max="12" width="8.625" style="17" customWidth="1"/>
    <col min="13" max="13" width="8.625" style="7" customWidth="1"/>
    <col min="14" max="14" width="10.625" style="7" customWidth="1"/>
    <col min="15" max="16" width="11.625" style="7" customWidth="1"/>
    <col min="17" max="17" width="8.625" style="9" customWidth="1"/>
    <col min="18" max="18" width="10.25" style="9" customWidth="1"/>
    <col min="19" max="20" width="7.875" style="9" customWidth="1"/>
    <col min="21" max="22" width="11.625" style="11" customWidth="1"/>
    <col min="23" max="23" width="11.625" style="12" customWidth="1"/>
    <col min="24" max="26" width="9.125" style="15" customWidth="1"/>
    <col min="27" max="16384" width="9" style="5"/>
  </cols>
  <sheetData>
    <row r="2" spans="1:26" s="3" customFormat="1" ht="61.5" customHeight="1">
      <c r="A2" s="23" t="s">
        <v>131</v>
      </c>
      <c r="B2" s="23" t="s">
        <v>1</v>
      </c>
      <c r="C2" s="23" t="s">
        <v>14</v>
      </c>
      <c r="D2" s="23" t="s">
        <v>22</v>
      </c>
      <c r="E2" s="25" t="s">
        <v>36</v>
      </c>
      <c r="F2" s="25" t="s">
        <v>37</v>
      </c>
      <c r="G2" s="25" t="s">
        <v>38</v>
      </c>
      <c r="H2" s="25" t="s">
        <v>39</v>
      </c>
      <c r="I2" s="25" t="s">
        <v>19</v>
      </c>
      <c r="J2" s="23" t="s">
        <v>15</v>
      </c>
      <c r="K2" s="23" t="s">
        <v>16</v>
      </c>
      <c r="L2" s="18" t="s">
        <v>257</v>
      </c>
      <c r="M2" s="8" t="s">
        <v>17</v>
      </c>
      <c r="N2" s="8" t="s">
        <v>20</v>
      </c>
      <c r="O2" s="8" t="s">
        <v>205</v>
      </c>
      <c r="P2" s="8" t="s">
        <v>216</v>
      </c>
      <c r="Q2" s="10" t="s">
        <v>18</v>
      </c>
      <c r="R2" s="10" t="s">
        <v>21</v>
      </c>
      <c r="S2" s="22" t="s">
        <v>234</v>
      </c>
      <c r="T2" s="22" t="s">
        <v>245</v>
      </c>
      <c r="U2" s="13" t="s">
        <v>154</v>
      </c>
      <c r="V2" s="13" t="s">
        <v>153</v>
      </c>
      <c r="W2" s="14" t="s">
        <v>155</v>
      </c>
      <c r="X2" s="29" t="s">
        <v>40</v>
      </c>
      <c r="Y2" s="29" t="s">
        <v>98</v>
      </c>
      <c r="Z2" s="29" t="s">
        <v>97</v>
      </c>
    </row>
    <row r="3" spans="1:26" ht="20.25" customHeight="1">
      <c r="A3" s="34"/>
      <c r="B3" s="34">
        <v>23464518</v>
      </c>
      <c r="C3" s="34" t="s">
        <v>3</v>
      </c>
      <c r="D3" s="34" t="s">
        <v>46</v>
      </c>
      <c r="E3" s="49">
        <v>1000</v>
      </c>
      <c r="F3" s="49">
        <v>1000</v>
      </c>
      <c r="G3" s="49"/>
      <c r="H3" s="49"/>
      <c r="I3" s="49">
        <v>1</v>
      </c>
      <c r="J3" s="6" t="s">
        <v>144</v>
      </c>
      <c r="K3" s="4" t="s">
        <v>145</v>
      </c>
      <c r="L3" s="17">
        <f>(E3*2+F3*2)/1000</f>
        <v>4</v>
      </c>
      <c r="M3" s="7">
        <v>1.1559999999999999</v>
      </c>
      <c r="N3" s="7">
        <f t="shared" ref="N3:N5" si="0">M3*L3</f>
        <v>4.6239999999999997</v>
      </c>
      <c r="O3" s="43">
        <f>SUM(N3:N5)</f>
        <v>10.341999999999999</v>
      </c>
      <c r="P3" s="43">
        <f>O3*I3</f>
        <v>10.341999999999999</v>
      </c>
      <c r="Q3" s="9">
        <v>2.2679999999999998</v>
      </c>
      <c r="R3" s="9">
        <f t="shared" ref="R3:R5" si="1">Q3*L3</f>
        <v>9.0719999999999992</v>
      </c>
      <c r="S3" s="38">
        <f>SUM(R3:R5)</f>
        <v>20.782461538461536</v>
      </c>
      <c r="T3" s="26">
        <f>S3*I3</f>
        <v>20.782461538461536</v>
      </c>
      <c r="U3" s="55">
        <v>9400</v>
      </c>
      <c r="V3" s="55">
        <f>U3*S3</f>
        <v>195355.13846153844</v>
      </c>
      <c r="W3" s="55">
        <f>V3*I3</f>
        <v>195355.13846153844</v>
      </c>
      <c r="X3" s="58"/>
      <c r="Y3" s="58"/>
      <c r="Z3" s="58"/>
    </row>
    <row r="4" spans="1:26" ht="20.25" customHeight="1">
      <c r="A4" s="35">
        <f>$A$3</f>
        <v>0</v>
      </c>
      <c r="B4" s="34">
        <v>23464518</v>
      </c>
      <c r="C4" s="34" t="s">
        <v>3</v>
      </c>
      <c r="D4" s="34" t="s">
        <v>46</v>
      </c>
      <c r="E4" s="50"/>
      <c r="F4" s="50"/>
      <c r="G4" s="50"/>
      <c r="H4" s="50"/>
      <c r="I4" s="50"/>
      <c r="J4" s="4" t="s">
        <v>148</v>
      </c>
      <c r="K4" s="4" t="s">
        <v>146</v>
      </c>
      <c r="L4" s="17">
        <f>(F3*2)/1000</f>
        <v>2</v>
      </c>
      <c r="M4" s="7">
        <v>0.25900000000000001</v>
      </c>
      <c r="N4" s="7">
        <f t="shared" si="0"/>
        <v>0.51800000000000002</v>
      </c>
      <c r="O4" s="44"/>
      <c r="P4" s="44"/>
      <c r="Q4" s="9">
        <v>0.48599999999999999</v>
      </c>
      <c r="R4" s="9">
        <f t="shared" si="1"/>
        <v>0.97199999999999998</v>
      </c>
      <c r="S4" s="39"/>
      <c r="T4" s="27"/>
      <c r="U4" s="56"/>
      <c r="V4" s="56"/>
      <c r="W4" s="56"/>
      <c r="X4" s="59"/>
      <c r="Y4" s="59"/>
      <c r="Z4" s="59"/>
    </row>
    <row r="5" spans="1:26" ht="20.25" customHeight="1">
      <c r="A5" s="35">
        <f t="shared" ref="A5" si="2">$A$3</f>
        <v>0</v>
      </c>
      <c r="B5" s="34">
        <v>23464518</v>
      </c>
      <c r="C5" s="34" t="s">
        <v>3</v>
      </c>
      <c r="D5" s="34" t="s">
        <v>46</v>
      </c>
      <c r="E5" s="51"/>
      <c r="F5" s="51"/>
      <c r="G5" s="51"/>
      <c r="H5" s="51"/>
      <c r="I5" s="51"/>
      <c r="J5" s="4" t="s">
        <v>149</v>
      </c>
      <c r="K5" s="4" t="s">
        <v>147</v>
      </c>
      <c r="L5" s="17">
        <f>(E3*(F3/65))/1000</f>
        <v>15.384615384615385</v>
      </c>
      <c r="M5" s="7">
        <v>0.33800000000000002</v>
      </c>
      <c r="N5" s="7">
        <f t="shared" si="0"/>
        <v>5.2</v>
      </c>
      <c r="O5" s="45"/>
      <c r="P5" s="45"/>
      <c r="Q5" s="9">
        <v>0.69799999999999995</v>
      </c>
      <c r="R5" s="9">
        <f t="shared" si="1"/>
        <v>10.738461538461538</v>
      </c>
      <c r="S5" s="40"/>
      <c r="T5" s="28"/>
      <c r="U5" s="57"/>
      <c r="V5" s="57"/>
      <c r="W5" s="57"/>
      <c r="X5" s="60"/>
      <c r="Y5" s="60"/>
      <c r="Z5" s="60"/>
    </row>
    <row r="6" spans="1:26">
      <c r="A6" s="35"/>
    </row>
    <row r="7" spans="1:26">
      <c r="A7" s="35"/>
    </row>
    <row r="8" spans="1:26">
      <c r="A8" s="35"/>
    </row>
    <row r="9" spans="1:26">
      <c r="A9" s="35"/>
    </row>
    <row r="10" spans="1:26">
      <c r="A10" s="35"/>
    </row>
    <row r="11" spans="1:26">
      <c r="A11" s="35"/>
    </row>
    <row r="12" spans="1:26">
      <c r="A12" s="35"/>
    </row>
    <row r="13" spans="1:26">
      <c r="A13" s="35"/>
    </row>
    <row r="14" spans="1:26">
      <c r="A14" s="35"/>
    </row>
    <row r="15" spans="1:26">
      <c r="A15" s="35"/>
    </row>
    <row r="16" spans="1:26">
      <c r="A16" s="35"/>
    </row>
    <row r="17" spans="1:1">
      <c r="A17" s="35"/>
    </row>
    <row r="18" spans="1:1">
      <c r="A18" s="35"/>
    </row>
    <row r="19" spans="1:1">
      <c r="A19" s="35"/>
    </row>
    <row r="20" spans="1:1">
      <c r="A20" s="35"/>
    </row>
    <row r="21" spans="1:1">
      <c r="A21" s="35"/>
    </row>
    <row r="22" spans="1:1">
      <c r="A22" s="35"/>
    </row>
    <row r="23" spans="1:1">
      <c r="A23" s="35"/>
    </row>
    <row r="24" spans="1:1">
      <c r="A24" s="35"/>
    </row>
    <row r="25" spans="1:1">
      <c r="A25" s="36"/>
    </row>
  </sheetData>
  <mergeCells count="13">
    <mergeCell ref="Y3:Y5"/>
    <mergeCell ref="Z3:Z5"/>
    <mergeCell ref="U3:U5"/>
    <mergeCell ref="V3:V5"/>
    <mergeCell ref="W3:W5"/>
    <mergeCell ref="X3:X5"/>
    <mergeCell ref="O3:O5"/>
    <mergeCell ref="P3:P5"/>
    <mergeCell ref="E3:E5"/>
    <mergeCell ref="F3:F5"/>
    <mergeCell ref="G3:G5"/>
    <mergeCell ref="H3:H5"/>
    <mergeCell ref="I3:I5"/>
  </mergeCells>
  <phoneticPr fontId="2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2:Z357"/>
  <sheetViews>
    <sheetView workbookViewId="0">
      <selection activeCell="W18" sqref="W18"/>
    </sheetView>
  </sheetViews>
  <sheetFormatPr defaultRowHeight="16.5"/>
  <cols>
    <col min="1" max="1" width="6.25" style="23" customWidth="1"/>
    <col min="2" max="2" width="11.5" style="23" customWidth="1"/>
    <col min="3" max="3" width="18.5" style="23" customWidth="1"/>
    <col min="4" max="4" width="11.75" style="23" customWidth="1"/>
    <col min="5" max="8" width="6.625" style="25" customWidth="1"/>
    <col min="9" max="9" width="7.375" style="25" customWidth="1"/>
    <col min="10" max="10" width="15.375" style="4" customWidth="1"/>
    <col min="11" max="11" width="12.125" style="4" customWidth="1"/>
    <col min="12" max="12" width="8.625" style="17" customWidth="1"/>
    <col min="13" max="13" width="8.625" style="7" customWidth="1"/>
    <col min="14" max="14" width="10.625" style="7" customWidth="1"/>
    <col min="15" max="16" width="11.625" style="7" customWidth="1"/>
    <col min="17" max="17" width="8.625" style="9" customWidth="1"/>
    <col min="18" max="18" width="10.25" style="9" customWidth="1"/>
    <col min="19" max="20" width="7.875" style="9" customWidth="1"/>
    <col min="21" max="22" width="11.625" style="11" customWidth="1"/>
    <col min="23" max="23" width="11.625" style="12" customWidth="1"/>
    <col min="24" max="26" width="9.125" style="15" customWidth="1"/>
    <col min="27" max="16384" width="9" style="5"/>
  </cols>
  <sheetData>
    <row r="2" spans="1:26" s="3" customFormat="1" ht="61.5" customHeight="1">
      <c r="A2" s="23" t="s">
        <v>131</v>
      </c>
      <c r="B2" s="23" t="s">
        <v>1</v>
      </c>
      <c r="C2" s="23" t="s">
        <v>14</v>
      </c>
      <c r="D2" s="23" t="s">
        <v>22</v>
      </c>
      <c r="E2" s="25" t="s">
        <v>36</v>
      </c>
      <c r="F2" s="25" t="s">
        <v>37</v>
      </c>
      <c r="G2" s="25" t="s">
        <v>38</v>
      </c>
      <c r="H2" s="25" t="s">
        <v>39</v>
      </c>
      <c r="I2" s="25" t="s">
        <v>19</v>
      </c>
      <c r="J2" s="23" t="s">
        <v>15</v>
      </c>
      <c r="K2" s="23" t="s">
        <v>16</v>
      </c>
      <c r="L2" s="18" t="s">
        <v>260</v>
      </c>
      <c r="M2" s="8" t="s">
        <v>17</v>
      </c>
      <c r="N2" s="8" t="s">
        <v>20</v>
      </c>
      <c r="O2" s="8" t="s">
        <v>206</v>
      </c>
      <c r="P2" s="8" t="s">
        <v>217</v>
      </c>
      <c r="Q2" s="10" t="s">
        <v>18</v>
      </c>
      <c r="R2" s="10" t="s">
        <v>21</v>
      </c>
      <c r="S2" s="22" t="s">
        <v>233</v>
      </c>
      <c r="T2" s="22" t="s">
        <v>244</v>
      </c>
      <c r="U2" s="13" t="s">
        <v>154</v>
      </c>
      <c r="V2" s="13" t="s">
        <v>153</v>
      </c>
      <c r="W2" s="14" t="s">
        <v>155</v>
      </c>
      <c r="X2" s="29" t="s">
        <v>40</v>
      </c>
      <c r="Y2" s="29" t="s">
        <v>98</v>
      </c>
      <c r="Z2" s="29" t="s">
        <v>97</v>
      </c>
    </row>
    <row r="3" spans="1:26" ht="20.25" customHeight="1">
      <c r="A3" s="34"/>
      <c r="B3" s="34">
        <v>23464518</v>
      </c>
      <c r="C3" s="34" t="s">
        <v>3</v>
      </c>
      <c r="D3" s="34" t="s">
        <v>152</v>
      </c>
      <c r="E3" s="49">
        <v>2000</v>
      </c>
      <c r="F3" s="49">
        <v>1000</v>
      </c>
      <c r="G3" s="49"/>
      <c r="H3" s="49"/>
      <c r="I3" s="49">
        <v>1</v>
      </c>
      <c r="J3" s="6" t="s">
        <v>144</v>
      </c>
      <c r="K3" s="4" t="s">
        <v>145</v>
      </c>
      <c r="L3" s="17">
        <f>(E3*2+F3*3)/1000</f>
        <v>7</v>
      </c>
      <c r="M3" s="7">
        <v>1.1559999999999999</v>
      </c>
      <c r="N3" s="7">
        <f t="shared" ref="N3:N5" si="0">M3*L3</f>
        <v>8.0919999999999987</v>
      </c>
      <c r="O3" s="43">
        <f>SUM(N3:N5)</f>
        <v>19.527999999999999</v>
      </c>
      <c r="P3" s="43">
        <f>O3*I3</f>
        <v>19.527999999999999</v>
      </c>
      <c r="Q3" s="9">
        <v>2.2679999999999998</v>
      </c>
      <c r="R3" s="9">
        <f t="shared" ref="R3:R5" si="1">Q3*L3</f>
        <v>15.875999999999998</v>
      </c>
      <c r="S3" s="38">
        <f>SUM(R3:R5)</f>
        <v>39.296923076923072</v>
      </c>
      <c r="T3" s="26">
        <f>S3*I3</f>
        <v>39.296923076923072</v>
      </c>
      <c r="U3" s="55">
        <v>9400</v>
      </c>
      <c r="V3" s="55">
        <f>U3*S3</f>
        <v>369391.07692307688</v>
      </c>
      <c r="W3" s="55">
        <f>V3*I3</f>
        <v>369391.07692307688</v>
      </c>
      <c r="X3" s="58"/>
      <c r="Y3" s="58"/>
      <c r="Z3" s="58"/>
    </row>
    <row r="4" spans="1:26" ht="20.25" customHeight="1">
      <c r="A4" s="35">
        <f>$A$3</f>
        <v>0</v>
      </c>
      <c r="B4" s="34">
        <v>23464518</v>
      </c>
      <c r="C4" s="34" t="s">
        <v>3</v>
      </c>
      <c r="D4" s="34" t="s">
        <v>152</v>
      </c>
      <c r="E4" s="50"/>
      <c r="F4" s="50"/>
      <c r="G4" s="50"/>
      <c r="H4" s="50"/>
      <c r="I4" s="50"/>
      <c r="J4" s="4" t="s">
        <v>148</v>
      </c>
      <c r="K4" s="4" t="s">
        <v>146</v>
      </c>
      <c r="L4" s="17">
        <f>(F3*4)/1000</f>
        <v>4</v>
      </c>
      <c r="M4" s="7">
        <v>0.25900000000000001</v>
      </c>
      <c r="N4" s="7">
        <f t="shared" si="0"/>
        <v>1.036</v>
      </c>
      <c r="O4" s="44"/>
      <c r="P4" s="44"/>
      <c r="Q4" s="9">
        <v>0.48599999999999999</v>
      </c>
      <c r="R4" s="9">
        <f t="shared" si="1"/>
        <v>1.944</v>
      </c>
      <c r="S4" s="39"/>
      <c r="T4" s="27"/>
      <c r="U4" s="56"/>
      <c r="V4" s="56"/>
      <c r="W4" s="56"/>
      <c r="X4" s="59"/>
      <c r="Y4" s="59"/>
      <c r="Z4" s="59"/>
    </row>
    <row r="5" spans="1:26" ht="20.25" customHeight="1">
      <c r="A5" s="35">
        <f t="shared" ref="A5" si="2">$A$3</f>
        <v>0</v>
      </c>
      <c r="B5" s="34">
        <v>23464518</v>
      </c>
      <c r="C5" s="34" t="s">
        <v>3</v>
      </c>
      <c r="D5" s="34" t="s">
        <v>152</v>
      </c>
      <c r="E5" s="51"/>
      <c r="F5" s="51"/>
      <c r="G5" s="51"/>
      <c r="H5" s="51"/>
      <c r="I5" s="51"/>
      <c r="J5" s="4" t="s">
        <v>149</v>
      </c>
      <c r="K5" s="4" t="s">
        <v>147</v>
      </c>
      <c r="L5" s="17">
        <f>(E3*(F3/65))/1000</f>
        <v>30.76923076923077</v>
      </c>
      <c r="M5" s="7">
        <v>0.33800000000000002</v>
      </c>
      <c r="N5" s="7">
        <f t="shared" si="0"/>
        <v>10.4</v>
      </c>
      <c r="O5" s="45"/>
      <c r="P5" s="45"/>
      <c r="Q5" s="9">
        <v>0.69799999999999995</v>
      </c>
      <c r="R5" s="9">
        <f t="shared" si="1"/>
        <v>21.476923076923075</v>
      </c>
      <c r="S5" s="40"/>
      <c r="T5" s="28"/>
      <c r="U5" s="57"/>
      <c r="V5" s="57"/>
      <c r="W5" s="57"/>
      <c r="X5" s="60"/>
      <c r="Y5" s="60"/>
      <c r="Z5" s="60"/>
    </row>
    <row r="6" spans="1:26" ht="20.25" customHeight="1">
      <c r="A6" s="35"/>
    </row>
    <row r="7" spans="1:26" ht="20.25" customHeight="1">
      <c r="A7" s="35"/>
    </row>
    <row r="8" spans="1:26" ht="20.25" customHeight="1">
      <c r="A8" s="35"/>
    </row>
    <row r="9" spans="1:26" ht="20.25" customHeight="1">
      <c r="A9" s="35"/>
    </row>
    <row r="10" spans="1:26" ht="20.25" customHeight="1">
      <c r="A10" s="35"/>
    </row>
    <row r="11" spans="1:26" ht="20.25" customHeight="1">
      <c r="A11" s="35"/>
    </row>
    <row r="12" spans="1:26" ht="20.25" customHeight="1">
      <c r="A12" s="35"/>
    </row>
    <row r="13" spans="1:26" ht="20.25" customHeight="1">
      <c r="A13" s="35"/>
    </row>
    <row r="14" spans="1:26" ht="20.25" customHeight="1">
      <c r="A14" s="35"/>
    </row>
    <row r="15" spans="1:26" ht="20.25" customHeight="1">
      <c r="A15" s="35"/>
    </row>
    <row r="16" spans="1:26" ht="20.25" customHeight="1">
      <c r="A16" s="35"/>
    </row>
    <row r="17" spans="1:26" s="9" customFormat="1" ht="20.25" customHeight="1">
      <c r="A17" s="35"/>
      <c r="B17" s="23"/>
      <c r="C17" s="23"/>
      <c r="D17" s="23"/>
      <c r="E17" s="25"/>
      <c r="F17" s="25"/>
      <c r="G17" s="25"/>
      <c r="H17" s="25"/>
      <c r="I17" s="25"/>
      <c r="J17" s="4"/>
      <c r="K17" s="4"/>
      <c r="L17" s="17"/>
      <c r="M17" s="7"/>
      <c r="N17" s="7"/>
      <c r="O17" s="7"/>
      <c r="P17" s="7"/>
      <c r="U17" s="11"/>
      <c r="V17" s="11"/>
      <c r="W17" s="12"/>
      <c r="X17" s="15"/>
      <c r="Y17" s="15"/>
      <c r="Z17" s="15"/>
    </row>
    <row r="18" spans="1:26" s="9" customFormat="1" ht="20.25" customHeight="1">
      <c r="A18" s="35"/>
      <c r="B18" s="23"/>
      <c r="C18" s="23"/>
      <c r="D18" s="23"/>
      <c r="E18" s="25"/>
      <c r="F18" s="25"/>
      <c r="G18" s="25"/>
      <c r="H18" s="25"/>
      <c r="I18" s="25"/>
      <c r="J18" s="4"/>
      <c r="K18" s="4"/>
      <c r="L18" s="17"/>
      <c r="M18" s="7"/>
      <c r="N18" s="7"/>
      <c r="O18" s="7"/>
      <c r="P18" s="7"/>
      <c r="U18" s="11"/>
      <c r="V18" s="11"/>
      <c r="W18" s="12"/>
      <c r="X18" s="15"/>
      <c r="Y18" s="15"/>
      <c r="Z18" s="15"/>
    </row>
    <row r="19" spans="1:26" s="9" customFormat="1" ht="20.25" customHeight="1">
      <c r="A19" s="35"/>
      <c r="B19" s="23"/>
      <c r="C19" s="23"/>
      <c r="D19" s="23"/>
      <c r="E19" s="25"/>
      <c r="F19" s="25"/>
      <c r="G19" s="25"/>
      <c r="H19" s="25"/>
      <c r="I19" s="25"/>
      <c r="J19" s="4"/>
      <c r="K19" s="4"/>
      <c r="L19" s="17"/>
      <c r="M19" s="7"/>
      <c r="N19" s="7"/>
      <c r="O19" s="7"/>
      <c r="P19" s="7"/>
      <c r="U19" s="11"/>
      <c r="V19" s="11"/>
      <c r="W19" s="12"/>
      <c r="X19" s="15"/>
      <c r="Y19" s="15"/>
      <c r="Z19" s="15"/>
    </row>
    <row r="20" spans="1:26" s="9" customFormat="1" ht="20.25" customHeight="1">
      <c r="A20" s="35"/>
      <c r="B20" s="23"/>
      <c r="C20" s="23"/>
      <c r="D20" s="23"/>
      <c r="E20" s="25"/>
      <c r="F20" s="25"/>
      <c r="G20" s="25"/>
      <c r="H20" s="25"/>
      <c r="I20" s="25"/>
      <c r="J20" s="4"/>
      <c r="K20" s="4"/>
      <c r="L20" s="17"/>
      <c r="M20" s="7"/>
      <c r="N20" s="7"/>
      <c r="O20" s="7"/>
      <c r="P20" s="7"/>
      <c r="U20" s="11"/>
      <c r="V20" s="11"/>
      <c r="W20" s="12"/>
      <c r="X20" s="15"/>
      <c r="Y20" s="15"/>
      <c r="Z20" s="15"/>
    </row>
    <row r="21" spans="1:26" s="9" customFormat="1" ht="20.25" customHeight="1">
      <c r="A21" s="35"/>
      <c r="B21" s="23"/>
      <c r="C21" s="23"/>
      <c r="D21" s="23"/>
      <c r="E21" s="25"/>
      <c r="F21" s="25"/>
      <c r="G21" s="25"/>
      <c r="H21" s="25"/>
      <c r="I21" s="25"/>
      <c r="J21" s="4"/>
      <c r="K21" s="4"/>
      <c r="L21" s="17"/>
      <c r="M21" s="7"/>
      <c r="N21" s="7"/>
      <c r="O21" s="7"/>
      <c r="P21" s="7"/>
      <c r="U21" s="11"/>
      <c r="V21" s="11"/>
      <c r="W21" s="12"/>
      <c r="X21" s="15"/>
      <c r="Y21" s="15"/>
      <c r="Z21" s="15"/>
    </row>
    <row r="22" spans="1:26" s="9" customFormat="1" ht="20.25" customHeight="1">
      <c r="A22" s="35"/>
      <c r="B22" s="23"/>
      <c r="C22" s="23"/>
      <c r="D22" s="23"/>
      <c r="E22" s="25"/>
      <c r="F22" s="25"/>
      <c r="G22" s="25"/>
      <c r="H22" s="25"/>
      <c r="I22" s="25"/>
      <c r="J22" s="4"/>
      <c r="K22" s="4"/>
      <c r="L22" s="17"/>
      <c r="M22" s="7"/>
      <c r="N22" s="7"/>
      <c r="O22" s="7"/>
      <c r="P22" s="7"/>
      <c r="U22" s="11"/>
      <c r="V22" s="11"/>
      <c r="W22" s="12"/>
      <c r="X22" s="15"/>
      <c r="Y22" s="15"/>
      <c r="Z22" s="15"/>
    </row>
    <row r="23" spans="1:26" s="9" customFormat="1" ht="20.25" customHeight="1">
      <c r="A23" s="35"/>
      <c r="B23" s="23"/>
      <c r="C23" s="23"/>
      <c r="D23" s="23"/>
      <c r="E23" s="25"/>
      <c r="F23" s="25"/>
      <c r="G23" s="25"/>
      <c r="H23" s="25"/>
      <c r="I23" s="25"/>
      <c r="J23" s="4"/>
      <c r="K23" s="4"/>
      <c r="L23" s="17"/>
      <c r="M23" s="7"/>
      <c r="N23" s="7"/>
      <c r="O23" s="7"/>
      <c r="P23" s="7"/>
      <c r="U23" s="11"/>
      <c r="V23" s="11"/>
      <c r="W23" s="12"/>
      <c r="X23" s="15"/>
      <c r="Y23" s="15"/>
      <c r="Z23" s="15"/>
    </row>
    <row r="24" spans="1:26" s="9" customFormat="1" ht="20.25" customHeight="1">
      <c r="A24" s="35"/>
      <c r="B24" s="23"/>
      <c r="C24" s="23"/>
      <c r="D24" s="23"/>
      <c r="E24" s="25"/>
      <c r="F24" s="25"/>
      <c r="G24" s="25"/>
      <c r="H24" s="25"/>
      <c r="I24" s="25"/>
      <c r="J24" s="4"/>
      <c r="K24" s="4"/>
      <c r="L24" s="17"/>
      <c r="M24" s="7"/>
      <c r="N24" s="7"/>
      <c r="O24" s="7"/>
      <c r="P24" s="7"/>
      <c r="U24" s="11"/>
      <c r="V24" s="11"/>
      <c r="W24" s="12"/>
      <c r="X24" s="15"/>
      <c r="Y24" s="15"/>
      <c r="Z24" s="15"/>
    </row>
    <row r="25" spans="1:26" ht="20.25" customHeight="1">
      <c r="A25" s="36"/>
    </row>
    <row r="26" spans="1:26" ht="20.25" customHeight="1"/>
    <row r="27" spans="1:26" ht="20.25" customHeight="1"/>
    <row r="28" spans="1:26" ht="20.25" customHeight="1"/>
    <row r="29" spans="1:26" ht="20.25" customHeight="1"/>
    <row r="30" spans="1:26" ht="20.25" customHeight="1"/>
    <row r="31" spans="1:26" ht="20.25" customHeight="1"/>
    <row r="32" spans="1:26" ht="20.25" customHeight="1"/>
    <row r="33" ht="20.25" customHeight="1"/>
    <row r="34" ht="20.25" customHeight="1"/>
    <row r="35" ht="20.25" customHeight="1"/>
    <row r="36" ht="20.25" customHeight="1"/>
    <row r="37" ht="20.25" customHeight="1"/>
    <row r="38" ht="20.25" customHeight="1"/>
    <row r="39" ht="20.25" customHeight="1"/>
    <row r="40" ht="20.25" customHeight="1"/>
    <row r="41" ht="20.25" customHeight="1"/>
    <row r="42" ht="20.25" customHeight="1"/>
    <row r="43" ht="20.25" customHeight="1"/>
    <row r="44" ht="20.25" customHeight="1"/>
    <row r="45" ht="20.25" customHeight="1"/>
    <row r="46" ht="20.25" customHeight="1"/>
    <row r="47" ht="20.25" customHeight="1"/>
    <row r="48" ht="20.25" customHeight="1"/>
    <row r="49" ht="20.25" customHeight="1"/>
    <row r="50" ht="20.25" customHeight="1"/>
    <row r="51" ht="20.25" customHeight="1"/>
    <row r="52" ht="20.25" customHeight="1"/>
    <row r="53" ht="20.25" customHeight="1"/>
    <row r="54" ht="20.25" customHeight="1"/>
    <row r="55" ht="20.25" customHeight="1"/>
    <row r="56" ht="20.25" customHeight="1"/>
    <row r="57" ht="20.25" customHeight="1"/>
    <row r="58" ht="20.25" customHeight="1"/>
    <row r="59" ht="20.25" customHeight="1"/>
    <row r="60" ht="20.25" customHeight="1"/>
    <row r="61" ht="20.25" customHeight="1"/>
    <row r="62" ht="20.25" customHeight="1"/>
    <row r="63" ht="20.25" customHeight="1"/>
    <row r="64" ht="20.25" customHeight="1"/>
    <row r="65" ht="20.25" customHeight="1"/>
    <row r="66" ht="20.25" customHeight="1"/>
    <row r="67" ht="20.25" customHeight="1"/>
    <row r="68" ht="20.25" customHeight="1"/>
    <row r="69" ht="20.25" customHeight="1"/>
    <row r="70" ht="20.25" customHeight="1"/>
    <row r="71" ht="20.25" customHeight="1"/>
    <row r="72" ht="20.25" customHeight="1"/>
    <row r="73" ht="20.25" customHeight="1"/>
    <row r="74" ht="20.25" customHeight="1"/>
    <row r="75" ht="20.25" customHeight="1"/>
    <row r="76" ht="20.25" customHeight="1"/>
    <row r="77" ht="20.25" customHeight="1"/>
    <row r="78" ht="20.25" customHeight="1"/>
    <row r="79" ht="20.25" customHeight="1"/>
    <row r="80" ht="20.25" customHeight="1"/>
    <row r="81" ht="20.25" customHeight="1"/>
    <row r="82" ht="20.25" customHeight="1"/>
    <row r="83" ht="20.25" customHeight="1"/>
    <row r="84" ht="20.25" customHeight="1"/>
    <row r="85" ht="20.25" customHeight="1"/>
    <row r="86" ht="20.25" customHeight="1"/>
    <row r="87" ht="20.25" customHeight="1"/>
    <row r="88" ht="20.25" customHeight="1"/>
    <row r="89" ht="20.25" customHeight="1"/>
    <row r="90" ht="20.25" customHeight="1"/>
    <row r="91" ht="20.25" customHeight="1"/>
    <row r="92" ht="20.25" customHeight="1"/>
    <row r="93" ht="20.25" customHeight="1"/>
    <row r="94" ht="20.25" customHeight="1"/>
    <row r="95" ht="20.25" customHeight="1"/>
    <row r="96" ht="20.25" customHeight="1"/>
    <row r="97" ht="20.25" customHeight="1"/>
    <row r="98" ht="20.25" customHeight="1"/>
    <row r="99" ht="20.25" customHeight="1"/>
    <row r="100" ht="20.25" customHeight="1"/>
    <row r="101" ht="20.25" customHeight="1"/>
    <row r="102" ht="20.25" customHeight="1"/>
    <row r="103" ht="20.25" customHeight="1"/>
    <row r="104" ht="20.25" customHeight="1"/>
    <row r="105" ht="20.25" customHeight="1"/>
    <row r="106" ht="20.25" customHeight="1"/>
    <row r="107" ht="20.25" customHeight="1"/>
    <row r="108" ht="20.25" customHeight="1"/>
    <row r="109" ht="20.25" customHeight="1"/>
    <row r="110" ht="20.25" customHeight="1"/>
    <row r="111" ht="20.25" customHeight="1"/>
    <row r="112" ht="20.25" customHeight="1"/>
    <row r="113" ht="20.25" customHeight="1"/>
    <row r="114" ht="20.25" customHeight="1"/>
    <row r="115" ht="20.25" customHeight="1"/>
    <row r="116" ht="20.25" customHeight="1"/>
    <row r="117" ht="20.25" customHeight="1"/>
    <row r="118" ht="20.25" customHeight="1"/>
    <row r="119" ht="20.25" customHeight="1"/>
    <row r="120" ht="20.25" customHeight="1"/>
    <row r="121" ht="20.25" customHeight="1"/>
    <row r="122" ht="20.25" customHeight="1"/>
    <row r="123" ht="20.25" customHeight="1"/>
    <row r="124" ht="20.25" customHeight="1"/>
    <row r="125" ht="20.25" customHeight="1"/>
    <row r="126" ht="20.25" customHeight="1"/>
    <row r="127" ht="20.25" customHeight="1"/>
    <row r="128" ht="20.25" customHeight="1"/>
    <row r="129" ht="20.25" customHeight="1"/>
    <row r="130" ht="20.25" customHeight="1"/>
    <row r="131" ht="20.25" customHeight="1"/>
    <row r="132" ht="20.25" customHeight="1"/>
    <row r="133" ht="20.25" customHeight="1"/>
    <row r="134" ht="20.25" customHeight="1"/>
    <row r="135" ht="20.25" customHeight="1"/>
    <row r="136" ht="20.25" customHeight="1"/>
    <row r="137" ht="20.25" customHeight="1"/>
    <row r="138" ht="20.25" customHeight="1"/>
    <row r="139" ht="20.25" customHeight="1"/>
    <row r="140" ht="20.25" customHeight="1"/>
    <row r="141" ht="20.25" customHeight="1"/>
    <row r="142" ht="20.25" customHeight="1"/>
    <row r="143" ht="20.25" customHeight="1"/>
    <row r="144" ht="20.25" customHeight="1"/>
    <row r="145" ht="20.25" customHeight="1"/>
    <row r="146" ht="20.25" customHeight="1"/>
    <row r="147" ht="20.25" customHeight="1"/>
    <row r="148" ht="20.25" customHeight="1"/>
    <row r="149" ht="20.25" customHeight="1"/>
    <row r="150" ht="20.25" customHeight="1"/>
    <row r="151" ht="20.25" customHeight="1"/>
    <row r="152" ht="20.25" customHeight="1"/>
    <row r="153" ht="20.25" customHeight="1"/>
    <row r="154" ht="20.25" customHeight="1"/>
    <row r="155" ht="20.25" customHeight="1"/>
    <row r="156" ht="20.25" customHeight="1"/>
    <row r="157" ht="20.25" customHeight="1"/>
    <row r="158" ht="20.25" customHeight="1"/>
    <row r="159" ht="20.25" customHeight="1"/>
    <row r="160" ht="20.25" customHeight="1"/>
    <row r="161" ht="20.25" customHeight="1"/>
    <row r="162" ht="20.25" customHeight="1"/>
    <row r="163" ht="20.25" customHeight="1"/>
    <row r="164" ht="20.25" customHeight="1"/>
    <row r="165" ht="20.25" customHeight="1"/>
    <row r="166" ht="20.25" customHeight="1"/>
    <row r="167" ht="20.25" customHeight="1"/>
    <row r="168" ht="20.25" customHeight="1"/>
    <row r="169" ht="20.25" customHeight="1"/>
    <row r="170" ht="20.25" customHeight="1"/>
    <row r="171" ht="20.25" customHeight="1"/>
    <row r="172" ht="20.25" customHeight="1"/>
    <row r="173" ht="20.25" customHeight="1"/>
    <row r="174" ht="20.25" customHeight="1"/>
    <row r="175" ht="20.25" customHeight="1"/>
    <row r="176" ht="20.25" customHeight="1"/>
    <row r="177" ht="20.25" customHeight="1"/>
    <row r="178" ht="20.25" customHeight="1"/>
    <row r="179" ht="20.25" customHeight="1"/>
    <row r="180" ht="20.25" customHeight="1"/>
    <row r="181" ht="20.25" customHeight="1"/>
    <row r="182" ht="20.25" customHeight="1"/>
    <row r="183" ht="20.25" customHeight="1"/>
    <row r="184" ht="20.25" customHeight="1"/>
    <row r="185" ht="20.25" customHeight="1"/>
    <row r="186" ht="20.25" customHeight="1"/>
    <row r="187" ht="20.25" customHeight="1"/>
    <row r="188" ht="20.25" customHeight="1"/>
    <row r="189" ht="20.25" customHeight="1"/>
    <row r="190" ht="20.25" customHeight="1"/>
    <row r="191" ht="20.25" customHeight="1"/>
    <row r="192" ht="20.25" customHeight="1"/>
    <row r="193" ht="20.25" customHeight="1"/>
    <row r="194" ht="20.25" customHeight="1"/>
    <row r="195" ht="20.25" customHeight="1"/>
    <row r="196" ht="20.25" customHeight="1"/>
    <row r="197" ht="20.25" customHeight="1"/>
    <row r="198" ht="20.25" customHeight="1"/>
    <row r="199" ht="20.25" customHeight="1"/>
    <row r="200" ht="20.25" customHeight="1"/>
    <row r="201" ht="20.25" customHeight="1"/>
    <row r="202" ht="20.25" customHeight="1"/>
    <row r="203" ht="20.25" customHeight="1"/>
    <row r="204" ht="20.25" customHeight="1"/>
    <row r="205" ht="20.25" customHeight="1"/>
    <row r="206" ht="20.25" customHeight="1"/>
    <row r="207" ht="20.25" customHeight="1"/>
    <row r="208" ht="20.25" customHeight="1"/>
    <row r="209" ht="20.25" customHeight="1"/>
    <row r="210" ht="20.25" customHeight="1"/>
    <row r="211" ht="20.25" customHeight="1"/>
    <row r="212" ht="20.25" customHeight="1"/>
    <row r="213" ht="20.25" customHeight="1"/>
    <row r="214" ht="20.25" customHeight="1"/>
    <row r="215" ht="20.25" customHeight="1"/>
    <row r="216" ht="20.25" customHeight="1"/>
    <row r="217" ht="20.25" customHeight="1"/>
    <row r="218" ht="20.25" customHeight="1"/>
    <row r="219" ht="20.25" customHeight="1"/>
    <row r="220" ht="20.25" customHeight="1"/>
    <row r="221" ht="20.25" customHeight="1"/>
    <row r="222" ht="20.25" customHeight="1"/>
    <row r="223" ht="20.25" customHeight="1"/>
    <row r="224" ht="20.25" customHeight="1"/>
    <row r="225" ht="20.25" customHeight="1"/>
    <row r="226" ht="20.25" customHeight="1"/>
    <row r="227" ht="20.25" customHeight="1"/>
    <row r="228" ht="20.25" customHeight="1"/>
    <row r="229" ht="20.25" customHeight="1"/>
    <row r="230" ht="20.25" customHeight="1"/>
    <row r="231" ht="20.25" customHeight="1"/>
    <row r="232" ht="20.25" customHeight="1"/>
    <row r="233" ht="20.25" customHeight="1"/>
    <row r="234" ht="20.25" customHeight="1"/>
    <row r="235" ht="20.25" customHeight="1"/>
    <row r="236" ht="20.25" customHeight="1"/>
    <row r="237" ht="20.25" customHeight="1"/>
    <row r="238" ht="20.25" customHeight="1"/>
    <row r="239" ht="20.25" customHeight="1"/>
    <row r="240" ht="20.25" customHeight="1"/>
    <row r="241" ht="20.25" customHeight="1"/>
    <row r="242" ht="20.25" customHeight="1"/>
    <row r="243" ht="20.25" customHeight="1"/>
    <row r="244" ht="20.25" customHeight="1"/>
    <row r="245" ht="20.25" customHeight="1"/>
    <row r="246" ht="20.25" customHeight="1"/>
    <row r="247" ht="20.25" customHeight="1"/>
    <row r="248" ht="20.25" customHeight="1"/>
    <row r="249" ht="20.25" customHeight="1"/>
    <row r="250" ht="20.25" customHeight="1"/>
    <row r="251" ht="20.25" customHeight="1"/>
    <row r="252" ht="20.25" customHeight="1"/>
    <row r="253" ht="20.25" customHeight="1"/>
    <row r="254" ht="20.25" customHeight="1"/>
    <row r="255" ht="20.25" customHeight="1"/>
    <row r="256" ht="20.25" customHeight="1"/>
    <row r="257" ht="20.25" customHeight="1"/>
    <row r="258" ht="20.25" customHeight="1"/>
    <row r="259" ht="20.25" customHeight="1"/>
    <row r="260" ht="20.25" customHeight="1"/>
    <row r="261" ht="20.25" customHeight="1"/>
    <row r="262" ht="20.25" customHeight="1"/>
    <row r="263" ht="20.25" customHeight="1"/>
    <row r="264" ht="20.25" customHeight="1"/>
    <row r="265" ht="20.25" customHeight="1"/>
    <row r="266" ht="20.25" customHeight="1"/>
    <row r="267" ht="20.25" customHeight="1"/>
    <row r="268" ht="20.25" customHeight="1"/>
    <row r="269" ht="20.25" customHeight="1"/>
    <row r="270" ht="20.25" customHeight="1"/>
    <row r="271" ht="20.25" customHeight="1"/>
    <row r="272" ht="20.25" customHeight="1"/>
    <row r="273" ht="20.25" customHeight="1"/>
    <row r="274" ht="20.25" customHeight="1"/>
    <row r="275" ht="20.25" customHeight="1"/>
    <row r="276" ht="20.25" customHeight="1"/>
    <row r="277" ht="20.25" customHeight="1"/>
    <row r="278" ht="20.25" customHeight="1"/>
    <row r="279" ht="20.25" customHeight="1"/>
    <row r="280" ht="20.25" customHeight="1"/>
    <row r="281" ht="20.25" customHeight="1"/>
    <row r="282" ht="20.25" customHeight="1"/>
    <row r="283" ht="20.25" customHeight="1"/>
    <row r="284" ht="20.25" customHeight="1"/>
    <row r="285" ht="20.25" customHeight="1"/>
    <row r="286" ht="20.25" customHeight="1"/>
    <row r="287" ht="20.25" customHeight="1"/>
    <row r="288" ht="20.25" customHeight="1"/>
    <row r="289" ht="20.25" customHeight="1"/>
    <row r="290" ht="20.25" customHeight="1"/>
    <row r="291" ht="20.25" customHeight="1"/>
    <row r="292" ht="20.25" customHeight="1"/>
    <row r="293" ht="20.25" customHeight="1"/>
    <row r="294" ht="20.25" customHeight="1"/>
    <row r="295" ht="20.25" customHeight="1"/>
    <row r="296" ht="20.25" customHeight="1"/>
    <row r="297" ht="20.25" customHeight="1"/>
    <row r="298" ht="20.25" customHeight="1"/>
    <row r="299" ht="20.25" customHeight="1"/>
    <row r="300" ht="20.25" customHeight="1"/>
    <row r="301" ht="20.25" customHeight="1"/>
    <row r="302" ht="20.25" customHeight="1"/>
    <row r="303" ht="20.25" customHeight="1"/>
    <row r="304" ht="20.25" customHeight="1"/>
    <row r="305" ht="20.25" customHeight="1"/>
    <row r="306" ht="20.25" customHeight="1"/>
    <row r="307" ht="20.25" customHeight="1"/>
    <row r="308" ht="20.25" customHeight="1"/>
    <row r="309" ht="20.25" customHeight="1"/>
    <row r="310" ht="20.25" customHeight="1"/>
    <row r="311" ht="20.25" customHeight="1"/>
    <row r="312" ht="20.25" customHeight="1"/>
    <row r="313" ht="20.25" customHeight="1"/>
    <row r="314" ht="20.25" customHeight="1"/>
    <row r="315" ht="20.25" customHeight="1"/>
    <row r="316" ht="20.25" customHeight="1"/>
    <row r="317" ht="20.25" customHeight="1"/>
    <row r="318" ht="20.25" customHeight="1"/>
    <row r="319" ht="20.25" customHeight="1"/>
    <row r="320" ht="20.25" customHeight="1"/>
    <row r="321" ht="20.25" customHeight="1"/>
    <row r="322" ht="20.25" customHeight="1"/>
    <row r="323" ht="20.25" customHeight="1"/>
    <row r="324" ht="20.25" customHeight="1"/>
    <row r="325" ht="20.25" customHeight="1"/>
    <row r="326" ht="20.25" customHeight="1"/>
    <row r="327" ht="20.25" customHeight="1"/>
    <row r="328" ht="20.25" customHeight="1"/>
    <row r="329" ht="20.25" customHeight="1"/>
    <row r="330" ht="20.25" customHeight="1"/>
    <row r="331" ht="20.25" customHeight="1"/>
    <row r="332" ht="20.25" customHeight="1"/>
    <row r="333" ht="20.25" customHeight="1"/>
    <row r="334" ht="20.25" customHeight="1"/>
    <row r="335" ht="20.25" customHeight="1"/>
    <row r="336" ht="20.25" customHeight="1"/>
    <row r="337" ht="20.25" customHeight="1"/>
    <row r="338" ht="20.25" customHeight="1"/>
    <row r="339" ht="20.25" customHeight="1"/>
    <row r="340" ht="20.25" customHeight="1"/>
    <row r="341" ht="20.25" customHeight="1"/>
    <row r="342" ht="20.25" customHeight="1"/>
    <row r="343" ht="20.25" customHeight="1"/>
    <row r="344" ht="20.25" customHeight="1"/>
    <row r="345" ht="20.25" customHeight="1"/>
    <row r="346" ht="20.25" customHeight="1"/>
    <row r="347" ht="20.25" customHeight="1"/>
    <row r="348" ht="20.25" customHeight="1"/>
    <row r="349" ht="20.25" customHeight="1"/>
    <row r="350" ht="20.25" customHeight="1"/>
    <row r="351" ht="20.25" customHeight="1"/>
    <row r="352" ht="20.25" customHeight="1"/>
    <row r="353" ht="20.25" customHeight="1"/>
    <row r="354" ht="20.25" customHeight="1"/>
    <row r="355" ht="20.25" customHeight="1"/>
    <row r="356" ht="20.25" customHeight="1"/>
    <row r="357" ht="20.25" customHeight="1"/>
  </sheetData>
  <mergeCells count="13">
    <mergeCell ref="Z3:Z5"/>
    <mergeCell ref="U3:U5"/>
    <mergeCell ref="V3:V5"/>
    <mergeCell ref="W3:W5"/>
    <mergeCell ref="X3:X5"/>
    <mergeCell ref="Y3:Y5"/>
    <mergeCell ref="O3:O5"/>
    <mergeCell ref="P3:P5"/>
    <mergeCell ref="E3:E5"/>
    <mergeCell ref="F3:F5"/>
    <mergeCell ref="G3:G5"/>
    <mergeCell ref="H3:H5"/>
    <mergeCell ref="I3:I5"/>
  </mergeCells>
  <phoneticPr fontId="2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2:Z358"/>
  <sheetViews>
    <sheetView workbookViewId="0">
      <selection activeCell="F3" sqref="F3:F5"/>
    </sheetView>
  </sheetViews>
  <sheetFormatPr defaultRowHeight="16.5"/>
  <cols>
    <col min="1" max="1" width="6.25" style="23" customWidth="1"/>
    <col min="2" max="2" width="11.5" style="23" customWidth="1"/>
    <col min="3" max="3" width="18.5" style="23" customWidth="1"/>
    <col min="4" max="4" width="11.75" style="23" customWidth="1"/>
    <col min="5" max="8" width="6.625" style="25" customWidth="1"/>
    <col min="9" max="9" width="7.375" style="25" customWidth="1"/>
    <col min="10" max="10" width="15.375" style="4" customWidth="1"/>
    <col min="11" max="11" width="12.125" style="4" customWidth="1"/>
    <col min="12" max="12" width="8.625" style="17" customWidth="1"/>
    <col min="13" max="13" width="8.625" style="7" customWidth="1"/>
    <col min="14" max="14" width="10.625" style="7" customWidth="1"/>
    <col min="15" max="16" width="11.625" style="7" customWidth="1"/>
    <col min="17" max="17" width="8.625" style="9" customWidth="1"/>
    <col min="18" max="18" width="10.25" style="9" customWidth="1"/>
    <col min="19" max="20" width="7.875" style="9" customWidth="1"/>
    <col min="21" max="22" width="11.625" style="11" customWidth="1"/>
    <col min="23" max="23" width="11.625" style="12" customWidth="1"/>
    <col min="24" max="26" width="9.125" style="15" customWidth="1"/>
    <col min="27" max="16384" width="9" style="5"/>
  </cols>
  <sheetData>
    <row r="2" spans="1:26" s="3" customFormat="1" ht="61.5" customHeight="1">
      <c r="A2" s="23" t="s">
        <v>131</v>
      </c>
      <c r="B2" s="23" t="s">
        <v>1</v>
      </c>
      <c r="C2" s="23" t="s">
        <v>14</v>
      </c>
      <c r="D2" s="23" t="s">
        <v>22</v>
      </c>
      <c r="E2" s="25" t="s">
        <v>36</v>
      </c>
      <c r="F2" s="25" t="s">
        <v>37</v>
      </c>
      <c r="G2" s="25" t="s">
        <v>38</v>
      </c>
      <c r="H2" s="25" t="s">
        <v>39</v>
      </c>
      <c r="I2" s="25" t="s">
        <v>19</v>
      </c>
      <c r="J2" s="23" t="s">
        <v>15</v>
      </c>
      <c r="K2" s="23" t="s">
        <v>16</v>
      </c>
      <c r="L2" s="18" t="s">
        <v>259</v>
      </c>
      <c r="M2" s="8" t="s">
        <v>17</v>
      </c>
      <c r="N2" s="8" t="s">
        <v>20</v>
      </c>
      <c r="O2" s="8" t="s">
        <v>205</v>
      </c>
      <c r="P2" s="8" t="s">
        <v>216</v>
      </c>
      <c r="Q2" s="10" t="s">
        <v>18</v>
      </c>
      <c r="R2" s="10" t="s">
        <v>21</v>
      </c>
      <c r="S2" s="22" t="s">
        <v>232</v>
      </c>
      <c r="T2" s="22" t="s">
        <v>243</v>
      </c>
      <c r="U2" s="13" t="s">
        <v>154</v>
      </c>
      <c r="V2" s="13" t="s">
        <v>153</v>
      </c>
      <c r="W2" s="14" t="s">
        <v>155</v>
      </c>
      <c r="X2" s="29" t="s">
        <v>40</v>
      </c>
      <c r="Y2" s="29" t="s">
        <v>98</v>
      </c>
      <c r="Z2" s="29" t="s">
        <v>97</v>
      </c>
    </row>
    <row r="3" spans="1:26" ht="20.25" customHeight="1">
      <c r="A3" s="34"/>
      <c r="B3" s="34">
        <v>23464518</v>
      </c>
      <c r="C3" s="34" t="s">
        <v>3</v>
      </c>
      <c r="D3" s="34" t="s">
        <v>150</v>
      </c>
      <c r="E3" s="49">
        <v>3000</v>
      </c>
      <c r="F3" s="49">
        <v>1000</v>
      </c>
      <c r="G3" s="49"/>
      <c r="H3" s="49"/>
      <c r="I3" s="49">
        <v>1</v>
      </c>
      <c r="J3" s="6" t="s">
        <v>144</v>
      </c>
      <c r="K3" s="4" t="s">
        <v>145</v>
      </c>
      <c r="L3" s="17">
        <f>(E3*2+F3*4)/1000</f>
        <v>10</v>
      </c>
      <c r="M3" s="7">
        <v>1.1559999999999999</v>
      </c>
      <c r="N3" s="7">
        <f t="shared" ref="N3:N5" si="0">M3*L3</f>
        <v>11.559999999999999</v>
      </c>
      <c r="O3" s="43">
        <f>SUM(N3:N5)</f>
        <v>28.713999999999999</v>
      </c>
      <c r="P3" s="43">
        <f>O3*I3</f>
        <v>28.713999999999999</v>
      </c>
      <c r="Q3" s="9">
        <v>2.2679999999999998</v>
      </c>
      <c r="R3" s="9">
        <f t="shared" ref="R3:R5" si="1">Q3*L3</f>
        <v>22.68</v>
      </c>
      <c r="S3" s="38">
        <f>SUM(R3:R5)</f>
        <v>57.811384615384611</v>
      </c>
      <c r="T3" s="26">
        <f>S3*I3</f>
        <v>57.811384615384611</v>
      </c>
      <c r="U3" s="55">
        <v>9400</v>
      </c>
      <c r="V3" s="55">
        <f>U3*S3</f>
        <v>543427.0153846154</v>
      </c>
      <c r="W3" s="55">
        <f>V3*I3</f>
        <v>543427.0153846154</v>
      </c>
      <c r="X3" s="58"/>
      <c r="Y3" s="58"/>
      <c r="Z3" s="58"/>
    </row>
    <row r="4" spans="1:26" ht="20.25" customHeight="1">
      <c r="A4" s="35">
        <f>$A$3</f>
        <v>0</v>
      </c>
      <c r="B4" s="34">
        <v>23464518</v>
      </c>
      <c r="C4" s="34" t="s">
        <v>3</v>
      </c>
      <c r="D4" s="34" t="s">
        <v>150</v>
      </c>
      <c r="E4" s="50"/>
      <c r="F4" s="50"/>
      <c r="G4" s="50"/>
      <c r="H4" s="50"/>
      <c r="I4" s="50"/>
      <c r="J4" s="4" t="s">
        <v>148</v>
      </c>
      <c r="K4" s="4" t="s">
        <v>146</v>
      </c>
      <c r="L4" s="17">
        <f>(F3*6)/1000</f>
        <v>6</v>
      </c>
      <c r="M4" s="7">
        <v>0.25900000000000001</v>
      </c>
      <c r="N4" s="7">
        <f t="shared" si="0"/>
        <v>1.554</v>
      </c>
      <c r="O4" s="44"/>
      <c r="P4" s="44"/>
      <c r="Q4" s="9">
        <v>0.48599999999999999</v>
      </c>
      <c r="R4" s="9">
        <f t="shared" si="1"/>
        <v>2.9159999999999999</v>
      </c>
      <c r="S4" s="39"/>
      <c r="T4" s="27"/>
      <c r="U4" s="56"/>
      <c r="V4" s="56"/>
      <c r="W4" s="56"/>
      <c r="X4" s="59"/>
      <c r="Y4" s="59"/>
      <c r="Z4" s="59"/>
    </row>
    <row r="5" spans="1:26" ht="20.25" customHeight="1">
      <c r="A5" s="35">
        <f t="shared" ref="A5" si="2">$A$3</f>
        <v>0</v>
      </c>
      <c r="B5" s="34">
        <v>23464518</v>
      </c>
      <c r="C5" s="34" t="s">
        <v>3</v>
      </c>
      <c r="D5" s="34" t="s">
        <v>150</v>
      </c>
      <c r="E5" s="51"/>
      <c r="F5" s="51"/>
      <c r="G5" s="51"/>
      <c r="H5" s="51"/>
      <c r="I5" s="51"/>
      <c r="J5" s="4" t="s">
        <v>149</v>
      </c>
      <c r="K5" s="4" t="s">
        <v>147</v>
      </c>
      <c r="L5" s="17">
        <f>(E3*(F3/65))/1000</f>
        <v>46.153846153846153</v>
      </c>
      <c r="M5" s="7">
        <v>0.33800000000000002</v>
      </c>
      <c r="N5" s="7">
        <f t="shared" si="0"/>
        <v>15.600000000000001</v>
      </c>
      <c r="O5" s="45"/>
      <c r="P5" s="45"/>
      <c r="Q5" s="9">
        <v>0.69799999999999995</v>
      </c>
      <c r="R5" s="9">
        <f t="shared" si="1"/>
        <v>32.215384615384615</v>
      </c>
      <c r="S5" s="40"/>
      <c r="T5" s="28"/>
      <c r="U5" s="57"/>
      <c r="V5" s="57"/>
      <c r="W5" s="57"/>
      <c r="X5" s="60"/>
      <c r="Y5" s="60"/>
      <c r="Z5" s="60"/>
    </row>
    <row r="6" spans="1:26" ht="20.25" customHeight="1">
      <c r="A6" s="35"/>
    </row>
    <row r="7" spans="1:26" ht="20.25" customHeight="1">
      <c r="A7" s="35"/>
    </row>
    <row r="8" spans="1:26" ht="20.25" customHeight="1">
      <c r="A8" s="35"/>
    </row>
    <row r="9" spans="1:26" ht="20.25" customHeight="1">
      <c r="A9" s="35"/>
    </row>
    <row r="10" spans="1:26" ht="20.25" customHeight="1">
      <c r="A10" s="35"/>
    </row>
    <row r="11" spans="1:26" ht="20.25" customHeight="1">
      <c r="A11" s="35"/>
    </row>
    <row r="12" spans="1:26" ht="20.25" customHeight="1">
      <c r="A12" s="35"/>
    </row>
    <row r="13" spans="1:26" ht="20.25" customHeight="1">
      <c r="A13" s="35"/>
    </row>
    <row r="14" spans="1:26" ht="20.25" customHeight="1">
      <c r="A14" s="35"/>
    </row>
    <row r="15" spans="1:26" ht="20.25" customHeight="1">
      <c r="A15" s="35"/>
    </row>
    <row r="16" spans="1:26" ht="20.25" customHeight="1">
      <c r="A16" s="35"/>
    </row>
    <row r="17" spans="1:26" ht="20.25" customHeight="1">
      <c r="A17" s="35"/>
    </row>
    <row r="18" spans="1:26" s="9" customFormat="1" ht="20.25" customHeight="1">
      <c r="A18" s="35"/>
      <c r="B18" s="23"/>
      <c r="C18" s="23"/>
      <c r="D18" s="23"/>
      <c r="E18" s="25"/>
      <c r="F18" s="25"/>
      <c r="G18" s="25"/>
      <c r="H18" s="25"/>
      <c r="I18" s="25"/>
      <c r="J18" s="4"/>
      <c r="K18" s="4"/>
      <c r="L18" s="17"/>
      <c r="M18" s="7"/>
      <c r="N18" s="7"/>
      <c r="O18" s="7"/>
      <c r="P18" s="7"/>
      <c r="U18" s="11"/>
      <c r="V18" s="11"/>
      <c r="W18" s="12"/>
      <c r="X18" s="15"/>
      <c r="Y18" s="15"/>
      <c r="Z18" s="15"/>
    </row>
    <row r="19" spans="1:26" s="9" customFormat="1" ht="20.25" customHeight="1">
      <c r="A19" s="35"/>
      <c r="B19" s="23"/>
      <c r="C19" s="23"/>
      <c r="D19" s="23"/>
      <c r="E19" s="25"/>
      <c r="F19" s="25"/>
      <c r="G19" s="25"/>
      <c r="H19" s="25"/>
      <c r="I19" s="25"/>
      <c r="J19" s="4"/>
      <c r="K19" s="4"/>
      <c r="L19" s="17"/>
      <c r="M19" s="7"/>
      <c r="N19" s="7"/>
      <c r="O19" s="7"/>
      <c r="P19" s="7"/>
      <c r="U19" s="11"/>
      <c r="V19" s="11"/>
      <c r="W19" s="12"/>
      <c r="X19" s="15"/>
      <c r="Y19" s="15"/>
      <c r="Z19" s="15"/>
    </row>
    <row r="20" spans="1:26" s="9" customFormat="1" ht="20.25" customHeight="1">
      <c r="A20" s="35"/>
      <c r="B20" s="23"/>
      <c r="C20" s="23"/>
      <c r="D20" s="23"/>
      <c r="E20" s="25"/>
      <c r="F20" s="25"/>
      <c r="G20" s="25"/>
      <c r="H20" s="25"/>
      <c r="I20" s="25"/>
      <c r="J20" s="4"/>
      <c r="K20" s="4"/>
      <c r="L20" s="17"/>
      <c r="M20" s="7"/>
      <c r="N20" s="7"/>
      <c r="O20" s="7"/>
      <c r="P20" s="7"/>
      <c r="U20" s="11"/>
      <c r="V20" s="11"/>
      <c r="W20" s="12"/>
      <c r="X20" s="15"/>
      <c r="Y20" s="15"/>
      <c r="Z20" s="15"/>
    </row>
    <row r="21" spans="1:26" s="9" customFormat="1" ht="20.25" customHeight="1">
      <c r="A21" s="35"/>
      <c r="B21" s="23"/>
      <c r="C21" s="23"/>
      <c r="D21" s="23"/>
      <c r="E21" s="25"/>
      <c r="F21" s="25"/>
      <c r="G21" s="25"/>
      <c r="H21" s="25"/>
      <c r="I21" s="25"/>
      <c r="J21" s="4"/>
      <c r="K21" s="4"/>
      <c r="L21" s="17"/>
      <c r="M21" s="7"/>
      <c r="N21" s="7"/>
      <c r="O21" s="7"/>
      <c r="P21" s="7"/>
      <c r="U21" s="11"/>
      <c r="V21" s="11"/>
      <c r="W21" s="12"/>
      <c r="X21" s="15"/>
      <c r="Y21" s="15"/>
      <c r="Z21" s="15"/>
    </row>
    <row r="22" spans="1:26" s="9" customFormat="1" ht="20.25" customHeight="1">
      <c r="A22" s="35"/>
      <c r="B22" s="23"/>
      <c r="C22" s="23"/>
      <c r="D22" s="23"/>
      <c r="E22" s="25"/>
      <c r="F22" s="25"/>
      <c r="G22" s="25"/>
      <c r="H22" s="25"/>
      <c r="I22" s="25"/>
      <c r="J22" s="4"/>
      <c r="K22" s="4"/>
      <c r="L22" s="17"/>
      <c r="M22" s="7"/>
      <c r="N22" s="7"/>
      <c r="O22" s="7"/>
      <c r="P22" s="7"/>
      <c r="U22" s="11"/>
      <c r="V22" s="11"/>
      <c r="W22" s="12"/>
      <c r="X22" s="15"/>
      <c r="Y22" s="15"/>
      <c r="Z22" s="15"/>
    </row>
    <row r="23" spans="1:26" s="9" customFormat="1" ht="20.25" customHeight="1">
      <c r="A23" s="35"/>
      <c r="B23" s="23"/>
      <c r="C23" s="23"/>
      <c r="D23" s="23"/>
      <c r="E23" s="25"/>
      <c r="F23" s="25"/>
      <c r="G23" s="25"/>
      <c r="H23" s="25"/>
      <c r="I23" s="25"/>
      <c r="J23" s="4"/>
      <c r="K23" s="4"/>
      <c r="L23" s="17"/>
      <c r="M23" s="7"/>
      <c r="N23" s="7"/>
      <c r="O23" s="7"/>
      <c r="P23" s="7"/>
      <c r="U23" s="11"/>
      <c r="V23" s="11"/>
      <c r="W23" s="12"/>
      <c r="X23" s="15"/>
      <c r="Y23" s="15"/>
      <c r="Z23" s="15"/>
    </row>
    <row r="24" spans="1:26" s="9" customFormat="1" ht="20.25" customHeight="1">
      <c r="A24" s="35"/>
      <c r="B24" s="23"/>
      <c r="C24" s="23"/>
      <c r="D24" s="23"/>
      <c r="E24" s="25"/>
      <c r="F24" s="25"/>
      <c r="G24" s="25"/>
      <c r="H24" s="25"/>
      <c r="I24" s="25"/>
      <c r="J24" s="4"/>
      <c r="K24" s="4"/>
      <c r="L24" s="17"/>
      <c r="M24" s="7"/>
      <c r="N24" s="7"/>
      <c r="O24" s="7"/>
      <c r="P24" s="7"/>
      <c r="U24" s="11"/>
      <c r="V24" s="11"/>
      <c r="W24" s="12"/>
      <c r="X24" s="15"/>
      <c r="Y24" s="15"/>
      <c r="Z24" s="15"/>
    </row>
    <row r="25" spans="1:26" s="9" customFormat="1" ht="20.25" customHeight="1">
      <c r="A25" s="36"/>
      <c r="B25" s="23"/>
      <c r="C25" s="23"/>
      <c r="D25" s="23"/>
      <c r="E25" s="25"/>
      <c r="F25" s="25"/>
      <c r="G25" s="25"/>
      <c r="H25" s="25"/>
      <c r="I25" s="25"/>
      <c r="J25" s="4"/>
      <c r="K25" s="4"/>
      <c r="L25" s="17"/>
      <c r="M25" s="7"/>
      <c r="N25" s="7"/>
      <c r="O25" s="7"/>
      <c r="P25" s="7"/>
      <c r="U25" s="11"/>
      <c r="V25" s="11"/>
      <c r="W25" s="12"/>
      <c r="X25" s="15"/>
      <c r="Y25" s="15"/>
      <c r="Z25" s="15"/>
    </row>
    <row r="26" spans="1:26" ht="20.25" customHeight="1"/>
    <row r="27" spans="1:26" ht="20.25" customHeight="1"/>
    <row r="28" spans="1:26" ht="20.25" customHeight="1"/>
    <row r="29" spans="1:26" ht="20.25" customHeight="1"/>
    <row r="30" spans="1:26" ht="20.25" customHeight="1"/>
    <row r="31" spans="1:26" ht="20.25" customHeight="1"/>
    <row r="32" spans="1:26" ht="20.25" customHeight="1"/>
    <row r="33" ht="20.25" customHeight="1"/>
    <row r="34" ht="20.25" customHeight="1"/>
    <row r="35" ht="20.25" customHeight="1"/>
    <row r="36" ht="20.25" customHeight="1"/>
    <row r="37" ht="20.25" customHeight="1"/>
    <row r="38" ht="20.25" customHeight="1"/>
    <row r="39" ht="20.25" customHeight="1"/>
    <row r="40" ht="20.25" customHeight="1"/>
    <row r="41" ht="20.25" customHeight="1"/>
    <row r="42" ht="20.25" customHeight="1"/>
    <row r="43" ht="20.25" customHeight="1"/>
    <row r="44" ht="20.25" customHeight="1"/>
    <row r="45" ht="20.25" customHeight="1"/>
    <row r="46" ht="20.25" customHeight="1"/>
    <row r="47" ht="20.25" customHeight="1"/>
    <row r="48" ht="20.25" customHeight="1"/>
    <row r="49" ht="20.25" customHeight="1"/>
    <row r="50" ht="20.25" customHeight="1"/>
    <row r="51" ht="20.25" customHeight="1"/>
    <row r="52" ht="20.25" customHeight="1"/>
    <row r="53" ht="20.25" customHeight="1"/>
    <row r="54" ht="20.25" customHeight="1"/>
    <row r="55" ht="20.25" customHeight="1"/>
    <row r="56" ht="20.25" customHeight="1"/>
    <row r="57" ht="20.25" customHeight="1"/>
    <row r="58" ht="20.25" customHeight="1"/>
    <row r="59" ht="20.25" customHeight="1"/>
    <row r="60" ht="20.25" customHeight="1"/>
    <row r="61" ht="20.25" customHeight="1"/>
    <row r="62" ht="20.25" customHeight="1"/>
    <row r="63" ht="20.25" customHeight="1"/>
    <row r="64" ht="20.25" customHeight="1"/>
    <row r="65" ht="20.25" customHeight="1"/>
    <row r="66" ht="20.25" customHeight="1"/>
    <row r="67" ht="20.25" customHeight="1"/>
    <row r="68" ht="20.25" customHeight="1"/>
    <row r="69" ht="20.25" customHeight="1"/>
    <row r="70" ht="20.25" customHeight="1"/>
    <row r="71" ht="20.25" customHeight="1"/>
    <row r="72" ht="20.25" customHeight="1"/>
    <row r="73" ht="20.25" customHeight="1"/>
    <row r="74" ht="20.25" customHeight="1"/>
    <row r="75" ht="20.25" customHeight="1"/>
    <row r="76" ht="20.25" customHeight="1"/>
    <row r="77" ht="20.25" customHeight="1"/>
    <row r="78" ht="20.25" customHeight="1"/>
    <row r="79" ht="20.25" customHeight="1"/>
    <row r="80" ht="20.25" customHeight="1"/>
    <row r="81" ht="20.25" customHeight="1"/>
    <row r="82" ht="20.25" customHeight="1"/>
    <row r="83" ht="20.25" customHeight="1"/>
    <row r="84" ht="20.25" customHeight="1"/>
    <row r="85" ht="20.25" customHeight="1"/>
    <row r="86" ht="20.25" customHeight="1"/>
    <row r="87" ht="20.25" customHeight="1"/>
    <row r="88" ht="20.25" customHeight="1"/>
    <row r="89" ht="20.25" customHeight="1"/>
    <row r="90" ht="20.25" customHeight="1"/>
    <row r="91" ht="20.25" customHeight="1"/>
    <row r="92" ht="20.25" customHeight="1"/>
    <row r="93" ht="20.25" customHeight="1"/>
    <row r="94" ht="20.25" customHeight="1"/>
    <row r="95" ht="20.25" customHeight="1"/>
    <row r="96" ht="20.25" customHeight="1"/>
    <row r="97" ht="20.25" customHeight="1"/>
    <row r="98" ht="20.25" customHeight="1"/>
    <row r="99" ht="20.25" customHeight="1"/>
    <row r="100" ht="20.25" customHeight="1"/>
    <row r="101" ht="20.25" customHeight="1"/>
    <row r="102" ht="20.25" customHeight="1"/>
    <row r="103" ht="20.25" customHeight="1"/>
    <row r="104" ht="20.25" customHeight="1"/>
    <row r="105" ht="20.25" customHeight="1"/>
    <row r="106" ht="20.25" customHeight="1"/>
    <row r="107" ht="20.25" customHeight="1"/>
    <row r="108" ht="20.25" customHeight="1"/>
    <row r="109" ht="20.25" customHeight="1"/>
    <row r="110" ht="20.25" customHeight="1"/>
    <row r="111" ht="20.25" customHeight="1"/>
    <row r="112" ht="20.25" customHeight="1"/>
    <row r="113" ht="20.25" customHeight="1"/>
    <row r="114" ht="20.25" customHeight="1"/>
    <row r="115" ht="20.25" customHeight="1"/>
    <row r="116" ht="20.25" customHeight="1"/>
    <row r="117" ht="20.25" customHeight="1"/>
    <row r="118" ht="20.25" customHeight="1"/>
    <row r="119" ht="20.25" customHeight="1"/>
    <row r="120" ht="20.25" customHeight="1"/>
    <row r="121" ht="20.25" customHeight="1"/>
    <row r="122" ht="20.25" customHeight="1"/>
    <row r="123" ht="20.25" customHeight="1"/>
    <row r="124" ht="20.25" customHeight="1"/>
    <row r="125" ht="20.25" customHeight="1"/>
    <row r="126" ht="20.25" customHeight="1"/>
    <row r="127" ht="20.25" customHeight="1"/>
    <row r="128" ht="20.25" customHeight="1"/>
    <row r="129" ht="20.25" customHeight="1"/>
    <row r="130" ht="20.25" customHeight="1"/>
    <row r="131" ht="20.25" customHeight="1"/>
    <row r="132" ht="20.25" customHeight="1"/>
    <row r="133" ht="20.25" customHeight="1"/>
    <row r="134" ht="20.25" customHeight="1"/>
    <row r="135" ht="20.25" customHeight="1"/>
    <row r="136" ht="20.25" customHeight="1"/>
    <row r="137" ht="20.25" customHeight="1"/>
    <row r="138" ht="20.25" customHeight="1"/>
    <row r="139" ht="20.25" customHeight="1"/>
    <row r="140" ht="20.25" customHeight="1"/>
    <row r="141" ht="20.25" customHeight="1"/>
    <row r="142" ht="20.25" customHeight="1"/>
    <row r="143" ht="20.25" customHeight="1"/>
    <row r="144" ht="20.25" customHeight="1"/>
    <row r="145" ht="20.25" customHeight="1"/>
    <row r="146" ht="20.25" customHeight="1"/>
    <row r="147" ht="20.25" customHeight="1"/>
    <row r="148" ht="20.25" customHeight="1"/>
    <row r="149" ht="20.25" customHeight="1"/>
    <row r="150" ht="20.25" customHeight="1"/>
    <row r="151" ht="20.25" customHeight="1"/>
    <row r="152" ht="20.25" customHeight="1"/>
    <row r="153" ht="20.25" customHeight="1"/>
    <row r="154" ht="20.25" customHeight="1"/>
    <row r="155" ht="20.25" customHeight="1"/>
    <row r="156" ht="20.25" customHeight="1"/>
    <row r="157" ht="20.25" customHeight="1"/>
    <row r="158" ht="20.25" customHeight="1"/>
    <row r="159" ht="20.25" customHeight="1"/>
    <row r="160" ht="20.25" customHeight="1"/>
    <row r="161" ht="20.25" customHeight="1"/>
    <row r="162" ht="20.25" customHeight="1"/>
    <row r="163" ht="20.25" customHeight="1"/>
    <row r="164" ht="20.25" customHeight="1"/>
    <row r="165" ht="20.25" customHeight="1"/>
    <row r="166" ht="20.25" customHeight="1"/>
    <row r="167" ht="20.25" customHeight="1"/>
    <row r="168" ht="20.25" customHeight="1"/>
    <row r="169" ht="20.25" customHeight="1"/>
    <row r="170" ht="20.25" customHeight="1"/>
    <row r="171" ht="20.25" customHeight="1"/>
    <row r="172" ht="20.25" customHeight="1"/>
    <row r="173" ht="20.25" customHeight="1"/>
    <row r="174" ht="20.25" customHeight="1"/>
    <row r="175" ht="20.25" customHeight="1"/>
    <row r="176" ht="20.25" customHeight="1"/>
    <row r="177" ht="20.25" customHeight="1"/>
    <row r="178" ht="20.25" customHeight="1"/>
    <row r="179" ht="20.25" customHeight="1"/>
    <row r="180" ht="20.25" customHeight="1"/>
    <row r="181" ht="20.25" customHeight="1"/>
    <row r="182" ht="20.25" customHeight="1"/>
    <row r="183" ht="20.25" customHeight="1"/>
    <row r="184" ht="20.25" customHeight="1"/>
    <row r="185" ht="20.25" customHeight="1"/>
    <row r="186" ht="20.25" customHeight="1"/>
    <row r="187" ht="20.25" customHeight="1"/>
    <row r="188" ht="20.25" customHeight="1"/>
    <row r="189" ht="20.25" customHeight="1"/>
    <row r="190" ht="20.25" customHeight="1"/>
    <row r="191" ht="20.25" customHeight="1"/>
    <row r="192" ht="20.25" customHeight="1"/>
    <row r="193" ht="20.25" customHeight="1"/>
    <row r="194" ht="20.25" customHeight="1"/>
    <row r="195" ht="20.25" customHeight="1"/>
    <row r="196" ht="20.25" customHeight="1"/>
    <row r="197" ht="20.25" customHeight="1"/>
    <row r="198" ht="20.25" customHeight="1"/>
    <row r="199" ht="20.25" customHeight="1"/>
    <row r="200" ht="20.25" customHeight="1"/>
    <row r="201" ht="20.25" customHeight="1"/>
    <row r="202" ht="20.25" customHeight="1"/>
    <row r="203" ht="20.25" customHeight="1"/>
    <row r="204" ht="20.25" customHeight="1"/>
    <row r="205" ht="20.25" customHeight="1"/>
    <row r="206" ht="20.25" customHeight="1"/>
    <row r="207" ht="20.25" customHeight="1"/>
    <row r="208" ht="20.25" customHeight="1"/>
    <row r="209" ht="20.25" customHeight="1"/>
    <row r="210" ht="20.25" customHeight="1"/>
    <row r="211" ht="20.25" customHeight="1"/>
    <row r="212" ht="20.25" customHeight="1"/>
    <row r="213" ht="20.25" customHeight="1"/>
    <row r="214" ht="20.25" customHeight="1"/>
    <row r="215" ht="20.25" customHeight="1"/>
    <row r="216" ht="20.25" customHeight="1"/>
    <row r="217" ht="20.25" customHeight="1"/>
    <row r="218" ht="20.25" customHeight="1"/>
    <row r="219" ht="20.25" customHeight="1"/>
    <row r="220" ht="20.25" customHeight="1"/>
    <row r="221" ht="20.25" customHeight="1"/>
    <row r="222" ht="20.25" customHeight="1"/>
    <row r="223" ht="20.25" customHeight="1"/>
    <row r="224" ht="20.25" customHeight="1"/>
    <row r="225" ht="20.25" customHeight="1"/>
    <row r="226" ht="20.25" customHeight="1"/>
    <row r="227" ht="20.25" customHeight="1"/>
    <row r="228" ht="20.25" customHeight="1"/>
    <row r="229" ht="20.25" customHeight="1"/>
    <row r="230" ht="20.25" customHeight="1"/>
    <row r="231" ht="20.25" customHeight="1"/>
    <row r="232" ht="20.25" customHeight="1"/>
    <row r="233" ht="20.25" customHeight="1"/>
    <row r="234" ht="20.25" customHeight="1"/>
    <row r="235" ht="20.25" customHeight="1"/>
    <row r="236" ht="20.25" customHeight="1"/>
    <row r="237" ht="20.25" customHeight="1"/>
    <row r="238" ht="20.25" customHeight="1"/>
    <row r="239" ht="20.25" customHeight="1"/>
    <row r="240" ht="20.25" customHeight="1"/>
    <row r="241" ht="20.25" customHeight="1"/>
    <row r="242" ht="20.25" customHeight="1"/>
    <row r="243" ht="20.25" customHeight="1"/>
    <row r="244" ht="20.25" customHeight="1"/>
    <row r="245" ht="20.25" customHeight="1"/>
    <row r="246" ht="20.25" customHeight="1"/>
    <row r="247" ht="20.25" customHeight="1"/>
    <row r="248" ht="20.25" customHeight="1"/>
    <row r="249" ht="20.25" customHeight="1"/>
    <row r="250" ht="20.25" customHeight="1"/>
    <row r="251" ht="20.25" customHeight="1"/>
    <row r="252" ht="20.25" customHeight="1"/>
    <row r="253" ht="20.25" customHeight="1"/>
    <row r="254" ht="20.25" customHeight="1"/>
    <row r="255" ht="20.25" customHeight="1"/>
    <row r="256" ht="20.25" customHeight="1"/>
    <row r="257" ht="20.25" customHeight="1"/>
    <row r="258" ht="20.25" customHeight="1"/>
    <row r="259" ht="20.25" customHeight="1"/>
    <row r="260" ht="20.25" customHeight="1"/>
    <row r="261" ht="20.25" customHeight="1"/>
    <row r="262" ht="20.25" customHeight="1"/>
    <row r="263" ht="20.25" customHeight="1"/>
    <row r="264" ht="20.25" customHeight="1"/>
    <row r="265" ht="20.25" customHeight="1"/>
    <row r="266" ht="20.25" customHeight="1"/>
    <row r="267" ht="20.25" customHeight="1"/>
    <row r="268" ht="20.25" customHeight="1"/>
    <row r="269" ht="20.25" customHeight="1"/>
    <row r="270" ht="20.25" customHeight="1"/>
    <row r="271" ht="20.25" customHeight="1"/>
    <row r="272" ht="20.25" customHeight="1"/>
    <row r="273" ht="20.25" customHeight="1"/>
    <row r="274" ht="20.25" customHeight="1"/>
    <row r="275" ht="20.25" customHeight="1"/>
    <row r="276" ht="20.25" customHeight="1"/>
    <row r="277" ht="20.25" customHeight="1"/>
    <row r="278" ht="20.25" customHeight="1"/>
    <row r="279" ht="20.25" customHeight="1"/>
    <row r="280" ht="20.25" customHeight="1"/>
    <row r="281" ht="20.25" customHeight="1"/>
    <row r="282" ht="20.25" customHeight="1"/>
    <row r="283" ht="20.25" customHeight="1"/>
    <row r="284" ht="20.25" customHeight="1"/>
    <row r="285" ht="20.25" customHeight="1"/>
    <row r="286" ht="20.25" customHeight="1"/>
    <row r="287" ht="20.25" customHeight="1"/>
    <row r="288" ht="20.25" customHeight="1"/>
    <row r="289" ht="20.25" customHeight="1"/>
    <row r="290" ht="20.25" customHeight="1"/>
    <row r="291" ht="20.25" customHeight="1"/>
    <row r="292" ht="20.25" customHeight="1"/>
    <row r="293" ht="20.25" customHeight="1"/>
    <row r="294" ht="20.25" customHeight="1"/>
    <row r="295" ht="20.25" customHeight="1"/>
    <row r="296" ht="20.25" customHeight="1"/>
    <row r="297" ht="20.25" customHeight="1"/>
    <row r="298" ht="20.25" customHeight="1"/>
    <row r="299" ht="20.25" customHeight="1"/>
    <row r="300" ht="20.25" customHeight="1"/>
    <row r="301" ht="20.25" customHeight="1"/>
    <row r="302" ht="20.25" customHeight="1"/>
    <row r="303" ht="20.25" customHeight="1"/>
    <row r="304" ht="20.25" customHeight="1"/>
    <row r="305" ht="20.25" customHeight="1"/>
    <row r="306" ht="20.25" customHeight="1"/>
    <row r="307" ht="20.25" customHeight="1"/>
    <row r="308" ht="20.25" customHeight="1"/>
    <row r="309" ht="20.25" customHeight="1"/>
    <row r="310" ht="20.25" customHeight="1"/>
    <row r="311" ht="20.25" customHeight="1"/>
    <row r="312" ht="20.25" customHeight="1"/>
    <row r="313" ht="20.25" customHeight="1"/>
    <row r="314" ht="20.25" customHeight="1"/>
    <row r="315" ht="20.25" customHeight="1"/>
    <row r="316" ht="20.25" customHeight="1"/>
    <row r="317" ht="20.25" customHeight="1"/>
    <row r="318" ht="20.25" customHeight="1"/>
    <row r="319" ht="20.25" customHeight="1"/>
    <row r="320" ht="20.25" customHeight="1"/>
    <row r="321" ht="20.25" customHeight="1"/>
    <row r="322" ht="20.25" customHeight="1"/>
    <row r="323" ht="20.25" customHeight="1"/>
    <row r="324" ht="20.25" customHeight="1"/>
    <row r="325" ht="20.25" customHeight="1"/>
    <row r="326" ht="20.25" customHeight="1"/>
    <row r="327" ht="20.25" customHeight="1"/>
    <row r="328" ht="20.25" customHeight="1"/>
    <row r="329" ht="20.25" customHeight="1"/>
    <row r="330" ht="20.25" customHeight="1"/>
    <row r="331" ht="20.25" customHeight="1"/>
    <row r="332" ht="20.25" customHeight="1"/>
    <row r="333" ht="20.25" customHeight="1"/>
    <row r="334" ht="20.25" customHeight="1"/>
    <row r="335" ht="20.25" customHeight="1"/>
    <row r="336" ht="20.25" customHeight="1"/>
    <row r="337" ht="20.25" customHeight="1"/>
    <row r="338" ht="20.25" customHeight="1"/>
    <row r="339" ht="20.25" customHeight="1"/>
    <row r="340" ht="20.25" customHeight="1"/>
    <row r="341" ht="20.25" customHeight="1"/>
    <row r="342" ht="20.25" customHeight="1"/>
    <row r="343" ht="20.25" customHeight="1"/>
    <row r="344" ht="20.25" customHeight="1"/>
    <row r="345" ht="20.25" customHeight="1"/>
    <row r="346" ht="20.25" customHeight="1"/>
    <row r="347" ht="20.25" customHeight="1"/>
    <row r="348" ht="20.25" customHeight="1"/>
    <row r="349" ht="20.25" customHeight="1"/>
    <row r="350" ht="20.25" customHeight="1"/>
    <row r="351" ht="20.25" customHeight="1"/>
    <row r="352" ht="20.25" customHeight="1"/>
    <row r="353" ht="20.25" customHeight="1"/>
    <row r="354" ht="20.25" customHeight="1"/>
    <row r="355" ht="20.25" customHeight="1"/>
    <row r="356" ht="20.25" customHeight="1"/>
    <row r="357" ht="20.25" customHeight="1"/>
    <row r="358" ht="20.25" customHeight="1"/>
  </sheetData>
  <mergeCells count="13">
    <mergeCell ref="Z3:Z5"/>
    <mergeCell ref="E3:E5"/>
    <mergeCell ref="F3:F5"/>
    <mergeCell ref="G3:G5"/>
    <mergeCell ref="H3:H5"/>
    <mergeCell ref="I3:I5"/>
    <mergeCell ref="O3:O5"/>
    <mergeCell ref="P3:P5"/>
    <mergeCell ref="U3:U5"/>
    <mergeCell ref="V3:V5"/>
    <mergeCell ref="W3:W5"/>
    <mergeCell ref="X3:X5"/>
    <mergeCell ref="Y3:Y5"/>
  </mergeCells>
  <phoneticPr fontId="2" type="noConversion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2:Z358"/>
  <sheetViews>
    <sheetView topLeftCell="D1" workbookViewId="0">
      <selection activeCell="W18" sqref="W18"/>
    </sheetView>
  </sheetViews>
  <sheetFormatPr defaultRowHeight="16.5"/>
  <cols>
    <col min="1" max="1" width="6.25" style="23" customWidth="1"/>
    <col min="2" max="2" width="11.5" style="23" customWidth="1"/>
    <col min="3" max="3" width="18.5" style="23" customWidth="1"/>
    <col min="4" max="4" width="11.75" style="23" customWidth="1"/>
    <col min="5" max="8" width="6.625" style="25" customWidth="1"/>
    <col min="9" max="9" width="7.375" style="25" customWidth="1"/>
    <col min="10" max="10" width="15.375" style="4" customWidth="1"/>
    <col min="11" max="11" width="12.125" style="4" customWidth="1"/>
    <col min="12" max="12" width="8.625" style="17" customWidth="1"/>
    <col min="13" max="13" width="8.625" style="7" customWidth="1"/>
    <col min="14" max="14" width="10.625" style="7" customWidth="1"/>
    <col min="15" max="16" width="11.625" style="7" customWidth="1"/>
    <col min="17" max="17" width="8.625" style="9" customWidth="1"/>
    <col min="18" max="18" width="10.25" style="9" customWidth="1"/>
    <col min="19" max="20" width="7.875" style="9" customWidth="1"/>
    <col min="21" max="22" width="11.625" style="11" customWidth="1"/>
    <col min="23" max="23" width="11.625" style="12" customWidth="1"/>
    <col min="24" max="26" width="9.125" style="15" customWidth="1"/>
    <col min="27" max="16384" width="9" style="5"/>
  </cols>
  <sheetData>
    <row r="2" spans="1:26" s="3" customFormat="1" ht="61.5" customHeight="1">
      <c r="A2" s="23" t="s">
        <v>131</v>
      </c>
      <c r="B2" s="23" t="s">
        <v>1</v>
      </c>
      <c r="C2" s="23" t="s">
        <v>14</v>
      </c>
      <c r="D2" s="23" t="s">
        <v>22</v>
      </c>
      <c r="E2" s="25" t="s">
        <v>36</v>
      </c>
      <c r="F2" s="25" t="s">
        <v>37</v>
      </c>
      <c r="G2" s="25" t="s">
        <v>38</v>
      </c>
      <c r="H2" s="25" t="s">
        <v>39</v>
      </c>
      <c r="I2" s="25" t="s">
        <v>19</v>
      </c>
      <c r="J2" s="23" t="s">
        <v>15</v>
      </c>
      <c r="K2" s="23" t="s">
        <v>16</v>
      </c>
      <c r="L2" s="18" t="s">
        <v>258</v>
      </c>
      <c r="M2" s="8" t="s">
        <v>17</v>
      </c>
      <c r="N2" s="8" t="s">
        <v>20</v>
      </c>
      <c r="O2" s="8" t="s">
        <v>204</v>
      </c>
      <c r="P2" s="8" t="s">
        <v>216</v>
      </c>
      <c r="Q2" s="10" t="s">
        <v>18</v>
      </c>
      <c r="R2" s="10" t="s">
        <v>21</v>
      </c>
      <c r="S2" s="22" t="s">
        <v>231</v>
      </c>
      <c r="T2" s="22" t="s">
        <v>242</v>
      </c>
      <c r="U2" s="13" t="s">
        <v>154</v>
      </c>
      <c r="V2" s="13" t="s">
        <v>153</v>
      </c>
      <c r="W2" s="14" t="s">
        <v>155</v>
      </c>
      <c r="X2" s="29" t="s">
        <v>40</v>
      </c>
      <c r="Y2" s="29" t="s">
        <v>98</v>
      </c>
      <c r="Z2" s="29" t="s">
        <v>97</v>
      </c>
    </row>
    <row r="3" spans="1:26" ht="20.25" customHeight="1">
      <c r="A3" s="34"/>
      <c r="B3" s="34">
        <v>23464518</v>
      </c>
      <c r="C3" s="34" t="s">
        <v>3</v>
      </c>
      <c r="D3" s="34" t="s">
        <v>151</v>
      </c>
      <c r="E3" s="49">
        <v>4000</v>
      </c>
      <c r="F3" s="49">
        <v>1000</v>
      </c>
      <c r="G3" s="49"/>
      <c r="H3" s="49"/>
      <c r="I3" s="49">
        <v>1</v>
      </c>
      <c r="J3" s="6" t="s">
        <v>144</v>
      </c>
      <c r="K3" s="4" t="s">
        <v>145</v>
      </c>
      <c r="L3" s="17">
        <f>(E3*2+F3*5)/1000</f>
        <v>13</v>
      </c>
      <c r="M3" s="7">
        <v>1.1559999999999999</v>
      </c>
      <c r="N3" s="7">
        <f t="shared" ref="N3:N5" si="0">M3*L3</f>
        <v>15.027999999999999</v>
      </c>
      <c r="O3" s="43">
        <f>SUM(N3:N5)</f>
        <v>37.9</v>
      </c>
      <c r="P3" s="43">
        <f>O3*I3</f>
        <v>37.9</v>
      </c>
      <c r="Q3" s="9">
        <v>2.2679999999999998</v>
      </c>
      <c r="R3" s="9">
        <f t="shared" ref="R3:R4" si="1">Q3*L3</f>
        <v>29.483999999999998</v>
      </c>
      <c r="S3" s="38">
        <f>SUM(R3:R5)</f>
        <v>76.325846153846157</v>
      </c>
      <c r="T3" s="26">
        <f>S3*I3</f>
        <v>76.325846153846157</v>
      </c>
      <c r="U3" s="55">
        <v>9400</v>
      </c>
      <c r="V3" s="55">
        <f>U3*S3</f>
        <v>717462.95384615392</v>
      </c>
      <c r="W3" s="55">
        <f>V3*I3</f>
        <v>717462.95384615392</v>
      </c>
      <c r="X3" s="58"/>
      <c r="Y3" s="58"/>
      <c r="Z3" s="58"/>
    </row>
    <row r="4" spans="1:26" ht="20.25" customHeight="1">
      <c r="A4" s="35">
        <f>$A$3</f>
        <v>0</v>
      </c>
      <c r="B4" s="34">
        <v>23464518</v>
      </c>
      <c r="C4" s="34" t="s">
        <v>3</v>
      </c>
      <c r="D4" s="34" t="s">
        <v>151</v>
      </c>
      <c r="E4" s="50"/>
      <c r="F4" s="50"/>
      <c r="G4" s="50"/>
      <c r="H4" s="50"/>
      <c r="I4" s="50"/>
      <c r="J4" s="4" t="s">
        <v>148</v>
      </c>
      <c r="K4" s="4" t="s">
        <v>146</v>
      </c>
      <c r="L4" s="17">
        <f>(F3*8)/1000</f>
        <v>8</v>
      </c>
      <c r="M4" s="7">
        <v>0.25900000000000001</v>
      </c>
      <c r="N4" s="7">
        <f t="shared" si="0"/>
        <v>2.0720000000000001</v>
      </c>
      <c r="O4" s="44"/>
      <c r="P4" s="44"/>
      <c r="Q4" s="9">
        <v>0.48599999999999999</v>
      </c>
      <c r="R4" s="9">
        <f t="shared" si="1"/>
        <v>3.8879999999999999</v>
      </c>
      <c r="S4" s="39"/>
      <c r="T4" s="27"/>
      <c r="U4" s="56"/>
      <c r="V4" s="56"/>
      <c r="W4" s="56"/>
      <c r="X4" s="59"/>
      <c r="Y4" s="59"/>
      <c r="Z4" s="59"/>
    </row>
    <row r="5" spans="1:26" ht="20.25" customHeight="1">
      <c r="A5" s="35">
        <f t="shared" ref="A5" si="2">$A$3</f>
        <v>0</v>
      </c>
      <c r="B5" s="34">
        <v>23464518</v>
      </c>
      <c r="C5" s="34" t="s">
        <v>3</v>
      </c>
      <c r="D5" s="34" t="s">
        <v>203</v>
      </c>
      <c r="E5" s="51"/>
      <c r="F5" s="51"/>
      <c r="G5" s="51"/>
      <c r="H5" s="51"/>
      <c r="I5" s="51"/>
      <c r="J5" s="4" t="s">
        <v>149</v>
      </c>
      <c r="K5" s="4" t="s">
        <v>147</v>
      </c>
      <c r="L5" s="17">
        <f>(E3*(F3/65))/1000</f>
        <v>61.53846153846154</v>
      </c>
      <c r="M5" s="7">
        <v>0.33800000000000002</v>
      </c>
      <c r="N5" s="7">
        <f t="shared" si="0"/>
        <v>20.8</v>
      </c>
      <c r="O5" s="45"/>
      <c r="P5" s="45"/>
      <c r="Q5" s="9">
        <v>0.69799999999999995</v>
      </c>
      <c r="R5" s="9">
        <f>Q5*L5</f>
        <v>42.95384615384615</v>
      </c>
      <c r="S5" s="40"/>
      <c r="T5" s="28"/>
      <c r="U5" s="57"/>
      <c r="V5" s="57"/>
      <c r="W5" s="57"/>
      <c r="X5" s="60"/>
      <c r="Y5" s="60"/>
      <c r="Z5" s="60"/>
    </row>
    <row r="6" spans="1:26" ht="20.25" customHeight="1">
      <c r="A6" s="35"/>
    </row>
    <row r="7" spans="1:26" ht="20.25" customHeight="1">
      <c r="A7" s="35"/>
    </row>
    <row r="8" spans="1:26" ht="20.25" customHeight="1">
      <c r="A8" s="35"/>
    </row>
    <row r="9" spans="1:26" ht="20.25" customHeight="1">
      <c r="A9" s="35"/>
    </row>
    <row r="10" spans="1:26" ht="20.25" customHeight="1">
      <c r="A10" s="35"/>
    </row>
    <row r="11" spans="1:26" ht="20.25" customHeight="1">
      <c r="A11" s="35"/>
    </row>
    <row r="12" spans="1:26" ht="20.25" customHeight="1">
      <c r="A12" s="35"/>
    </row>
    <row r="13" spans="1:26" ht="20.25" customHeight="1">
      <c r="A13" s="35"/>
    </row>
    <row r="14" spans="1:26" ht="20.25" customHeight="1">
      <c r="A14" s="35"/>
    </row>
    <row r="15" spans="1:26" ht="20.25" customHeight="1">
      <c r="A15" s="35"/>
    </row>
    <row r="16" spans="1:26" ht="20.25" customHeight="1">
      <c r="A16" s="35"/>
    </row>
    <row r="17" spans="1:26" ht="20.25" customHeight="1">
      <c r="A17" s="35"/>
    </row>
    <row r="18" spans="1:26" s="9" customFormat="1" ht="20.25" customHeight="1">
      <c r="A18" s="35"/>
      <c r="B18" s="23"/>
      <c r="C18" s="23"/>
      <c r="D18" s="23"/>
      <c r="E18" s="25"/>
      <c r="F18" s="25"/>
      <c r="G18" s="25"/>
      <c r="H18" s="25"/>
      <c r="I18" s="25"/>
      <c r="J18" s="4"/>
      <c r="K18" s="4"/>
      <c r="L18" s="17"/>
      <c r="M18" s="7"/>
      <c r="N18" s="7"/>
      <c r="O18" s="7"/>
      <c r="P18" s="7"/>
      <c r="U18" s="11"/>
      <c r="V18" s="11"/>
      <c r="W18" s="12"/>
      <c r="X18" s="15"/>
      <c r="Y18" s="15"/>
      <c r="Z18" s="15"/>
    </row>
    <row r="19" spans="1:26" s="9" customFormat="1" ht="20.25" customHeight="1">
      <c r="A19" s="35"/>
      <c r="B19" s="23"/>
      <c r="C19" s="23"/>
      <c r="D19" s="23"/>
      <c r="E19" s="25"/>
      <c r="F19" s="25"/>
      <c r="G19" s="25"/>
      <c r="H19" s="25"/>
      <c r="I19" s="25"/>
      <c r="J19" s="4"/>
      <c r="K19" s="4"/>
      <c r="L19" s="17"/>
      <c r="M19" s="7"/>
      <c r="N19" s="7"/>
      <c r="O19" s="7"/>
      <c r="P19" s="7"/>
      <c r="U19" s="11"/>
      <c r="V19" s="11"/>
      <c r="W19" s="12"/>
      <c r="X19" s="15"/>
      <c r="Y19" s="15"/>
      <c r="Z19" s="15"/>
    </row>
    <row r="20" spans="1:26" s="9" customFormat="1" ht="20.25" customHeight="1">
      <c r="A20" s="35"/>
      <c r="B20" s="23"/>
      <c r="C20" s="23"/>
      <c r="D20" s="23"/>
      <c r="E20" s="25"/>
      <c r="F20" s="25"/>
      <c r="G20" s="25"/>
      <c r="H20" s="25"/>
      <c r="I20" s="25"/>
      <c r="J20" s="4"/>
      <c r="K20" s="4"/>
      <c r="L20" s="17"/>
      <c r="M20" s="7"/>
      <c r="N20" s="7"/>
      <c r="O20" s="7"/>
      <c r="P20" s="7"/>
      <c r="U20" s="11"/>
      <c r="V20" s="11"/>
      <c r="W20" s="12"/>
      <c r="X20" s="15"/>
      <c r="Y20" s="15"/>
      <c r="Z20" s="15"/>
    </row>
    <row r="21" spans="1:26" s="9" customFormat="1" ht="20.25" customHeight="1">
      <c r="A21" s="35"/>
      <c r="B21" s="23"/>
      <c r="C21" s="23"/>
      <c r="D21" s="23"/>
      <c r="E21" s="25"/>
      <c r="F21" s="25"/>
      <c r="G21" s="25"/>
      <c r="H21" s="25"/>
      <c r="I21" s="25"/>
      <c r="J21" s="4"/>
      <c r="K21" s="4"/>
      <c r="L21" s="17"/>
      <c r="M21" s="7"/>
      <c r="N21" s="7"/>
      <c r="O21" s="7"/>
      <c r="P21" s="7"/>
      <c r="U21" s="11"/>
      <c r="V21" s="11"/>
      <c r="W21" s="12"/>
      <c r="X21" s="15"/>
      <c r="Y21" s="15"/>
      <c r="Z21" s="15"/>
    </row>
    <row r="22" spans="1:26" s="9" customFormat="1" ht="20.25" customHeight="1">
      <c r="A22" s="35"/>
      <c r="B22" s="23"/>
      <c r="C22" s="23"/>
      <c r="D22" s="23"/>
      <c r="E22" s="25"/>
      <c r="F22" s="25"/>
      <c r="G22" s="25"/>
      <c r="H22" s="25"/>
      <c r="I22" s="25"/>
      <c r="J22" s="4"/>
      <c r="K22" s="4"/>
      <c r="L22" s="17"/>
      <c r="M22" s="7"/>
      <c r="N22" s="7"/>
      <c r="O22" s="7"/>
      <c r="P22" s="7"/>
      <c r="U22" s="11"/>
      <c r="V22" s="11"/>
      <c r="W22" s="12"/>
      <c r="X22" s="15"/>
      <c r="Y22" s="15"/>
      <c r="Z22" s="15"/>
    </row>
    <row r="23" spans="1:26" s="9" customFormat="1" ht="20.25" customHeight="1">
      <c r="A23" s="35"/>
      <c r="B23" s="23"/>
      <c r="C23" s="23"/>
      <c r="D23" s="23"/>
      <c r="E23" s="25"/>
      <c r="F23" s="25"/>
      <c r="G23" s="25"/>
      <c r="H23" s="25"/>
      <c r="I23" s="25"/>
      <c r="J23" s="4"/>
      <c r="K23" s="4"/>
      <c r="L23" s="17"/>
      <c r="M23" s="7"/>
      <c r="N23" s="7"/>
      <c r="O23" s="7"/>
      <c r="P23" s="7"/>
      <c r="U23" s="11"/>
      <c r="V23" s="11"/>
      <c r="W23" s="12"/>
      <c r="X23" s="15"/>
      <c r="Y23" s="15"/>
      <c r="Z23" s="15"/>
    </row>
    <row r="24" spans="1:26" s="9" customFormat="1" ht="20.25" customHeight="1">
      <c r="A24" s="35"/>
      <c r="B24" s="23"/>
      <c r="C24" s="23"/>
      <c r="D24" s="23"/>
      <c r="E24" s="25"/>
      <c r="F24" s="25"/>
      <c r="G24" s="25"/>
      <c r="H24" s="25"/>
      <c r="I24" s="25"/>
      <c r="J24" s="4"/>
      <c r="K24" s="4"/>
      <c r="L24" s="17"/>
      <c r="M24" s="7"/>
      <c r="N24" s="7"/>
      <c r="O24" s="7"/>
      <c r="P24" s="7"/>
      <c r="U24" s="11"/>
      <c r="V24" s="11"/>
      <c r="W24" s="12"/>
      <c r="X24" s="15"/>
      <c r="Y24" s="15"/>
      <c r="Z24" s="15"/>
    </row>
    <row r="25" spans="1:26" s="9" customFormat="1" ht="20.25" customHeight="1">
      <c r="A25" s="36"/>
      <c r="B25" s="23"/>
      <c r="C25" s="23"/>
      <c r="D25" s="23"/>
      <c r="E25" s="25"/>
      <c r="F25" s="25"/>
      <c r="G25" s="25"/>
      <c r="H25" s="25"/>
      <c r="I25" s="25"/>
      <c r="J25" s="4"/>
      <c r="K25" s="4"/>
      <c r="L25" s="17"/>
      <c r="M25" s="7"/>
      <c r="N25" s="7"/>
      <c r="O25" s="7"/>
      <c r="P25" s="7"/>
      <c r="U25" s="11"/>
      <c r="V25" s="11"/>
      <c r="W25" s="12"/>
      <c r="X25" s="15"/>
      <c r="Y25" s="15"/>
      <c r="Z25" s="15"/>
    </row>
    <row r="26" spans="1:26" ht="20.25" customHeight="1"/>
    <row r="27" spans="1:26" ht="20.25" customHeight="1"/>
    <row r="28" spans="1:26" ht="20.25" customHeight="1"/>
    <row r="29" spans="1:26" ht="20.25" customHeight="1"/>
    <row r="30" spans="1:26" ht="20.25" customHeight="1"/>
    <row r="31" spans="1:26" ht="20.25" customHeight="1"/>
    <row r="32" spans="1:26" ht="20.25" customHeight="1"/>
    <row r="33" ht="20.25" customHeight="1"/>
    <row r="34" ht="20.25" customHeight="1"/>
    <row r="35" ht="20.25" customHeight="1"/>
    <row r="36" ht="20.25" customHeight="1"/>
    <row r="37" ht="20.25" customHeight="1"/>
    <row r="38" ht="20.25" customHeight="1"/>
    <row r="39" ht="20.25" customHeight="1"/>
    <row r="40" ht="20.25" customHeight="1"/>
    <row r="41" ht="20.25" customHeight="1"/>
    <row r="42" ht="20.25" customHeight="1"/>
    <row r="43" ht="20.25" customHeight="1"/>
    <row r="44" ht="20.25" customHeight="1"/>
    <row r="45" ht="20.25" customHeight="1"/>
    <row r="46" ht="20.25" customHeight="1"/>
    <row r="47" ht="20.25" customHeight="1"/>
    <row r="48" ht="20.25" customHeight="1"/>
    <row r="49" ht="20.25" customHeight="1"/>
    <row r="50" ht="20.25" customHeight="1"/>
    <row r="51" ht="20.25" customHeight="1"/>
    <row r="52" ht="20.25" customHeight="1"/>
    <row r="53" ht="20.25" customHeight="1"/>
    <row r="54" ht="20.25" customHeight="1"/>
    <row r="55" ht="20.25" customHeight="1"/>
    <row r="56" ht="20.25" customHeight="1"/>
    <row r="57" ht="20.25" customHeight="1"/>
    <row r="58" ht="20.25" customHeight="1"/>
    <row r="59" ht="20.25" customHeight="1"/>
    <row r="60" ht="20.25" customHeight="1"/>
    <row r="61" ht="20.25" customHeight="1"/>
    <row r="62" ht="20.25" customHeight="1"/>
    <row r="63" ht="20.25" customHeight="1"/>
    <row r="64" ht="20.25" customHeight="1"/>
    <row r="65" ht="20.25" customHeight="1"/>
    <row r="66" ht="20.25" customHeight="1"/>
    <row r="67" ht="20.25" customHeight="1"/>
    <row r="68" ht="20.25" customHeight="1"/>
    <row r="69" ht="20.25" customHeight="1"/>
    <row r="70" ht="20.25" customHeight="1"/>
    <row r="71" ht="20.25" customHeight="1"/>
    <row r="72" ht="20.25" customHeight="1"/>
    <row r="73" ht="20.25" customHeight="1"/>
    <row r="74" ht="20.25" customHeight="1"/>
    <row r="75" ht="20.25" customHeight="1"/>
    <row r="76" ht="20.25" customHeight="1"/>
    <row r="77" ht="20.25" customHeight="1"/>
    <row r="78" ht="20.25" customHeight="1"/>
    <row r="79" ht="20.25" customHeight="1"/>
    <row r="80" ht="20.25" customHeight="1"/>
    <row r="81" ht="20.25" customHeight="1"/>
    <row r="82" ht="20.25" customHeight="1"/>
    <row r="83" ht="20.25" customHeight="1"/>
    <row r="84" ht="20.25" customHeight="1"/>
    <row r="85" ht="20.25" customHeight="1"/>
    <row r="86" ht="20.25" customHeight="1"/>
    <row r="87" ht="20.25" customHeight="1"/>
    <row r="88" ht="20.25" customHeight="1"/>
    <row r="89" ht="20.25" customHeight="1"/>
    <row r="90" ht="20.25" customHeight="1"/>
    <row r="91" ht="20.25" customHeight="1"/>
    <row r="92" ht="20.25" customHeight="1"/>
    <row r="93" ht="20.25" customHeight="1"/>
    <row r="94" ht="20.25" customHeight="1"/>
    <row r="95" ht="20.25" customHeight="1"/>
    <row r="96" ht="20.25" customHeight="1"/>
    <row r="97" ht="20.25" customHeight="1"/>
    <row r="98" ht="20.25" customHeight="1"/>
    <row r="99" ht="20.25" customHeight="1"/>
    <row r="100" ht="20.25" customHeight="1"/>
    <row r="101" ht="20.25" customHeight="1"/>
    <row r="102" ht="20.25" customHeight="1"/>
    <row r="103" ht="20.25" customHeight="1"/>
    <row r="104" ht="20.25" customHeight="1"/>
    <row r="105" ht="20.25" customHeight="1"/>
    <row r="106" ht="20.25" customHeight="1"/>
    <row r="107" ht="20.25" customHeight="1"/>
    <row r="108" ht="20.25" customHeight="1"/>
    <row r="109" ht="20.25" customHeight="1"/>
    <row r="110" ht="20.25" customHeight="1"/>
    <row r="111" ht="20.25" customHeight="1"/>
    <row r="112" ht="20.25" customHeight="1"/>
    <row r="113" ht="20.25" customHeight="1"/>
    <row r="114" ht="20.25" customHeight="1"/>
    <row r="115" ht="20.25" customHeight="1"/>
    <row r="116" ht="20.25" customHeight="1"/>
    <row r="117" ht="20.25" customHeight="1"/>
    <row r="118" ht="20.25" customHeight="1"/>
    <row r="119" ht="20.25" customHeight="1"/>
    <row r="120" ht="20.25" customHeight="1"/>
    <row r="121" ht="20.25" customHeight="1"/>
    <row r="122" ht="20.25" customHeight="1"/>
    <row r="123" ht="20.25" customHeight="1"/>
    <row r="124" ht="20.25" customHeight="1"/>
    <row r="125" ht="20.25" customHeight="1"/>
    <row r="126" ht="20.25" customHeight="1"/>
    <row r="127" ht="20.25" customHeight="1"/>
    <row r="128" ht="20.25" customHeight="1"/>
    <row r="129" ht="20.25" customHeight="1"/>
    <row r="130" ht="20.25" customHeight="1"/>
    <row r="131" ht="20.25" customHeight="1"/>
    <row r="132" ht="20.25" customHeight="1"/>
    <row r="133" ht="20.25" customHeight="1"/>
    <row r="134" ht="20.25" customHeight="1"/>
    <row r="135" ht="20.25" customHeight="1"/>
    <row r="136" ht="20.25" customHeight="1"/>
    <row r="137" ht="20.25" customHeight="1"/>
    <row r="138" ht="20.25" customHeight="1"/>
    <row r="139" ht="20.25" customHeight="1"/>
    <row r="140" ht="20.25" customHeight="1"/>
    <row r="141" ht="20.25" customHeight="1"/>
    <row r="142" ht="20.25" customHeight="1"/>
    <row r="143" ht="20.25" customHeight="1"/>
    <row r="144" ht="20.25" customHeight="1"/>
    <row r="145" ht="20.25" customHeight="1"/>
    <row r="146" ht="20.25" customHeight="1"/>
    <row r="147" ht="20.25" customHeight="1"/>
    <row r="148" ht="20.25" customHeight="1"/>
    <row r="149" ht="20.25" customHeight="1"/>
    <row r="150" ht="20.25" customHeight="1"/>
    <row r="151" ht="20.25" customHeight="1"/>
    <row r="152" ht="20.25" customHeight="1"/>
    <row r="153" ht="20.25" customHeight="1"/>
    <row r="154" ht="20.25" customHeight="1"/>
    <row r="155" ht="20.25" customHeight="1"/>
    <row r="156" ht="20.25" customHeight="1"/>
    <row r="157" ht="20.25" customHeight="1"/>
    <row r="158" ht="20.25" customHeight="1"/>
    <row r="159" ht="20.25" customHeight="1"/>
    <row r="160" ht="20.25" customHeight="1"/>
    <row r="161" ht="20.25" customHeight="1"/>
    <row r="162" ht="20.25" customHeight="1"/>
    <row r="163" ht="20.25" customHeight="1"/>
    <row r="164" ht="20.25" customHeight="1"/>
    <row r="165" ht="20.25" customHeight="1"/>
    <row r="166" ht="20.25" customHeight="1"/>
    <row r="167" ht="20.25" customHeight="1"/>
    <row r="168" ht="20.25" customHeight="1"/>
    <row r="169" ht="20.25" customHeight="1"/>
    <row r="170" ht="20.25" customHeight="1"/>
    <row r="171" ht="20.25" customHeight="1"/>
    <row r="172" ht="20.25" customHeight="1"/>
    <row r="173" ht="20.25" customHeight="1"/>
    <row r="174" ht="20.25" customHeight="1"/>
    <row r="175" ht="20.25" customHeight="1"/>
    <row r="176" ht="20.25" customHeight="1"/>
    <row r="177" ht="20.25" customHeight="1"/>
    <row r="178" ht="20.25" customHeight="1"/>
    <row r="179" ht="20.25" customHeight="1"/>
    <row r="180" ht="20.25" customHeight="1"/>
    <row r="181" ht="20.25" customHeight="1"/>
    <row r="182" ht="20.25" customHeight="1"/>
    <row r="183" ht="20.25" customHeight="1"/>
    <row r="184" ht="20.25" customHeight="1"/>
    <row r="185" ht="20.25" customHeight="1"/>
    <row r="186" ht="20.25" customHeight="1"/>
    <row r="187" ht="20.25" customHeight="1"/>
    <row r="188" ht="20.25" customHeight="1"/>
    <row r="189" ht="20.25" customHeight="1"/>
    <row r="190" ht="20.25" customHeight="1"/>
    <row r="191" ht="20.25" customHeight="1"/>
    <row r="192" ht="20.25" customHeight="1"/>
    <row r="193" ht="20.25" customHeight="1"/>
    <row r="194" ht="20.25" customHeight="1"/>
    <row r="195" ht="20.25" customHeight="1"/>
    <row r="196" ht="20.25" customHeight="1"/>
    <row r="197" ht="20.25" customHeight="1"/>
    <row r="198" ht="20.25" customHeight="1"/>
    <row r="199" ht="20.25" customHeight="1"/>
    <row r="200" ht="20.25" customHeight="1"/>
    <row r="201" ht="20.25" customHeight="1"/>
    <row r="202" ht="20.25" customHeight="1"/>
    <row r="203" ht="20.25" customHeight="1"/>
    <row r="204" ht="20.25" customHeight="1"/>
    <row r="205" ht="20.25" customHeight="1"/>
    <row r="206" ht="20.25" customHeight="1"/>
    <row r="207" ht="20.25" customHeight="1"/>
    <row r="208" ht="20.25" customHeight="1"/>
    <row r="209" ht="20.25" customHeight="1"/>
    <row r="210" ht="20.25" customHeight="1"/>
    <row r="211" ht="20.25" customHeight="1"/>
    <row r="212" ht="20.25" customHeight="1"/>
    <row r="213" ht="20.25" customHeight="1"/>
    <row r="214" ht="20.25" customHeight="1"/>
    <row r="215" ht="20.25" customHeight="1"/>
    <row r="216" ht="20.25" customHeight="1"/>
    <row r="217" ht="20.25" customHeight="1"/>
    <row r="218" ht="20.25" customHeight="1"/>
    <row r="219" ht="20.25" customHeight="1"/>
    <row r="220" ht="20.25" customHeight="1"/>
    <row r="221" ht="20.25" customHeight="1"/>
    <row r="222" ht="20.25" customHeight="1"/>
    <row r="223" ht="20.25" customHeight="1"/>
    <row r="224" ht="20.25" customHeight="1"/>
    <row r="225" ht="20.25" customHeight="1"/>
    <row r="226" ht="20.25" customHeight="1"/>
    <row r="227" ht="20.25" customHeight="1"/>
    <row r="228" ht="20.25" customHeight="1"/>
    <row r="229" ht="20.25" customHeight="1"/>
    <row r="230" ht="20.25" customHeight="1"/>
    <row r="231" ht="20.25" customHeight="1"/>
    <row r="232" ht="20.25" customHeight="1"/>
    <row r="233" ht="20.25" customHeight="1"/>
    <row r="234" ht="20.25" customHeight="1"/>
    <row r="235" ht="20.25" customHeight="1"/>
    <row r="236" ht="20.25" customHeight="1"/>
    <row r="237" ht="20.25" customHeight="1"/>
    <row r="238" ht="20.25" customHeight="1"/>
    <row r="239" ht="20.25" customHeight="1"/>
    <row r="240" ht="20.25" customHeight="1"/>
    <row r="241" ht="20.25" customHeight="1"/>
    <row r="242" ht="20.25" customHeight="1"/>
    <row r="243" ht="20.25" customHeight="1"/>
    <row r="244" ht="20.25" customHeight="1"/>
    <row r="245" ht="20.25" customHeight="1"/>
    <row r="246" ht="20.25" customHeight="1"/>
    <row r="247" ht="20.25" customHeight="1"/>
    <row r="248" ht="20.25" customHeight="1"/>
    <row r="249" ht="20.25" customHeight="1"/>
    <row r="250" ht="20.25" customHeight="1"/>
    <row r="251" ht="20.25" customHeight="1"/>
    <row r="252" ht="20.25" customHeight="1"/>
    <row r="253" ht="20.25" customHeight="1"/>
    <row r="254" ht="20.25" customHeight="1"/>
    <row r="255" ht="20.25" customHeight="1"/>
    <row r="256" ht="20.25" customHeight="1"/>
    <row r="257" ht="20.25" customHeight="1"/>
    <row r="258" ht="20.25" customHeight="1"/>
    <row r="259" ht="20.25" customHeight="1"/>
    <row r="260" ht="20.25" customHeight="1"/>
    <row r="261" ht="20.25" customHeight="1"/>
    <row r="262" ht="20.25" customHeight="1"/>
    <row r="263" ht="20.25" customHeight="1"/>
    <row r="264" ht="20.25" customHeight="1"/>
    <row r="265" ht="20.25" customHeight="1"/>
    <row r="266" ht="20.25" customHeight="1"/>
    <row r="267" ht="20.25" customHeight="1"/>
    <row r="268" ht="20.25" customHeight="1"/>
    <row r="269" ht="20.25" customHeight="1"/>
    <row r="270" ht="20.25" customHeight="1"/>
    <row r="271" ht="20.25" customHeight="1"/>
    <row r="272" ht="20.25" customHeight="1"/>
    <row r="273" ht="20.25" customHeight="1"/>
    <row r="274" ht="20.25" customHeight="1"/>
    <row r="275" ht="20.25" customHeight="1"/>
    <row r="276" ht="20.25" customHeight="1"/>
    <row r="277" ht="20.25" customHeight="1"/>
    <row r="278" ht="20.25" customHeight="1"/>
    <row r="279" ht="20.25" customHeight="1"/>
    <row r="280" ht="20.25" customHeight="1"/>
    <row r="281" ht="20.25" customHeight="1"/>
    <row r="282" ht="20.25" customHeight="1"/>
    <row r="283" ht="20.25" customHeight="1"/>
    <row r="284" ht="20.25" customHeight="1"/>
    <row r="285" ht="20.25" customHeight="1"/>
    <row r="286" ht="20.25" customHeight="1"/>
    <row r="287" ht="20.25" customHeight="1"/>
    <row r="288" ht="20.25" customHeight="1"/>
    <row r="289" ht="20.25" customHeight="1"/>
    <row r="290" ht="20.25" customHeight="1"/>
    <row r="291" ht="20.25" customHeight="1"/>
    <row r="292" ht="20.25" customHeight="1"/>
    <row r="293" ht="20.25" customHeight="1"/>
    <row r="294" ht="20.25" customHeight="1"/>
    <row r="295" ht="20.25" customHeight="1"/>
    <row r="296" ht="20.25" customHeight="1"/>
    <row r="297" ht="20.25" customHeight="1"/>
    <row r="298" ht="20.25" customHeight="1"/>
    <row r="299" ht="20.25" customHeight="1"/>
    <row r="300" ht="20.25" customHeight="1"/>
    <row r="301" ht="20.25" customHeight="1"/>
    <row r="302" ht="20.25" customHeight="1"/>
    <row r="303" ht="20.25" customHeight="1"/>
    <row r="304" ht="20.25" customHeight="1"/>
    <row r="305" ht="20.25" customHeight="1"/>
    <row r="306" ht="20.25" customHeight="1"/>
    <row r="307" ht="20.25" customHeight="1"/>
    <row r="308" ht="20.25" customHeight="1"/>
    <row r="309" ht="20.25" customHeight="1"/>
    <row r="310" ht="20.25" customHeight="1"/>
    <row r="311" ht="20.25" customHeight="1"/>
    <row r="312" ht="20.25" customHeight="1"/>
    <row r="313" ht="20.25" customHeight="1"/>
    <row r="314" ht="20.25" customHeight="1"/>
    <row r="315" ht="20.25" customHeight="1"/>
    <row r="316" ht="20.25" customHeight="1"/>
    <row r="317" ht="20.25" customHeight="1"/>
    <row r="318" ht="20.25" customHeight="1"/>
    <row r="319" ht="20.25" customHeight="1"/>
    <row r="320" ht="20.25" customHeight="1"/>
    <row r="321" ht="20.25" customHeight="1"/>
    <row r="322" ht="20.25" customHeight="1"/>
    <row r="323" ht="20.25" customHeight="1"/>
    <row r="324" ht="20.25" customHeight="1"/>
    <row r="325" ht="20.25" customHeight="1"/>
    <row r="326" ht="20.25" customHeight="1"/>
    <row r="327" ht="20.25" customHeight="1"/>
    <row r="328" ht="20.25" customHeight="1"/>
    <row r="329" ht="20.25" customHeight="1"/>
    <row r="330" ht="20.25" customHeight="1"/>
    <row r="331" ht="20.25" customHeight="1"/>
    <row r="332" ht="20.25" customHeight="1"/>
    <row r="333" ht="20.25" customHeight="1"/>
    <row r="334" ht="20.25" customHeight="1"/>
    <row r="335" ht="20.25" customHeight="1"/>
    <row r="336" ht="20.25" customHeight="1"/>
    <row r="337" ht="20.25" customHeight="1"/>
    <row r="338" ht="20.25" customHeight="1"/>
    <row r="339" ht="20.25" customHeight="1"/>
    <row r="340" ht="20.25" customHeight="1"/>
    <row r="341" ht="20.25" customHeight="1"/>
    <row r="342" ht="20.25" customHeight="1"/>
    <row r="343" ht="20.25" customHeight="1"/>
    <row r="344" ht="20.25" customHeight="1"/>
    <row r="345" ht="20.25" customHeight="1"/>
    <row r="346" ht="20.25" customHeight="1"/>
    <row r="347" ht="20.25" customHeight="1"/>
    <row r="348" ht="20.25" customHeight="1"/>
    <row r="349" ht="20.25" customHeight="1"/>
    <row r="350" ht="20.25" customHeight="1"/>
    <row r="351" ht="20.25" customHeight="1"/>
    <row r="352" ht="20.25" customHeight="1"/>
    <row r="353" ht="20.25" customHeight="1"/>
    <row r="354" ht="20.25" customHeight="1"/>
    <row r="355" ht="20.25" customHeight="1"/>
    <row r="356" ht="20.25" customHeight="1"/>
    <row r="357" ht="20.25" customHeight="1"/>
    <row r="358" ht="20.25" customHeight="1"/>
  </sheetData>
  <mergeCells count="13">
    <mergeCell ref="X3:X5"/>
    <mergeCell ref="Y3:Y5"/>
    <mergeCell ref="Z3:Z5"/>
    <mergeCell ref="P3:P5"/>
    <mergeCell ref="U3:U5"/>
    <mergeCell ref="V3:V5"/>
    <mergeCell ref="W3:W5"/>
    <mergeCell ref="O3:O5"/>
    <mergeCell ref="E3:E5"/>
    <mergeCell ref="F3:F5"/>
    <mergeCell ref="G3:G5"/>
    <mergeCell ref="H3:H5"/>
    <mergeCell ref="I3:I5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Z25"/>
  <sheetViews>
    <sheetView view="pageBreakPreview" zoomScale="90" zoomScaleSheetLayoutView="90" workbookViewId="0">
      <pane ySplit="2" topLeftCell="A3" activePane="bottomLeft" state="frozen"/>
      <selection activeCell="W18" sqref="W18"/>
      <selection pane="bottomLeft" activeCell="W18" sqref="W18"/>
    </sheetView>
  </sheetViews>
  <sheetFormatPr defaultRowHeight="20.25" customHeight="1"/>
  <cols>
    <col min="1" max="1" width="6.25" style="23" customWidth="1"/>
    <col min="2" max="2" width="11.5" style="23" customWidth="1"/>
    <col min="3" max="3" width="18.5" style="23" customWidth="1"/>
    <col min="4" max="4" width="11.75" style="23" customWidth="1"/>
    <col min="5" max="8" width="6.625" style="25" customWidth="1"/>
    <col min="9" max="9" width="7.375" style="25" customWidth="1"/>
    <col min="10" max="10" width="15.375" style="4" customWidth="1"/>
    <col min="11" max="11" width="12.125" style="4" customWidth="1"/>
    <col min="12" max="12" width="8.625" style="17" customWidth="1"/>
    <col min="13" max="13" width="8.625" style="7" customWidth="1"/>
    <col min="14" max="14" width="10.625" style="7" customWidth="1"/>
    <col min="15" max="16" width="11.625" style="7" customWidth="1"/>
    <col min="17" max="17" width="8.625" style="9" customWidth="1"/>
    <col min="18" max="18" width="10.25" style="9" customWidth="1"/>
    <col min="19" max="20" width="7.875" style="9" customWidth="1"/>
    <col min="21" max="22" width="11.625" style="11" customWidth="1"/>
    <col min="23" max="23" width="11.625" style="12" customWidth="1"/>
    <col min="24" max="26" width="9.125" style="15" customWidth="1"/>
    <col min="27" max="16384" width="9" style="5"/>
  </cols>
  <sheetData>
    <row r="2" spans="1:26" s="3" customFormat="1" ht="61.5" customHeight="1">
      <c r="A2" s="23" t="s">
        <v>131</v>
      </c>
      <c r="B2" s="23" t="s">
        <v>1</v>
      </c>
      <c r="C2" s="23" t="s">
        <v>14</v>
      </c>
      <c r="D2" s="23" t="s">
        <v>22</v>
      </c>
      <c r="E2" s="25" t="s">
        <v>36</v>
      </c>
      <c r="F2" s="25" t="s">
        <v>37</v>
      </c>
      <c r="G2" s="25" t="s">
        <v>38</v>
      </c>
      <c r="H2" s="25" t="s">
        <v>39</v>
      </c>
      <c r="I2" s="25" t="s">
        <v>19</v>
      </c>
      <c r="J2" s="23" t="s">
        <v>15</v>
      </c>
      <c r="K2" s="23" t="s">
        <v>16</v>
      </c>
      <c r="L2" s="18" t="s">
        <v>259</v>
      </c>
      <c r="M2" s="8" t="s">
        <v>17</v>
      </c>
      <c r="N2" s="8" t="s">
        <v>20</v>
      </c>
      <c r="O2" s="8" t="s">
        <v>204</v>
      </c>
      <c r="P2" s="8" t="s">
        <v>218</v>
      </c>
      <c r="Q2" s="10" t="s">
        <v>18</v>
      </c>
      <c r="R2" s="10" t="s">
        <v>21</v>
      </c>
      <c r="S2" s="22" t="s">
        <v>233</v>
      </c>
      <c r="T2" s="22" t="s">
        <v>246</v>
      </c>
      <c r="U2" s="13" t="s">
        <v>154</v>
      </c>
      <c r="V2" s="13" t="s">
        <v>153</v>
      </c>
      <c r="W2" s="14" t="s">
        <v>155</v>
      </c>
      <c r="X2" s="29" t="s">
        <v>40</v>
      </c>
      <c r="Y2" s="29" t="s">
        <v>98</v>
      </c>
      <c r="Z2" s="29" t="s">
        <v>97</v>
      </c>
    </row>
    <row r="3" spans="1:26" ht="20.25" customHeight="1">
      <c r="A3" s="34"/>
      <c r="B3" s="34">
        <v>23465669</v>
      </c>
      <c r="C3" s="34" t="s">
        <v>138</v>
      </c>
      <c r="D3" s="37" t="s">
        <v>115</v>
      </c>
      <c r="E3" s="61">
        <v>3000</v>
      </c>
      <c r="F3" s="61">
        <v>2000</v>
      </c>
      <c r="G3" s="61">
        <f>F3/2</f>
        <v>1000</v>
      </c>
      <c r="H3" s="62">
        <f>F3-G3</f>
        <v>1000</v>
      </c>
      <c r="I3" s="61">
        <v>1</v>
      </c>
      <c r="J3" s="4" t="s">
        <v>24</v>
      </c>
      <c r="K3" s="4" t="s">
        <v>25</v>
      </c>
      <c r="L3" s="17">
        <f>((E3*2)+(H3*2))/1000</f>
        <v>8</v>
      </c>
      <c r="M3" s="7">
        <v>3.161</v>
      </c>
      <c r="N3" s="7">
        <f t="shared" ref="N3:N10" si="0">M3*L3</f>
        <v>25.288</v>
      </c>
      <c r="O3" s="43">
        <f>SUM(N3:N10)</f>
        <v>88.796999999999997</v>
      </c>
      <c r="P3" s="43">
        <f>O3*I3</f>
        <v>88.796999999999997</v>
      </c>
      <c r="Q3" s="9">
        <v>4.4619999999999997</v>
      </c>
      <c r="R3" s="9">
        <f t="shared" ref="R3:R10" si="1">Q3*L3</f>
        <v>35.695999999999998</v>
      </c>
      <c r="S3" s="38">
        <f>SUM(R3:R10)</f>
        <v>142.37</v>
      </c>
      <c r="T3" s="26">
        <f>S3*I3</f>
        <v>142.37</v>
      </c>
      <c r="U3" s="55">
        <v>13100</v>
      </c>
      <c r="V3" s="55">
        <f>U3*S3</f>
        <v>1865047</v>
      </c>
      <c r="W3" s="55">
        <f>V3*I3</f>
        <v>1865047</v>
      </c>
      <c r="X3" s="63">
        <f>SUM(R3:R6)</f>
        <v>90.486000000000004</v>
      </c>
      <c r="Y3" s="63">
        <f>SUM(R7:R10)/8</f>
        <v>6.4855</v>
      </c>
      <c r="Z3" s="58"/>
    </row>
    <row r="4" spans="1:26" ht="20.25" customHeight="1">
      <c r="A4" s="35">
        <f>$A$3</f>
        <v>0</v>
      </c>
      <c r="B4" s="34">
        <v>23465669</v>
      </c>
      <c r="C4" s="34" t="s">
        <v>138</v>
      </c>
      <c r="D4" s="37" t="s">
        <v>115</v>
      </c>
      <c r="E4" s="61"/>
      <c r="F4" s="61"/>
      <c r="G4" s="61"/>
      <c r="H4" s="62"/>
      <c r="I4" s="61"/>
      <c r="J4" s="4" t="s">
        <v>26</v>
      </c>
      <c r="K4" s="4" t="s">
        <v>27</v>
      </c>
      <c r="L4" s="17">
        <f>(H3)/1000</f>
        <v>1</v>
      </c>
      <c r="M4" s="7">
        <v>3.8610000000000002</v>
      </c>
      <c r="N4" s="7">
        <f t="shared" si="0"/>
        <v>3.8610000000000002</v>
      </c>
      <c r="O4" s="44"/>
      <c r="P4" s="44"/>
      <c r="Q4" s="9">
        <v>5.31</v>
      </c>
      <c r="R4" s="9">
        <f t="shared" si="1"/>
        <v>5.31</v>
      </c>
      <c r="S4" s="39"/>
      <c r="T4" s="27"/>
      <c r="U4" s="56"/>
      <c r="V4" s="56"/>
      <c r="W4" s="56"/>
      <c r="X4" s="63"/>
      <c r="Y4" s="63"/>
      <c r="Z4" s="59"/>
    </row>
    <row r="5" spans="1:26" ht="20.25" customHeight="1">
      <c r="A5" s="35">
        <f t="shared" ref="A5:A10" si="2">$A$3</f>
        <v>0</v>
      </c>
      <c r="B5" s="34">
        <v>23465669</v>
      </c>
      <c r="C5" s="34" t="s">
        <v>138</v>
      </c>
      <c r="D5" s="37" t="s">
        <v>115</v>
      </c>
      <c r="E5" s="61"/>
      <c r="F5" s="61"/>
      <c r="G5" s="61"/>
      <c r="H5" s="62"/>
      <c r="I5" s="61"/>
      <c r="J5" s="6" t="s">
        <v>119</v>
      </c>
      <c r="K5" s="4" t="s">
        <v>117</v>
      </c>
      <c r="L5" s="17">
        <f>(E3*2+G3*3)/1000</f>
        <v>9</v>
      </c>
      <c r="M5" s="7">
        <f>1.156*2</f>
        <v>2.3119999999999998</v>
      </c>
      <c r="N5" s="7">
        <f t="shared" si="0"/>
        <v>20.808</v>
      </c>
      <c r="O5" s="44"/>
      <c r="P5" s="44"/>
      <c r="Q5" s="9">
        <v>4.12</v>
      </c>
      <c r="R5" s="9">
        <f t="shared" si="1"/>
        <v>37.08</v>
      </c>
      <c r="S5" s="39"/>
      <c r="T5" s="27"/>
      <c r="U5" s="56"/>
      <c r="V5" s="56"/>
      <c r="W5" s="56"/>
      <c r="X5" s="63"/>
      <c r="Y5" s="63"/>
      <c r="Z5" s="59"/>
    </row>
    <row r="6" spans="1:26" ht="20.25" customHeight="1">
      <c r="A6" s="35">
        <f t="shared" si="2"/>
        <v>0</v>
      </c>
      <c r="B6" s="34">
        <v>23465669</v>
      </c>
      <c r="C6" s="34" t="s">
        <v>138</v>
      </c>
      <c r="D6" s="37" t="s">
        <v>115</v>
      </c>
      <c r="E6" s="61"/>
      <c r="F6" s="61"/>
      <c r="G6" s="61"/>
      <c r="H6" s="62"/>
      <c r="I6" s="61"/>
      <c r="J6" s="4" t="s">
        <v>120</v>
      </c>
      <c r="K6" s="4" t="s">
        <v>118</v>
      </c>
      <c r="L6" s="17">
        <f>(E3*2+G3*4)/1000</f>
        <v>10</v>
      </c>
      <c r="M6" s="7">
        <f>(0.241+0.12)*2</f>
        <v>0.72199999999999998</v>
      </c>
      <c r="N6" s="7">
        <f t="shared" si="0"/>
        <v>7.22</v>
      </c>
      <c r="O6" s="44"/>
      <c r="P6" s="44"/>
      <c r="Q6" s="9">
        <v>1.24</v>
      </c>
      <c r="R6" s="9">
        <f t="shared" si="1"/>
        <v>12.4</v>
      </c>
      <c r="S6" s="39"/>
      <c r="T6" s="27"/>
      <c r="U6" s="56"/>
      <c r="V6" s="56"/>
      <c r="W6" s="56"/>
      <c r="X6" s="63"/>
      <c r="Y6" s="63"/>
      <c r="Z6" s="59"/>
    </row>
    <row r="7" spans="1:26" ht="20.25" customHeight="1">
      <c r="A7" s="35">
        <f t="shared" si="2"/>
        <v>0</v>
      </c>
      <c r="B7" s="34">
        <v>23465669</v>
      </c>
      <c r="C7" s="34" t="s">
        <v>138</v>
      </c>
      <c r="D7" s="37" t="s">
        <v>115</v>
      </c>
      <c r="E7" s="61"/>
      <c r="F7" s="61"/>
      <c r="G7" s="61"/>
      <c r="H7" s="62"/>
      <c r="I7" s="61"/>
      <c r="J7" s="4" t="s">
        <v>28</v>
      </c>
      <c r="K7" s="4" t="s">
        <v>32</v>
      </c>
      <c r="L7" s="17">
        <f>(E3*2)/1000</f>
        <v>6</v>
      </c>
      <c r="M7" s="7">
        <v>0.97499999999999998</v>
      </c>
      <c r="N7" s="7">
        <f t="shared" si="0"/>
        <v>5.85</v>
      </c>
      <c r="O7" s="44"/>
      <c r="P7" s="44"/>
      <c r="Q7" s="9">
        <v>1.6850000000000001</v>
      </c>
      <c r="R7" s="9">
        <f t="shared" si="1"/>
        <v>10.11</v>
      </c>
      <c r="S7" s="39"/>
      <c r="T7" s="27"/>
      <c r="U7" s="56"/>
      <c r="V7" s="56"/>
      <c r="W7" s="56"/>
      <c r="X7" s="63"/>
      <c r="Y7" s="63"/>
      <c r="Z7" s="59"/>
    </row>
    <row r="8" spans="1:26" ht="20.25" customHeight="1">
      <c r="A8" s="35">
        <f t="shared" si="2"/>
        <v>0</v>
      </c>
      <c r="B8" s="34">
        <v>23465669</v>
      </c>
      <c r="C8" s="34" t="s">
        <v>138</v>
      </c>
      <c r="D8" s="37" t="s">
        <v>175</v>
      </c>
      <c r="E8" s="61"/>
      <c r="F8" s="61"/>
      <c r="G8" s="61"/>
      <c r="H8" s="62"/>
      <c r="I8" s="61"/>
      <c r="J8" s="4" t="s">
        <v>29</v>
      </c>
      <c r="K8" s="4" t="s">
        <v>33</v>
      </c>
      <c r="L8" s="17">
        <f>(E3*2)/1000</f>
        <v>6</v>
      </c>
      <c r="M8" s="7">
        <v>1.5229999999999999</v>
      </c>
      <c r="N8" s="7">
        <f t="shared" si="0"/>
        <v>9.1379999999999999</v>
      </c>
      <c r="O8" s="44"/>
      <c r="P8" s="44"/>
      <c r="Q8" s="9">
        <v>2.077</v>
      </c>
      <c r="R8" s="9">
        <f t="shared" si="1"/>
        <v>12.462</v>
      </c>
      <c r="S8" s="39"/>
      <c r="T8" s="27"/>
      <c r="U8" s="56"/>
      <c r="V8" s="56"/>
      <c r="W8" s="56"/>
      <c r="X8" s="63"/>
      <c r="Y8" s="63"/>
      <c r="Z8" s="59"/>
    </row>
    <row r="9" spans="1:26" ht="20.25" customHeight="1">
      <c r="A9" s="35">
        <f t="shared" si="2"/>
        <v>0</v>
      </c>
      <c r="B9" s="34">
        <v>23465669</v>
      </c>
      <c r="C9" s="34" t="s">
        <v>138</v>
      </c>
      <c r="D9" s="37" t="s">
        <v>115</v>
      </c>
      <c r="E9" s="61"/>
      <c r="F9" s="61"/>
      <c r="G9" s="61"/>
      <c r="H9" s="62"/>
      <c r="I9" s="61"/>
      <c r="J9" s="4" t="s">
        <v>30</v>
      </c>
      <c r="K9" s="4" t="s">
        <v>34</v>
      </c>
      <c r="L9" s="17">
        <f>(H3*8)/1000</f>
        <v>8</v>
      </c>
      <c r="M9" s="7">
        <v>0.99399999999999999</v>
      </c>
      <c r="N9" s="7">
        <f t="shared" si="0"/>
        <v>7.952</v>
      </c>
      <c r="O9" s="44"/>
      <c r="P9" s="44"/>
      <c r="Q9" s="9">
        <v>1.7929999999999999</v>
      </c>
      <c r="R9" s="9">
        <f t="shared" si="1"/>
        <v>14.343999999999999</v>
      </c>
      <c r="S9" s="30"/>
      <c r="T9" s="27"/>
      <c r="U9" s="56"/>
      <c r="V9" s="56"/>
      <c r="W9" s="56"/>
      <c r="X9" s="63"/>
      <c r="Y9" s="63"/>
      <c r="Z9" s="59"/>
    </row>
    <row r="10" spans="1:26" ht="20.25" customHeight="1">
      <c r="A10" s="35">
        <f t="shared" si="2"/>
        <v>0</v>
      </c>
      <c r="B10" s="34">
        <v>23465669</v>
      </c>
      <c r="C10" s="34" t="s">
        <v>138</v>
      </c>
      <c r="D10" s="37" t="s">
        <v>115</v>
      </c>
      <c r="E10" s="61"/>
      <c r="F10" s="61"/>
      <c r="G10" s="61"/>
      <c r="H10" s="62"/>
      <c r="I10" s="61"/>
      <c r="J10" s="4" t="s">
        <v>31</v>
      </c>
      <c r="K10" s="4" t="s">
        <v>35</v>
      </c>
      <c r="L10" s="17">
        <f>(H3*8)/1000</f>
        <v>8</v>
      </c>
      <c r="M10" s="7">
        <v>1.085</v>
      </c>
      <c r="N10" s="7">
        <f t="shared" si="0"/>
        <v>8.68</v>
      </c>
      <c r="O10" s="45"/>
      <c r="P10" s="45"/>
      <c r="Q10" s="9">
        <v>1.871</v>
      </c>
      <c r="R10" s="9">
        <f t="shared" si="1"/>
        <v>14.968</v>
      </c>
      <c r="S10" s="31"/>
      <c r="T10" s="28"/>
      <c r="U10" s="57"/>
      <c r="V10" s="57"/>
      <c r="W10" s="57"/>
      <c r="X10" s="63"/>
      <c r="Y10" s="63"/>
      <c r="Z10" s="60"/>
    </row>
    <row r="11" spans="1:26" s="9" customFormat="1" ht="20.25" customHeight="1">
      <c r="A11" s="35"/>
      <c r="B11" s="23"/>
      <c r="C11" s="23"/>
      <c r="D11" s="23"/>
      <c r="E11" s="25"/>
      <c r="F11" s="25"/>
      <c r="G11" s="25"/>
      <c r="H11" s="25"/>
      <c r="I11" s="25"/>
      <c r="J11" s="4"/>
      <c r="K11" s="4"/>
      <c r="L11" s="17"/>
      <c r="M11" s="7"/>
      <c r="N11" s="7"/>
      <c r="O11" s="7"/>
      <c r="P11" s="7"/>
      <c r="U11" s="11"/>
      <c r="V11" s="11"/>
      <c r="W11" s="12"/>
      <c r="X11" s="15"/>
      <c r="Y11" s="15"/>
      <c r="Z11" s="15"/>
    </row>
    <row r="12" spans="1:26" s="9" customFormat="1" ht="20.25" customHeight="1">
      <c r="A12" s="35"/>
      <c r="B12" s="23"/>
      <c r="C12" s="23"/>
      <c r="D12" s="23"/>
      <c r="E12" s="25"/>
      <c r="F12" s="25"/>
      <c r="G12" s="25"/>
      <c r="H12" s="25"/>
      <c r="I12" s="25"/>
      <c r="J12" s="4"/>
      <c r="K12" s="4"/>
      <c r="L12" s="17"/>
      <c r="M12" s="7"/>
      <c r="N12" s="7"/>
      <c r="O12" s="7"/>
      <c r="P12" s="7"/>
      <c r="U12" s="11"/>
      <c r="V12" s="11"/>
      <c r="W12" s="12"/>
      <c r="X12" s="15"/>
      <c r="Y12" s="15"/>
      <c r="Z12" s="15"/>
    </row>
    <row r="13" spans="1:26" s="9" customFormat="1" ht="20.25" customHeight="1">
      <c r="A13" s="35"/>
      <c r="B13" s="23"/>
      <c r="C13" s="23"/>
      <c r="D13" s="23"/>
      <c r="E13" s="25"/>
      <c r="F13" s="25"/>
      <c r="G13" s="25"/>
      <c r="H13" s="25"/>
      <c r="I13" s="25"/>
      <c r="J13" s="4"/>
      <c r="K13" s="4"/>
      <c r="L13" s="17"/>
      <c r="M13" s="7"/>
      <c r="N13" s="7"/>
      <c r="O13" s="7"/>
      <c r="P13" s="7"/>
      <c r="U13" s="11"/>
      <c r="V13" s="11"/>
      <c r="W13" s="12"/>
      <c r="X13" s="15"/>
      <c r="Y13" s="15"/>
      <c r="Z13" s="15"/>
    </row>
    <row r="14" spans="1:26" s="9" customFormat="1" ht="20.25" customHeight="1">
      <c r="A14" s="35"/>
      <c r="B14" s="23"/>
      <c r="C14" s="23"/>
      <c r="D14" s="23"/>
      <c r="E14" s="25"/>
      <c r="F14" s="25"/>
      <c r="G14" s="25"/>
      <c r="H14" s="25"/>
      <c r="I14" s="25"/>
      <c r="J14" s="4"/>
      <c r="K14" s="4"/>
      <c r="L14" s="17"/>
      <c r="M14" s="7"/>
      <c r="N14" s="7"/>
      <c r="O14" s="7"/>
      <c r="P14" s="7"/>
      <c r="U14" s="11"/>
      <c r="V14" s="11"/>
      <c r="W14" s="12"/>
      <c r="X14" s="15"/>
      <c r="Y14" s="15"/>
      <c r="Z14" s="15"/>
    </row>
    <row r="15" spans="1:26" s="9" customFormat="1" ht="20.25" customHeight="1">
      <c r="A15" s="35"/>
      <c r="B15" s="23"/>
      <c r="C15" s="23"/>
      <c r="D15" s="23"/>
      <c r="E15" s="25"/>
      <c r="F15" s="25"/>
      <c r="G15" s="25"/>
      <c r="H15" s="25"/>
      <c r="I15" s="25"/>
      <c r="J15" s="4"/>
      <c r="K15" s="4"/>
      <c r="L15" s="17"/>
      <c r="M15" s="7"/>
      <c r="N15" s="7"/>
      <c r="O15" s="7"/>
      <c r="P15" s="7"/>
      <c r="U15" s="11"/>
      <c r="V15" s="11"/>
      <c r="W15" s="12"/>
      <c r="X15" s="15"/>
      <c r="Y15" s="15"/>
      <c r="Z15" s="15"/>
    </row>
    <row r="16" spans="1:26" ht="20.25" customHeight="1">
      <c r="A16" s="35"/>
    </row>
    <row r="17" spans="1:1" ht="20.25" customHeight="1">
      <c r="A17" s="35"/>
    </row>
    <row r="18" spans="1:1" ht="20.25" customHeight="1">
      <c r="A18" s="35"/>
    </row>
    <row r="19" spans="1:1" ht="20.25" customHeight="1">
      <c r="A19" s="35"/>
    </row>
    <row r="20" spans="1:1" ht="20.25" customHeight="1">
      <c r="A20" s="35"/>
    </row>
    <row r="21" spans="1:1" ht="20.25" customHeight="1">
      <c r="A21" s="35"/>
    </row>
    <row r="22" spans="1:1" ht="20.25" customHeight="1">
      <c r="A22" s="35"/>
    </row>
    <row r="23" spans="1:1" ht="20.25" customHeight="1">
      <c r="A23" s="35"/>
    </row>
    <row r="24" spans="1:1" ht="20.25" customHeight="1">
      <c r="A24" s="35"/>
    </row>
    <row r="25" spans="1:1" ht="20.25" customHeight="1">
      <c r="A25" s="36"/>
    </row>
  </sheetData>
  <mergeCells count="13">
    <mergeCell ref="Z3:Z10"/>
    <mergeCell ref="U3:U10"/>
    <mergeCell ref="V3:V10"/>
    <mergeCell ref="W3:W10"/>
    <mergeCell ref="X3:X10"/>
    <mergeCell ref="Y3:Y10"/>
    <mergeCell ref="O3:O10"/>
    <mergeCell ref="P3:P10"/>
    <mergeCell ref="E3:E10"/>
    <mergeCell ref="F3:F10"/>
    <mergeCell ref="G3:G10"/>
    <mergeCell ref="H3:H10"/>
    <mergeCell ref="I3:I10"/>
  </mergeCells>
  <phoneticPr fontId="2" type="noConversion"/>
  <pageMargins left="0.15748031496062992" right="0.15748031496062992" top="0.19685039370078741" bottom="0.19685039370078741" header="0.15748031496062992" footer="0.15748031496062992"/>
  <pageSetup paperSize="8" scale="6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Z25"/>
  <sheetViews>
    <sheetView view="pageBreakPreview" zoomScale="90" zoomScaleSheetLayoutView="90" workbookViewId="0">
      <pane ySplit="2" topLeftCell="A3" activePane="bottomLeft" state="frozen"/>
      <selection activeCell="W18" sqref="W18"/>
      <selection pane="bottomLeft" activeCell="W18" sqref="W18"/>
    </sheetView>
  </sheetViews>
  <sheetFormatPr defaultRowHeight="20.25" customHeight="1"/>
  <cols>
    <col min="1" max="1" width="6.25" style="23" customWidth="1"/>
    <col min="2" max="2" width="11.5" style="23" customWidth="1"/>
    <col min="3" max="3" width="18.5" style="23" customWidth="1"/>
    <col min="4" max="4" width="11.75" style="23" customWidth="1"/>
    <col min="5" max="8" width="6.625" style="25" customWidth="1"/>
    <col min="9" max="9" width="7.375" style="25" customWidth="1"/>
    <col min="10" max="10" width="15.375" style="4" customWidth="1"/>
    <col min="11" max="11" width="12.125" style="4" customWidth="1"/>
    <col min="12" max="12" width="8.625" style="17" customWidth="1"/>
    <col min="13" max="13" width="8.625" style="7" customWidth="1"/>
    <col min="14" max="14" width="10.625" style="7" customWidth="1"/>
    <col min="15" max="16" width="11.625" style="7" customWidth="1"/>
    <col min="17" max="17" width="8.625" style="9" customWidth="1"/>
    <col min="18" max="18" width="10.25" style="9" customWidth="1"/>
    <col min="19" max="20" width="7.875" style="9" customWidth="1"/>
    <col min="21" max="22" width="11.625" style="11" customWidth="1"/>
    <col min="23" max="23" width="11.625" style="12" customWidth="1"/>
    <col min="24" max="26" width="9.125" style="15" customWidth="1"/>
    <col min="27" max="16384" width="9" style="5"/>
  </cols>
  <sheetData>
    <row r="2" spans="1:26" s="3" customFormat="1" ht="61.5" customHeight="1">
      <c r="A2" s="23" t="s">
        <v>131</v>
      </c>
      <c r="B2" s="23" t="s">
        <v>1</v>
      </c>
      <c r="C2" s="23" t="s">
        <v>14</v>
      </c>
      <c r="D2" s="23" t="s">
        <v>22</v>
      </c>
      <c r="E2" s="25" t="s">
        <v>36</v>
      </c>
      <c r="F2" s="25" t="s">
        <v>37</v>
      </c>
      <c r="G2" s="25" t="s">
        <v>38</v>
      </c>
      <c r="H2" s="25" t="s">
        <v>39</v>
      </c>
      <c r="I2" s="25" t="s">
        <v>19</v>
      </c>
      <c r="J2" s="23" t="s">
        <v>15</v>
      </c>
      <c r="K2" s="23" t="s">
        <v>16</v>
      </c>
      <c r="L2" s="18" t="s">
        <v>268</v>
      </c>
      <c r="M2" s="8" t="s">
        <v>17</v>
      </c>
      <c r="N2" s="8" t="s">
        <v>20</v>
      </c>
      <c r="O2" s="8" t="s">
        <v>204</v>
      </c>
      <c r="P2" s="8" t="s">
        <v>222</v>
      </c>
      <c r="Q2" s="10" t="s">
        <v>18</v>
      </c>
      <c r="R2" s="10" t="s">
        <v>21</v>
      </c>
      <c r="S2" s="22" t="s">
        <v>240</v>
      </c>
      <c r="T2" s="22" t="s">
        <v>244</v>
      </c>
      <c r="U2" s="13" t="s">
        <v>154</v>
      </c>
      <c r="V2" s="13" t="s">
        <v>153</v>
      </c>
      <c r="W2" s="14" t="s">
        <v>155</v>
      </c>
      <c r="X2" s="29" t="s">
        <v>40</v>
      </c>
      <c r="Y2" s="29" t="s">
        <v>98</v>
      </c>
      <c r="Z2" s="29" t="s">
        <v>97</v>
      </c>
    </row>
    <row r="3" spans="1:26" ht="20.25" customHeight="1">
      <c r="A3" s="34"/>
      <c r="B3" s="34">
        <v>23465669</v>
      </c>
      <c r="C3" s="34" t="s">
        <v>138</v>
      </c>
      <c r="D3" s="37" t="s">
        <v>176</v>
      </c>
      <c r="E3" s="61">
        <v>3000</v>
      </c>
      <c r="F3" s="61">
        <v>2000</v>
      </c>
      <c r="G3" s="61">
        <v>1000</v>
      </c>
      <c r="H3" s="62">
        <f>F3-G3</f>
        <v>1000</v>
      </c>
      <c r="I3" s="61">
        <v>1</v>
      </c>
      <c r="J3" s="4" t="s">
        <v>24</v>
      </c>
      <c r="K3" s="4" t="s">
        <v>25</v>
      </c>
      <c r="L3" s="17">
        <f>((E3*2)+(H3*2))/1000</f>
        <v>8</v>
      </c>
      <c r="M3" s="7">
        <v>3.161</v>
      </c>
      <c r="N3" s="7">
        <f t="shared" ref="N3:N10" si="0">M3*L3</f>
        <v>25.288</v>
      </c>
      <c r="O3" s="43">
        <f>SUM(N3:N10)</f>
        <v>88.796999999999997</v>
      </c>
      <c r="P3" s="43">
        <f>O3*I3</f>
        <v>88.796999999999997</v>
      </c>
      <c r="Q3" s="9">
        <v>4.4619999999999997</v>
      </c>
      <c r="R3" s="9">
        <f t="shared" ref="R3:R10" si="1">Q3*L3</f>
        <v>35.695999999999998</v>
      </c>
      <c r="S3" s="38">
        <f>SUM(R3:R10)</f>
        <v>142.37</v>
      </c>
      <c r="T3" s="26">
        <f>S3*I3</f>
        <v>142.37</v>
      </c>
      <c r="U3" s="55">
        <v>13100</v>
      </c>
      <c r="V3" s="55">
        <f>U3*S3</f>
        <v>1865047</v>
      </c>
      <c r="W3" s="55">
        <f>V3*I3</f>
        <v>1865047</v>
      </c>
      <c r="X3" s="63">
        <f>SUM(R3:R6)</f>
        <v>90.486000000000004</v>
      </c>
      <c r="Y3" s="63">
        <f>SUM(R7:R10)/8</f>
        <v>6.4855</v>
      </c>
      <c r="Z3" s="63"/>
    </row>
    <row r="4" spans="1:26" ht="20.25" customHeight="1">
      <c r="A4" s="35">
        <f>$A$3</f>
        <v>0</v>
      </c>
      <c r="B4" s="34">
        <v>23465669</v>
      </c>
      <c r="C4" s="34" t="s">
        <v>138</v>
      </c>
      <c r="D4" s="37" t="s">
        <v>176</v>
      </c>
      <c r="E4" s="61"/>
      <c r="F4" s="61"/>
      <c r="G4" s="61"/>
      <c r="H4" s="62"/>
      <c r="I4" s="61"/>
      <c r="J4" s="4" t="s">
        <v>26</v>
      </c>
      <c r="K4" s="4" t="s">
        <v>27</v>
      </c>
      <c r="L4" s="17">
        <f>(H3)/1000</f>
        <v>1</v>
      </c>
      <c r="M4" s="7">
        <v>3.8610000000000002</v>
      </c>
      <c r="N4" s="7">
        <f t="shared" si="0"/>
        <v>3.8610000000000002</v>
      </c>
      <c r="O4" s="44"/>
      <c r="P4" s="44"/>
      <c r="Q4" s="9">
        <v>5.31</v>
      </c>
      <c r="R4" s="9">
        <f t="shared" si="1"/>
        <v>5.31</v>
      </c>
      <c r="S4" s="39"/>
      <c r="T4" s="27"/>
      <c r="U4" s="56"/>
      <c r="V4" s="56"/>
      <c r="W4" s="56"/>
      <c r="X4" s="63"/>
      <c r="Y4" s="63"/>
      <c r="Z4" s="63"/>
    </row>
    <row r="5" spans="1:26" ht="20.25" customHeight="1">
      <c r="A5" s="35">
        <f t="shared" ref="A5:A7" si="2">$A$3</f>
        <v>0</v>
      </c>
      <c r="B5" s="34">
        <v>23465669</v>
      </c>
      <c r="C5" s="34" t="s">
        <v>138</v>
      </c>
      <c r="D5" s="37" t="s">
        <v>176</v>
      </c>
      <c r="E5" s="61"/>
      <c r="F5" s="61"/>
      <c r="G5" s="61"/>
      <c r="H5" s="62"/>
      <c r="I5" s="61"/>
      <c r="J5" s="6" t="s">
        <v>119</v>
      </c>
      <c r="K5" s="4" t="s">
        <v>117</v>
      </c>
      <c r="L5" s="17">
        <f>(E3*2+G3*3)/1000</f>
        <v>9</v>
      </c>
      <c r="M5" s="7">
        <f>1.156*2</f>
        <v>2.3119999999999998</v>
      </c>
      <c r="N5" s="7">
        <f t="shared" si="0"/>
        <v>20.808</v>
      </c>
      <c r="O5" s="44"/>
      <c r="P5" s="44"/>
      <c r="Q5" s="9">
        <v>4.12</v>
      </c>
      <c r="R5" s="9">
        <f t="shared" si="1"/>
        <v>37.08</v>
      </c>
      <c r="S5" s="39"/>
      <c r="T5" s="27"/>
      <c r="U5" s="56"/>
      <c r="V5" s="56"/>
      <c r="W5" s="56"/>
      <c r="X5" s="63"/>
      <c r="Y5" s="63"/>
      <c r="Z5" s="63"/>
    </row>
    <row r="6" spans="1:26" ht="20.25" customHeight="1">
      <c r="A6" s="35">
        <f t="shared" si="2"/>
        <v>0</v>
      </c>
      <c r="B6" s="34">
        <v>23465669</v>
      </c>
      <c r="C6" s="34" t="s">
        <v>138</v>
      </c>
      <c r="D6" s="37" t="s">
        <v>176</v>
      </c>
      <c r="E6" s="61"/>
      <c r="F6" s="61"/>
      <c r="G6" s="61"/>
      <c r="H6" s="62"/>
      <c r="I6" s="61"/>
      <c r="J6" s="4" t="s">
        <v>120</v>
      </c>
      <c r="K6" s="4" t="s">
        <v>118</v>
      </c>
      <c r="L6" s="17">
        <f>(E3*2+G3*4)/1000</f>
        <v>10</v>
      </c>
      <c r="M6" s="7">
        <f>(0.241+0.12)*2</f>
        <v>0.72199999999999998</v>
      </c>
      <c r="N6" s="7">
        <f t="shared" si="0"/>
        <v>7.22</v>
      </c>
      <c r="O6" s="44"/>
      <c r="P6" s="44"/>
      <c r="Q6" s="9">
        <v>1.24</v>
      </c>
      <c r="R6" s="9">
        <f t="shared" si="1"/>
        <v>12.4</v>
      </c>
      <c r="S6" s="39"/>
      <c r="T6" s="27"/>
      <c r="U6" s="56"/>
      <c r="V6" s="56"/>
      <c r="W6" s="56"/>
      <c r="X6" s="63"/>
      <c r="Y6" s="63"/>
      <c r="Z6" s="63"/>
    </row>
    <row r="7" spans="1:26" ht="20.25" customHeight="1">
      <c r="A7" s="35">
        <f t="shared" si="2"/>
        <v>0</v>
      </c>
      <c r="B7" s="34">
        <v>23465669</v>
      </c>
      <c r="C7" s="34" t="s">
        <v>138</v>
      </c>
      <c r="D7" s="37" t="s">
        <v>176</v>
      </c>
      <c r="E7" s="61"/>
      <c r="F7" s="61"/>
      <c r="G7" s="61"/>
      <c r="H7" s="62"/>
      <c r="I7" s="61"/>
      <c r="J7" s="4" t="s">
        <v>28</v>
      </c>
      <c r="K7" s="4" t="s">
        <v>32</v>
      </c>
      <c r="L7" s="17">
        <f>(E3*2)/1000</f>
        <v>6</v>
      </c>
      <c r="M7" s="7">
        <v>0.97499999999999998</v>
      </c>
      <c r="N7" s="7">
        <f t="shared" si="0"/>
        <v>5.85</v>
      </c>
      <c r="O7" s="44"/>
      <c r="P7" s="44"/>
      <c r="Q7" s="9">
        <v>1.6850000000000001</v>
      </c>
      <c r="R7" s="9">
        <f t="shared" si="1"/>
        <v>10.11</v>
      </c>
      <c r="S7" s="39"/>
      <c r="T7" s="27"/>
      <c r="U7" s="56"/>
      <c r="V7" s="56"/>
      <c r="W7" s="56"/>
      <c r="X7" s="63"/>
      <c r="Y7" s="63"/>
      <c r="Z7" s="63"/>
    </row>
    <row r="8" spans="1:26" ht="20.25" customHeight="1">
      <c r="A8" s="35"/>
      <c r="B8" s="34">
        <v>23465669</v>
      </c>
      <c r="C8" s="34" t="s">
        <v>138</v>
      </c>
      <c r="D8" s="37" t="s">
        <v>176</v>
      </c>
      <c r="E8" s="61"/>
      <c r="F8" s="61"/>
      <c r="G8" s="61"/>
      <c r="H8" s="62"/>
      <c r="I8" s="61"/>
      <c r="J8" s="4" t="s">
        <v>29</v>
      </c>
      <c r="K8" s="4" t="s">
        <v>33</v>
      </c>
      <c r="L8" s="17">
        <f>(E3*2)/1000</f>
        <v>6</v>
      </c>
      <c r="M8" s="7">
        <v>1.5229999999999999</v>
      </c>
      <c r="N8" s="7">
        <f t="shared" si="0"/>
        <v>9.1379999999999999</v>
      </c>
      <c r="O8" s="44"/>
      <c r="P8" s="44"/>
      <c r="Q8" s="9">
        <v>2.077</v>
      </c>
      <c r="R8" s="9">
        <f t="shared" si="1"/>
        <v>12.462</v>
      </c>
      <c r="S8" s="39"/>
      <c r="T8" s="27"/>
      <c r="U8" s="56"/>
      <c r="V8" s="56"/>
      <c r="W8" s="56"/>
      <c r="X8" s="63"/>
      <c r="Y8" s="63"/>
      <c r="Z8" s="63"/>
    </row>
    <row r="9" spans="1:26" ht="20.25" customHeight="1">
      <c r="A9" s="35"/>
      <c r="B9" s="34">
        <v>23465669</v>
      </c>
      <c r="C9" s="34" t="s">
        <v>138</v>
      </c>
      <c r="D9" s="37" t="s">
        <v>176</v>
      </c>
      <c r="E9" s="61"/>
      <c r="F9" s="61"/>
      <c r="G9" s="61"/>
      <c r="H9" s="62"/>
      <c r="I9" s="61"/>
      <c r="J9" s="4" t="s">
        <v>30</v>
      </c>
      <c r="K9" s="4" t="s">
        <v>34</v>
      </c>
      <c r="L9" s="17">
        <f>(H3*8)/1000</f>
        <v>8</v>
      </c>
      <c r="M9" s="7">
        <v>0.99399999999999999</v>
      </c>
      <c r="N9" s="7">
        <f t="shared" si="0"/>
        <v>7.952</v>
      </c>
      <c r="O9" s="44"/>
      <c r="P9" s="44"/>
      <c r="Q9" s="9">
        <v>1.7929999999999999</v>
      </c>
      <c r="R9" s="9">
        <f t="shared" si="1"/>
        <v>14.343999999999999</v>
      </c>
      <c r="S9" s="30"/>
      <c r="T9" s="27"/>
      <c r="U9" s="56"/>
      <c r="V9" s="56"/>
      <c r="W9" s="56"/>
      <c r="X9" s="63"/>
      <c r="Y9" s="63"/>
      <c r="Z9" s="63"/>
    </row>
    <row r="10" spans="1:26" ht="20.25" customHeight="1">
      <c r="A10" s="35"/>
      <c r="B10" s="34">
        <v>23465669</v>
      </c>
      <c r="C10" s="34" t="s">
        <v>138</v>
      </c>
      <c r="D10" s="37" t="s">
        <v>176</v>
      </c>
      <c r="E10" s="61"/>
      <c r="F10" s="61"/>
      <c r="G10" s="61"/>
      <c r="H10" s="62"/>
      <c r="I10" s="61"/>
      <c r="J10" s="4" t="s">
        <v>31</v>
      </c>
      <c r="K10" s="4" t="s">
        <v>35</v>
      </c>
      <c r="L10" s="17">
        <f>(H3*8)/1000</f>
        <v>8</v>
      </c>
      <c r="M10" s="7">
        <v>1.085</v>
      </c>
      <c r="N10" s="7">
        <f t="shared" si="0"/>
        <v>8.68</v>
      </c>
      <c r="O10" s="45"/>
      <c r="P10" s="45"/>
      <c r="Q10" s="9">
        <v>1.871</v>
      </c>
      <c r="R10" s="9">
        <f t="shared" si="1"/>
        <v>14.968</v>
      </c>
      <c r="S10" s="31"/>
      <c r="T10" s="28"/>
      <c r="U10" s="57"/>
      <c r="V10" s="57"/>
      <c r="W10" s="57"/>
      <c r="X10" s="63"/>
      <c r="Y10" s="63"/>
      <c r="Z10" s="63"/>
    </row>
    <row r="11" spans="1:26" ht="20.25" customHeight="1">
      <c r="A11" s="35"/>
    </row>
    <row r="12" spans="1:26" ht="20.25" customHeight="1">
      <c r="A12" s="35"/>
    </row>
    <row r="13" spans="1:26" ht="20.25" customHeight="1">
      <c r="A13" s="35"/>
    </row>
    <row r="14" spans="1:26" ht="20.25" customHeight="1">
      <c r="A14" s="35"/>
    </row>
    <row r="15" spans="1:26" ht="20.25" customHeight="1">
      <c r="A15" s="35"/>
    </row>
    <row r="16" spans="1:26" ht="20.25" customHeight="1">
      <c r="A16" s="35"/>
    </row>
    <row r="17" spans="1:1" ht="20.25" customHeight="1">
      <c r="A17" s="35"/>
    </row>
    <row r="18" spans="1:1" ht="20.25" customHeight="1">
      <c r="A18" s="35"/>
    </row>
    <row r="19" spans="1:1" ht="20.25" customHeight="1">
      <c r="A19" s="35"/>
    </row>
    <row r="20" spans="1:1" ht="20.25" customHeight="1">
      <c r="A20" s="35"/>
    </row>
    <row r="21" spans="1:1" ht="20.25" customHeight="1">
      <c r="A21" s="35"/>
    </row>
    <row r="22" spans="1:1" ht="20.25" customHeight="1">
      <c r="A22" s="35"/>
    </row>
    <row r="23" spans="1:1" ht="20.25" customHeight="1">
      <c r="A23" s="35"/>
    </row>
    <row r="24" spans="1:1" ht="20.25" customHeight="1">
      <c r="A24" s="35"/>
    </row>
    <row r="25" spans="1:1" ht="20.25" customHeight="1">
      <c r="A25" s="36"/>
    </row>
  </sheetData>
  <mergeCells count="13">
    <mergeCell ref="Z3:Z10"/>
    <mergeCell ref="U3:U10"/>
    <mergeCell ref="V3:V10"/>
    <mergeCell ref="W3:W10"/>
    <mergeCell ref="X3:X10"/>
    <mergeCell ref="Y3:Y10"/>
    <mergeCell ref="O3:O10"/>
    <mergeCell ref="P3:P10"/>
    <mergeCell ref="E3:E10"/>
    <mergeCell ref="F3:F10"/>
    <mergeCell ref="G3:G10"/>
    <mergeCell ref="H3:H10"/>
    <mergeCell ref="I3:I10"/>
  </mergeCells>
  <phoneticPr fontId="2" type="noConversion"/>
  <pageMargins left="0.15748031496062992" right="0.15748031496062992" top="0.19685039370078741" bottom="0.19685039370078741" header="0.15748031496062992" footer="0.15748031496062992"/>
  <pageSetup paperSize="8" scale="6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Z25"/>
  <sheetViews>
    <sheetView view="pageBreakPreview" zoomScale="90" zoomScaleSheetLayoutView="90" workbookViewId="0">
      <pane ySplit="2" topLeftCell="A3" activePane="bottomLeft" state="frozen"/>
      <selection activeCell="W18" sqref="W18"/>
      <selection pane="bottomLeft" activeCell="W18" sqref="W18"/>
    </sheetView>
  </sheetViews>
  <sheetFormatPr defaultRowHeight="20.25" customHeight="1"/>
  <cols>
    <col min="1" max="1" width="6.25" style="23" customWidth="1"/>
    <col min="2" max="2" width="11.5" style="23" customWidth="1"/>
    <col min="3" max="3" width="18.5" style="23" customWidth="1"/>
    <col min="4" max="4" width="11.75" style="23" customWidth="1"/>
    <col min="5" max="8" width="6.625" style="25" customWidth="1"/>
    <col min="9" max="9" width="7.375" style="25" customWidth="1"/>
    <col min="10" max="10" width="15.375" style="4" customWidth="1"/>
    <col min="11" max="11" width="12.125" style="4" customWidth="1"/>
    <col min="12" max="12" width="8.625" style="17" customWidth="1"/>
    <col min="13" max="13" width="8.625" style="7" customWidth="1"/>
    <col min="14" max="14" width="10.625" style="7" customWidth="1"/>
    <col min="15" max="16" width="11.625" style="7" customWidth="1"/>
    <col min="17" max="17" width="8.625" style="9" customWidth="1"/>
    <col min="18" max="18" width="10.25" style="9" customWidth="1"/>
    <col min="19" max="20" width="7.875" style="9" customWidth="1"/>
    <col min="21" max="22" width="11.625" style="11" customWidth="1"/>
    <col min="23" max="23" width="11.625" style="12" customWidth="1"/>
    <col min="24" max="26" width="9.125" style="15" customWidth="1"/>
    <col min="27" max="16384" width="9" style="5"/>
  </cols>
  <sheetData>
    <row r="2" spans="1:26" s="3" customFormat="1" ht="61.5" customHeight="1">
      <c r="A2" s="23" t="s">
        <v>131</v>
      </c>
      <c r="B2" s="23" t="s">
        <v>1</v>
      </c>
      <c r="C2" s="23" t="s">
        <v>14</v>
      </c>
      <c r="D2" s="23" t="s">
        <v>22</v>
      </c>
      <c r="E2" s="25" t="s">
        <v>36</v>
      </c>
      <c r="F2" s="25" t="s">
        <v>37</v>
      </c>
      <c r="G2" s="25" t="s">
        <v>38</v>
      </c>
      <c r="H2" s="25" t="s">
        <v>39</v>
      </c>
      <c r="I2" s="25" t="s">
        <v>19</v>
      </c>
      <c r="J2" s="23" t="s">
        <v>15</v>
      </c>
      <c r="K2" s="23" t="s">
        <v>16</v>
      </c>
      <c r="L2" s="18" t="s">
        <v>259</v>
      </c>
      <c r="M2" s="8" t="s">
        <v>17</v>
      </c>
      <c r="N2" s="8" t="s">
        <v>20</v>
      </c>
      <c r="O2" s="8" t="s">
        <v>204</v>
      </c>
      <c r="P2" s="8" t="s">
        <v>222</v>
      </c>
      <c r="Q2" s="10" t="s">
        <v>18</v>
      </c>
      <c r="R2" s="10" t="s">
        <v>21</v>
      </c>
      <c r="S2" s="22" t="s">
        <v>234</v>
      </c>
      <c r="T2" s="22" t="s">
        <v>246</v>
      </c>
      <c r="U2" s="13" t="s">
        <v>154</v>
      </c>
      <c r="V2" s="13" t="s">
        <v>153</v>
      </c>
      <c r="W2" s="14" t="s">
        <v>155</v>
      </c>
      <c r="X2" s="29" t="s">
        <v>40</v>
      </c>
      <c r="Y2" s="29" t="s">
        <v>98</v>
      </c>
      <c r="Z2" s="29" t="s">
        <v>97</v>
      </c>
    </row>
    <row r="3" spans="1:26" ht="20.25" customHeight="1">
      <c r="A3" s="34"/>
      <c r="B3" s="34">
        <v>23465669</v>
      </c>
      <c r="C3" s="34" t="s">
        <v>138</v>
      </c>
      <c r="D3" s="37" t="s">
        <v>116</v>
      </c>
      <c r="E3" s="61">
        <v>3000</v>
      </c>
      <c r="F3" s="61">
        <v>2000</v>
      </c>
      <c r="G3" s="61">
        <f>F3/2</f>
        <v>1000</v>
      </c>
      <c r="H3" s="62">
        <f>F3-G3</f>
        <v>1000</v>
      </c>
      <c r="I3" s="61">
        <v>1</v>
      </c>
      <c r="J3" s="4" t="s">
        <v>24</v>
      </c>
      <c r="K3" s="4" t="s">
        <v>25</v>
      </c>
      <c r="L3" s="17">
        <f>((E3*2)+(H3*2))/1000</f>
        <v>8</v>
      </c>
      <c r="M3" s="7">
        <v>3.161</v>
      </c>
      <c r="N3" s="7">
        <f t="shared" ref="N3:N11" si="0">M3*L3</f>
        <v>25.288</v>
      </c>
      <c r="O3" s="43">
        <f>SUM(N3:N11)</f>
        <v>93.831000000000017</v>
      </c>
      <c r="P3" s="43">
        <f>O3*I3</f>
        <v>93.831000000000017</v>
      </c>
      <c r="Q3" s="9">
        <v>4.4619999999999997</v>
      </c>
      <c r="R3" s="9">
        <f t="shared" ref="R3:R11" si="1">Q3*L3</f>
        <v>35.695999999999998</v>
      </c>
      <c r="S3" s="38">
        <f>SUM(R3:R11)</f>
        <v>148.85</v>
      </c>
      <c r="T3" s="26">
        <f>S3*I3</f>
        <v>148.85</v>
      </c>
      <c r="U3" s="55">
        <v>13100</v>
      </c>
      <c r="V3" s="55">
        <f>U3*S3</f>
        <v>1949935</v>
      </c>
      <c r="W3" s="55">
        <f>V3*I3</f>
        <v>1949935</v>
      </c>
      <c r="X3" s="63">
        <f>SUM(R3:R6)</f>
        <v>90.486000000000004</v>
      </c>
      <c r="Y3" s="63">
        <f>SUM(R7:R11)/8</f>
        <v>7.2955000000000005</v>
      </c>
      <c r="Z3" s="58"/>
    </row>
    <row r="4" spans="1:26" ht="20.25" customHeight="1">
      <c r="A4" s="35">
        <f>$A$3</f>
        <v>0</v>
      </c>
      <c r="B4" s="34">
        <v>23465669</v>
      </c>
      <c r="C4" s="34" t="s">
        <v>138</v>
      </c>
      <c r="D4" s="37" t="s">
        <v>177</v>
      </c>
      <c r="E4" s="61"/>
      <c r="F4" s="61"/>
      <c r="G4" s="61"/>
      <c r="H4" s="62"/>
      <c r="I4" s="61"/>
      <c r="J4" s="4" t="s">
        <v>26</v>
      </c>
      <c r="K4" s="4" t="s">
        <v>27</v>
      </c>
      <c r="L4" s="17">
        <f>(H3)/1000</f>
        <v>1</v>
      </c>
      <c r="M4" s="7">
        <v>3.8610000000000002</v>
      </c>
      <c r="N4" s="7">
        <f t="shared" si="0"/>
        <v>3.8610000000000002</v>
      </c>
      <c r="O4" s="44"/>
      <c r="P4" s="44"/>
      <c r="Q4" s="9">
        <v>5.31</v>
      </c>
      <c r="R4" s="9">
        <f t="shared" si="1"/>
        <v>5.31</v>
      </c>
      <c r="S4" s="39"/>
      <c r="T4" s="27"/>
      <c r="U4" s="56"/>
      <c r="V4" s="56"/>
      <c r="W4" s="56"/>
      <c r="X4" s="63"/>
      <c r="Y4" s="63"/>
      <c r="Z4" s="59"/>
    </row>
    <row r="5" spans="1:26" ht="20.25" customHeight="1">
      <c r="A5" s="35">
        <f t="shared" ref="A5:A11" si="2">$A$3</f>
        <v>0</v>
      </c>
      <c r="B5" s="34">
        <v>23465669</v>
      </c>
      <c r="C5" s="34" t="s">
        <v>138</v>
      </c>
      <c r="D5" s="37" t="s">
        <v>116</v>
      </c>
      <c r="E5" s="61"/>
      <c r="F5" s="61"/>
      <c r="G5" s="61"/>
      <c r="H5" s="62"/>
      <c r="I5" s="61"/>
      <c r="J5" s="6" t="s">
        <v>119</v>
      </c>
      <c r="K5" s="4" t="s">
        <v>117</v>
      </c>
      <c r="L5" s="17">
        <f>(E3*2+G3*3)/1000</f>
        <v>9</v>
      </c>
      <c r="M5" s="7">
        <f>1.156*2</f>
        <v>2.3119999999999998</v>
      </c>
      <c r="N5" s="7">
        <f t="shared" si="0"/>
        <v>20.808</v>
      </c>
      <c r="O5" s="44"/>
      <c r="P5" s="44"/>
      <c r="Q5" s="9">
        <v>4.12</v>
      </c>
      <c r="R5" s="9">
        <f t="shared" si="1"/>
        <v>37.08</v>
      </c>
      <c r="S5" s="39"/>
      <c r="T5" s="27"/>
      <c r="U5" s="56"/>
      <c r="V5" s="56"/>
      <c r="W5" s="56"/>
      <c r="X5" s="63"/>
      <c r="Y5" s="63"/>
      <c r="Z5" s="59"/>
    </row>
    <row r="6" spans="1:26" ht="20.25" customHeight="1">
      <c r="A6" s="35">
        <f t="shared" si="2"/>
        <v>0</v>
      </c>
      <c r="B6" s="34">
        <v>23465669</v>
      </c>
      <c r="C6" s="34" t="s">
        <v>138</v>
      </c>
      <c r="D6" s="37" t="s">
        <v>116</v>
      </c>
      <c r="E6" s="61"/>
      <c r="F6" s="61"/>
      <c r="G6" s="61"/>
      <c r="H6" s="62"/>
      <c r="I6" s="61"/>
      <c r="J6" s="4" t="s">
        <v>120</v>
      </c>
      <c r="K6" s="4" t="s">
        <v>118</v>
      </c>
      <c r="L6" s="17">
        <f>(E3*2+G3*4)/1000</f>
        <v>10</v>
      </c>
      <c r="M6" s="7">
        <f>(0.241+0.12)*2</f>
        <v>0.72199999999999998</v>
      </c>
      <c r="N6" s="7">
        <f t="shared" si="0"/>
        <v>7.22</v>
      </c>
      <c r="O6" s="44"/>
      <c r="P6" s="44"/>
      <c r="Q6" s="9">
        <v>1.24</v>
      </c>
      <c r="R6" s="9">
        <f t="shared" si="1"/>
        <v>12.4</v>
      </c>
      <c r="S6" s="39"/>
      <c r="T6" s="27"/>
      <c r="U6" s="56"/>
      <c r="V6" s="56"/>
      <c r="W6" s="56"/>
      <c r="X6" s="63"/>
      <c r="Y6" s="63"/>
      <c r="Z6" s="59"/>
    </row>
    <row r="7" spans="1:26" ht="20.25" customHeight="1">
      <c r="A7" s="35">
        <f t="shared" si="2"/>
        <v>0</v>
      </c>
      <c r="B7" s="34">
        <v>23465669</v>
      </c>
      <c r="C7" s="34" t="s">
        <v>138</v>
      </c>
      <c r="D7" s="37" t="s">
        <v>116</v>
      </c>
      <c r="E7" s="61"/>
      <c r="F7" s="61"/>
      <c r="G7" s="61"/>
      <c r="H7" s="62"/>
      <c r="I7" s="61"/>
      <c r="J7" s="4" t="s">
        <v>28</v>
      </c>
      <c r="K7" s="4" t="s">
        <v>32</v>
      </c>
      <c r="L7" s="17">
        <f>(E3*2)/1000</f>
        <v>6</v>
      </c>
      <c r="M7" s="7">
        <v>0.97499999999999998</v>
      </c>
      <c r="N7" s="7">
        <f t="shared" si="0"/>
        <v>5.85</v>
      </c>
      <c r="O7" s="44"/>
      <c r="P7" s="44"/>
      <c r="Q7" s="9">
        <v>1.6850000000000001</v>
      </c>
      <c r="R7" s="9">
        <f t="shared" si="1"/>
        <v>10.11</v>
      </c>
      <c r="S7" s="39"/>
      <c r="T7" s="27"/>
      <c r="U7" s="56"/>
      <c r="V7" s="56"/>
      <c r="W7" s="56"/>
      <c r="X7" s="63"/>
      <c r="Y7" s="63"/>
      <c r="Z7" s="59"/>
    </row>
    <row r="8" spans="1:26" ht="20.25" customHeight="1">
      <c r="A8" s="35">
        <f t="shared" si="2"/>
        <v>0</v>
      </c>
      <c r="B8" s="34">
        <v>23465669</v>
      </c>
      <c r="C8" s="34" t="s">
        <v>138</v>
      </c>
      <c r="D8" s="37" t="s">
        <v>116</v>
      </c>
      <c r="E8" s="61"/>
      <c r="F8" s="61"/>
      <c r="G8" s="61"/>
      <c r="H8" s="62"/>
      <c r="I8" s="61"/>
      <c r="J8" s="4" t="s">
        <v>42</v>
      </c>
      <c r="K8" s="4" t="s">
        <v>43</v>
      </c>
      <c r="L8" s="17">
        <f>(E3*2)/1000</f>
        <v>6</v>
      </c>
      <c r="M8" s="7">
        <v>0.83899999999999997</v>
      </c>
      <c r="N8" s="7">
        <f t="shared" si="0"/>
        <v>5.0339999999999998</v>
      </c>
      <c r="O8" s="44"/>
      <c r="P8" s="44"/>
      <c r="Q8" s="9">
        <v>1.08</v>
      </c>
      <c r="R8" s="9">
        <f t="shared" si="1"/>
        <v>6.48</v>
      </c>
      <c r="S8" s="39"/>
      <c r="T8" s="27"/>
      <c r="U8" s="56"/>
      <c r="V8" s="56"/>
      <c r="W8" s="56"/>
      <c r="X8" s="63"/>
      <c r="Y8" s="63"/>
      <c r="Z8" s="59"/>
    </row>
    <row r="9" spans="1:26" ht="20.25" customHeight="1">
      <c r="A9" s="35">
        <f t="shared" si="2"/>
        <v>0</v>
      </c>
      <c r="B9" s="34">
        <v>23465669</v>
      </c>
      <c r="C9" s="34" t="s">
        <v>138</v>
      </c>
      <c r="D9" s="37" t="s">
        <v>116</v>
      </c>
      <c r="E9" s="61"/>
      <c r="F9" s="61"/>
      <c r="G9" s="61"/>
      <c r="H9" s="62"/>
      <c r="I9" s="61"/>
      <c r="J9" s="4" t="s">
        <v>29</v>
      </c>
      <c r="K9" s="4" t="s">
        <v>33</v>
      </c>
      <c r="L9" s="17">
        <f>(E3*2)/1000</f>
        <v>6</v>
      </c>
      <c r="M9" s="7">
        <v>1.5229999999999999</v>
      </c>
      <c r="N9" s="7">
        <f t="shared" si="0"/>
        <v>9.1379999999999999</v>
      </c>
      <c r="O9" s="44"/>
      <c r="P9" s="44"/>
      <c r="Q9" s="9">
        <v>2.077</v>
      </c>
      <c r="R9" s="9">
        <f t="shared" si="1"/>
        <v>12.462</v>
      </c>
      <c r="S9" s="30"/>
      <c r="T9" s="27"/>
      <c r="U9" s="56"/>
      <c r="V9" s="56"/>
      <c r="W9" s="56"/>
      <c r="X9" s="63"/>
      <c r="Y9" s="63"/>
      <c r="Z9" s="59"/>
    </row>
    <row r="10" spans="1:26" ht="20.25" customHeight="1">
      <c r="A10" s="35">
        <f t="shared" si="2"/>
        <v>0</v>
      </c>
      <c r="B10" s="34">
        <v>23465669</v>
      </c>
      <c r="C10" s="34" t="s">
        <v>138</v>
      </c>
      <c r="D10" s="37" t="s">
        <v>116</v>
      </c>
      <c r="E10" s="61"/>
      <c r="F10" s="61"/>
      <c r="G10" s="61"/>
      <c r="H10" s="62"/>
      <c r="I10" s="61"/>
      <c r="J10" s="4" t="s">
        <v>30</v>
      </c>
      <c r="K10" s="4" t="s">
        <v>34</v>
      </c>
      <c r="L10" s="17">
        <f>(H3*8)/1000</f>
        <v>8</v>
      </c>
      <c r="M10" s="7">
        <v>0.99399999999999999</v>
      </c>
      <c r="N10" s="7">
        <f t="shared" si="0"/>
        <v>7.952</v>
      </c>
      <c r="O10" s="44"/>
      <c r="P10" s="44"/>
      <c r="Q10" s="9">
        <v>1.7929999999999999</v>
      </c>
      <c r="R10" s="9">
        <f t="shared" si="1"/>
        <v>14.343999999999999</v>
      </c>
      <c r="S10" s="30"/>
      <c r="T10" s="27"/>
      <c r="U10" s="56"/>
      <c r="V10" s="56"/>
      <c r="W10" s="56"/>
      <c r="X10" s="63"/>
      <c r="Y10" s="63"/>
      <c r="Z10" s="59"/>
    </row>
    <row r="11" spans="1:26" ht="20.25" customHeight="1">
      <c r="A11" s="35">
        <f t="shared" si="2"/>
        <v>0</v>
      </c>
      <c r="B11" s="34">
        <v>23465669</v>
      </c>
      <c r="C11" s="34" t="s">
        <v>138</v>
      </c>
      <c r="D11" s="37" t="s">
        <v>116</v>
      </c>
      <c r="E11" s="61"/>
      <c r="F11" s="61"/>
      <c r="G11" s="61"/>
      <c r="H11" s="62"/>
      <c r="I11" s="61"/>
      <c r="J11" s="4" t="s">
        <v>31</v>
      </c>
      <c r="K11" s="4" t="s">
        <v>35</v>
      </c>
      <c r="L11" s="17">
        <f>(H3*8)/1000</f>
        <v>8</v>
      </c>
      <c r="M11" s="7">
        <v>1.085</v>
      </c>
      <c r="N11" s="7">
        <f t="shared" si="0"/>
        <v>8.68</v>
      </c>
      <c r="O11" s="45"/>
      <c r="P11" s="45"/>
      <c r="Q11" s="9">
        <v>1.871</v>
      </c>
      <c r="R11" s="9">
        <f t="shared" si="1"/>
        <v>14.968</v>
      </c>
      <c r="S11" s="31"/>
      <c r="T11" s="28"/>
      <c r="U11" s="57"/>
      <c r="V11" s="57"/>
      <c r="W11" s="57"/>
      <c r="X11" s="63"/>
      <c r="Y11" s="63"/>
      <c r="Z11" s="60"/>
    </row>
    <row r="12" spans="1:26" ht="20.25" customHeight="1">
      <c r="A12" s="35"/>
    </row>
    <row r="13" spans="1:26" ht="20.25" customHeight="1">
      <c r="A13" s="35"/>
    </row>
    <row r="14" spans="1:26" ht="20.25" customHeight="1">
      <c r="A14" s="35"/>
    </row>
    <row r="15" spans="1:26" ht="20.25" customHeight="1">
      <c r="A15" s="35"/>
    </row>
    <row r="16" spans="1:26" ht="20.25" customHeight="1">
      <c r="A16" s="35"/>
    </row>
    <row r="17" spans="1:1" ht="20.25" customHeight="1">
      <c r="A17" s="35"/>
    </row>
    <row r="18" spans="1:1" ht="20.25" customHeight="1">
      <c r="A18" s="35"/>
    </row>
    <row r="19" spans="1:1" ht="20.25" customHeight="1">
      <c r="A19" s="35"/>
    </row>
    <row r="20" spans="1:1" ht="20.25" customHeight="1">
      <c r="A20" s="35"/>
    </row>
    <row r="21" spans="1:1" ht="20.25" customHeight="1">
      <c r="A21" s="35"/>
    </row>
    <row r="22" spans="1:1" ht="20.25" customHeight="1">
      <c r="A22" s="35"/>
    </row>
    <row r="23" spans="1:1" ht="20.25" customHeight="1">
      <c r="A23" s="35"/>
    </row>
    <row r="24" spans="1:1" ht="20.25" customHeight="1">
      <c r="A24" s="35"/>
    </row>
    <row r="25" spans="1:1" ht="20.25" customHeight="1">
      <c r="A25" s="36"/>
    </row>
  </sheetData>
  <mergeCells count="13">
    <mergeCell ref="Z3:Z11"/>
    <mergeCell ref="U3:U11"/>
    <mergeCell ref="V3:V11"/>
    <mergeCell ref="W3:W11"/>
    <mergeCell ref="X3:X11"/>
    <mergeCell ref="Y3:Y11"/>
    <mergeCell ref="O3:O11"/>
    <mergeCell ref="P3:P11"/>
    <mergeCell ref="E3:E11"/>
    <mergeCell ref="F3:F11"/>
    <mergeCell ref="G3:G11"/>
    <mergeCell ref="H3:H11"/>
    <mergeCell ref="I3:I11"/>
  </mergeCells>
  <phoneticPr fontId="2" type="noConversion"/>
  <pageMargins left="0.15748031496062992" right="0.15748031496062992" top="0.19685039370078741" bottom="0.19685039370078741" header="0.15748031496062992" footer="0.15748031496062992"/>
  <pageSetup paperSize="8" scale="6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Z25"/>
  <sheetViews>
    <sheetView view="pageBreakPreview" zoomScale="90" zoomScaleSheetLayoutView="90" workbookViewId="0">
      <pane ySplit="2" topLeftCell="A3" activePane="bottomLeft" state="frozen"/>
      <selection activeCell="W18" sqref="W18"/>
      <selection pane="bottomLeft" activeCell="W18" sqref="W18"/>
    </sheetView>
  </sheetViews>
  <sheetFormatPr defaultRowHeight="20.25" customHeight="1"/>
  <cols>
    <col min="1" max="1" width="6.25" style="23" customWidth="1"/>
    <col min="2" max="2" width="11.5" style="23" customWidth="1"/>
    <col min="3" max="3" width="18.5" style="23" customWidth="1"/>
    <col min="4" max="4" width="11.75" style="23" customWidth="1"/>
    <col min="5" max="8" width="6.625" style="25" customWidth="1"/>
    <col min="9" max="9" width="7.375" style="25" customWidth="1"/>
    <col min="10" max="10" width="15.375" style="4" customWidth="1"/>
    <col min="11" max="11" width="12.125" style="4" customWidth="1"/>
    <col min="12" max="12" width="8.625" style="17" customWidth="1"/>
    <col min="13" max="13" width="8.625" style="7" customWidth="1"/>
    <col min="14" max="14" width="10.625" style="7" customWidth="1"/>
    <col min="15" max="16" width="11.625" style="7" customWidth="1"/>
    <col min="17" max="17" width="8.625" style="9" customWidth="1"/>
    <col min="18" max="18" width="10.25" style="9" customWidth="1"/>
    <col min="19" max="20" width="7.875" style="9" customWidth="1"/>
    <col min="21" max="22" width="11.625" style="11" customWidth="1"/>
    <col min="23" max="23" width="11.625" style="12" customWidth="1"/>
    <col min="24" max="26" width="9.125" style="15" customWidth="1"/>
    <col min="27" max="16384" width="9" style="5"/>
  </cols>
  <sheetData>
    <row r="2" spans="1:26" s="3" customFormat="1" ht="61.5" customHeight="1">
      <c r="A2" s="23" t="s">
        <v>131</v>
      </c>
      <c r="B2" s="23" t="s">
        <v>1</v>
      </c>
      <c r="C2" s="23" t="s">
        <v>14</v>
      </c>
      <c r="D2" s="23" t="s">
        <v>22</v>
      </c>
      <c r="E2" s="25" t="s">
        <v>36</v>
      </c>
      <c r="F2" s="25" t="s">
        <v>37</v>
      </c>
      <c r="G2" s="25" t="s">
        <v>38</v>
      </c>
      <c r="H2" s="25" t="s">
        <v>39</v>
      </c>
      <c r="I2" s="25" t="s">
        <v>19</v>
      </c>
      <c r="J2" s="23" t="s">
        <v>15</v>
      </c>
      <c r="K2" s="23" t="s">
        <v>16</v>
      </c>
      <c r="L2" s="18" t="s">
        <v>259</v>
      </c>
      <c r="M2" s="8" t="s">
        <v>17</v>
      </c>
      <c r="N2" s="8" t="s">
        <v>20</v>
      </c>
      <c r="O2" s="8" t="s">
        <v>204</v>
      </c>
      <c r="P2" s="8" t="s">
        <v>229</v>
      </c>
      <c r="Q2" s="10" t="s">
        <v>18</v>
      </c>
      <c r="R2" s="10" t="s">
        <v>21</v>
      </c>
      <c r="S2" s="22" t="s">
        <v>239</v>
      </c>
      <c r="T2" s="22" t="s">
        <v>244</v>
      </c>
      <c r="U2" s="13" t="s">
        <v>154</v>
      </c>
      <c r="V2" s="13" t="s">
        <v>153</v>
      </c>
      <c r="W2" s="14" t="s">
        <v>155</v>
      </c>
      <c r="X2" s="29" t="s">
        <v>40</v>
      </c>
      <c r="Y2" s="29" t="s">
        <v>98</v>
      </c>
      <c r="Z2" s="29" t="s">
        <v>97</v>
      </c>
    </row>
    <row r="3" spans="1:26" ht="20.25" customHeight="1">
      <c r="A3" s="34"/>
      <c r="B3" s="34">
        <v>23465669</v>
      </c>
      <c r="C3" s="34" t="s">
        <v>138</v>
      </c>
      <c r="D3" s="37" t="s">
        <v>178</v>
      </c>
      <c r="E3" s="61">
        <v>3000</v>
      </c>
      <c r="F3" s="61">
        <v>2000</v>
      </c>
      <c r="G3" s="61">
        <v>1000</v>
      </c>
      <c r="H3" s="62">
        <f>F3-G3</f>
        <v>1000</v>
      </c>
      <c r="I3" s="61">
        <v>1</v>
      </c>
      <c r="J3" s="4" t="s">
        <v>24</v>
      </c>
      <c r="K3" s="4" t="s">
        <v>25</v>
      </c>
      <c r="L3" s="17">
        <f>((E3*2)+(H3*2))/1000</f>
        <v>8</v>
      </c>
      <c r="M3" s="7">
        <v>3.161</v>
      </c>
      <c r="N3" s="7">
        <f t="shared" ref="N3:N11" si="0">M3*L3</f>
        <v>25.288</v>
      </c>
      <c r="O3" s="43">
        <f>SUM(N3:N11)</f>
        <v>93.831000000000017</v>
      </c>
      <c r="P3" s="43">
        <f>O3*I3</f>
        <v>93.831000000000017</v>
      </c>
      <c r="Q3" s="9">
        <v>4.4619999999999997</v>
      </c>
      <c r="R3" s="9">
        <f t="shared" ref="R3:R11" si="1">Q3*L3</f>
        <v>35.695999999999998</v>
      </c>
      <c r="S3" s="38">
        <f>SUM(R3:R11)</f>
        <v>148.85</v>
      </c>
      <c r="T3" s="26">
        <f>S3*I3</f>
        <v>148.85</v>
      </c>
      <c r="U3" s="55">
        <v>13100</v>
      </c>
      <c r="V3" s="55">
        <f>U3*S3</f>
        <v>1949935</v>
      </c>
      <c r="W3" s="55">
        <f>V3*I3</f>
        <v>1949935</v>
      </c>
      <c r="X3" s="63">
        <f>SUM(R3:R6)</f>
        <v>90.486000000000004</v>
      </c>
      <c r="Y3" s="63">
        <f>SUM(R7:R11)/8</f>
        <v>7.2955000000000005</v>
      </c>
      <c r="Z3" s="63"/>
    </row>
    <row r="4" spans="1:26" ht="20.25" customHeight="1">
      <c r="A4" s="35">
        <f>$A$3</f>
        <v>0</v>
      </c>
      <c r="B4" s="34">
        <v>23465669</v>
      </c>
      <c r="C4" s="34" t="s">
        <v>138</v>
      </c>
      <c r="D4" s="37" t="s">
        <v>178</v>
      </c>
      <c r="E4" s="61"/>
      <c r="F4" s="61"/>
      <c r="G4" s="61"/>
      <c r="H4" s="62"/>
      <c r="I4" s="61"/>
      <c r="J4" s="4" t="s">
        <v>26</v>
      </c>
      <c r="K4" s="4" t="s">
        <v>27</v>
      </c>
      <c r="L4" s="17">
        <f>(H3)/1000</f>
        <v>1</v>
      </c>
      <c r="M4" s="7">
        <v>3.8610000000000002</v>
      </c>
      <c r="N4" s="7">
        <f t="shared" si="0"/>
        <v>3.8610000000000002</v>
      </c>
      <c r="O4" s="44"/>
      <c r="P4" s="44"/>
      <c r="Q4" s="9">
        <v>5.31</v>
      </c>
      <c r="R4" s="9">
        <f t="shared" si="1"/>
        <v>5.31</v>
      </c>
      <c r="S4" s="39"/>
      <c r="T4" s="27"/>
      <c r="U4" s="56"/>
      <c r="V4" s="56"/>
      <c r="W4" s="56"/>
      <c r="X4" s="63"/>
      <c r="Y4" s="63"/>
      <c r="Z4" s="63"/>
    </row>
    <row r="5" spans="1:26" ht="20.25" customHeight="1">
      <c r="A5" s="35">
        <f t="shared" ref="A5:A11" si="2">$A$3</f>
        <v>0</v>
      </c>
      <c r="B5" s="34">
        <v>23465669</v>
      </c>
      <c r="C5" s="34" t="s">
        <v>138</v>
      </c>
      <c r="D5" s="37" t="s">
        <v>178</v>
      </c>
      <c r="E5" s="61"/>
      <c r="F5" s="61"/>
      <c r="G5" s="61"/>
      <c r="H5" s="62"/>
      <c r="I5" s="61"/>
      <c r="J5" s="6" t="s">
        <v>119</v>
      </c>
      <c r="K5" s="4" t="s">
        <v>117</v>
      </c>
      <c r="L5" s="17">
        <f>(E3*2+G3*3)/1000</f>
        <v>9</v>
      </c>
      <c r="M5" s="7">
        <f>1.156*2</f>
        <v>2.3119999999999998</v>
      </c>
      <c r="N5" s="7">
        <f t="shared" si="0"/>
        <v>20.808</v>
      </c>
      <c r="O5" s="44"/>
      <c r="P5" s="44"/>
      <c r="Q5" s="9">
        <v>4.12</v>
      </c>
      <c r="R5" s="9">
        <f t="shared" si="1"/>
        <v>37.08</v>
      </c>
      <c r="S5" s="39"/>
      <c r="T5" s="27"/>
      <c r="U5" s="56"/>
      <c r="V5" s="56"/>
      <c r="W5" s="56"/>
      <c r="X5" s="63"/>
      <c r="Y5" s="63"/>
      <c r="Z5" s="63"/>
    </row>
    <row r="6" spans="1:26" ht="20.25" customHeight="1">
      <c r="A6" s="35">
        <f t="shared" si="2"/>
        <v>0</v>
      </c>
      <c r="B6" s="34">
        <v>23465669</v>
      </c>
      <c r="C6" s="34" t="s">
        <v>138</v>
      </c>
      <c r="D6" s="37" t="s">
        <v>178</v>
      </c>
      <c r="E6" s="61"/>
      <c r="F6" s="61"/>
      <c r="G6" s="61"/>
      <c r="H6" s="62"/>
      <c r="I6" s="61"/>
      <c r="J6" s="4" t="s">
        <v>120</v>
      </c>
      <c r="K6" s="4" t="s">
        <v>118</v>
      </c>
      <c r="L6" s="17">
        <f>(E3*2+G3*4)/1000</f>
        <v>10</v>
      </c>
      <c r="M6" s="7">
        <f>(0.241+0.12)*2</f>
        <v>0.72199999999999998</v>
      </c>
      <c r="N6" s="7">
        <f t="shared" si="0"/>
        <v>7.22</v>
      </c>
      <c r="O6" s="44"/>
      <c r="P6" s="44"/>
      <c r="Q6" s="9">
        <v>1.24</v>
      </c>
      <c r="R6" s="9">
        <f t="shared" si="1"/>
        <v>12.4</v>
      </c>
      <c r="S6" s="39"/>
      <c r="T6" s="27"/>
      <c r="U6" s="56"/>
      <c r="V6" s="56"/>
      <c r="W6" s="56"/>
      <c r="X6" s="63"/>
      <c r="Y6" s="63"/>
      <c r="Z6" s="63"/>
    </row>
    <row r="7" spans="1:26" ht="20.25" customHeight="1">
      <c r="A7" s="35">
        <f t="shared" si="2"/>
        <v>0</v>
      </c>
      <c r="B7" s="34">
        <v>23465669</v>
      </c>
      <c r="C7" s="34" t="s">
        <v>138</v>
      </c>
      <c r="D7" s="37" t="s">
        <v>178</v>
      </c>
      <c r="E7" s="61"/>
      <c r="F7" s="61"/>
      <c r="G7" s="61"/>
      <c r="H7" s="62"/>
      <c r="I7" s="61"/>
      <c r="J7" s="4" t="s">
        <v>28</v>
      </c>
      <c r="K7" s="4" t="s">
        <v>32</v>
      </c>
      <c r="L7" s="17">
        <f>(E3*2)/1000</f>
        <v>6</v>
      </c>
      <c r="M7" s="7">
        <v>0.97499999999999998</v>
      </c>
      <c r="N7" s="7">
        <f t="shared" si="0"/>
        <v>5.85</v>
      </c>
      <c r="O7" s="44"/>
      <c r="P7" s="44"/>
      <c r="Q7" s="9">
        <v>1.6850000000000001</v>
      </c>
      <c r="R7" s="9">
        <f t="shared" si="1"/>
        <v>10.11</v>
      </c>
      <c r="S7" s="39"/>
      <c r="T7" s="27"/>
      <c r="U7" s="56"/>
      <c r="V7" s="56"/>
      <c r="W7" s="56"/>
      <c r="X7" s="63"/>
      <c r="Y7" s="63"/>
      <c r="Z7" s="63"/>
    </row>
    <row r="8" spans="1:26" ht="20.25" customHeight="1">
      <c r="A8" s="35">
        <f t="shared" si="2"/>
        <v>0</v>
      </c>
      <c r="B8" s="34">
        <v>23465669</v>
      </c>
      <c r="C8" s="34" t="s">
        <v>138</v>
      </c>
      <c r="D8" s="37" t="s">
        <v>179</v>
      </c>
      <c r="E8" s="61"/>
      <c r="F8" s="61"/>
      <c r="G8" s="61"/>
      <c r="H8" s="62"/>
      <c r="I8" s="61"/>
      <c r="J8" s="4" t="s">
        <v>42</v>
      </c>
      <c r="K8" s="4" t="s">
        <v>43</v>
      </c>
      <c r="L8" s="17">
        <f>(E3*2)/1000</f>
        <v>6</v>
      </c>
      <c r="M8" s="7">
        <v>0.83899999999999997</v>
      </c>
      <c r="N8" s="7">
        <f t="shared" si="0"/>
        <v>5.0339999999999998</v>
      </c>
      <c r="O8" s="44"/>
      <c r="P8" s="44"/>
      <c r="Q8" s="9">
        <v>1.08</v>
      </c>
      <c r="R8" s="9">
        <f t="shared" si="1"/>
        <v>6.48</v>
      </c>
      <c r="S8" s="39"/>
      <c r="T8" s="27"/>
      <c r="U8" s="56"/>
      <c r="V8" s="56"/>
      <c r="W8" s="56"/>
      <c r="X8" s="63"/>
      <c r="Y8" s="63"/>
      <c r="Z8" s="63"/>
    </row>
    <row r="9" spans="1:26" ht="20.25" customHeight="1">
      <c r="A9" s="35">
        <f t="shared" si="2"/>
        <v>0</v>
      </c>
      <c r="B9" s="34">
        <v>23465669</v>
      </c>
      <c r="C9" s="34" t="s">
        <v>138</v>
      </c>
      <c r="D9" s="37" t="s">
        <v>178</v>
      </c>
      <c r="E9" s="61"/>
      <c r="F9" s="61"/>
      <c r="G9" s="61"/>
      <c r="H9" s="62"/>
      <c r="I9" s="61"/>
      <c r="J9" s="4" t="s">
        <v>29</v>
      </c>
      <c r="K9" s="4" t="s">
        <v>33</v>
      </c>
      <c r="L9" s="17">
        <f>(E3*2)/1000</f>
        <v>6</v>
      </c>
      <c r="M9" s="7">
        <v>1.5229999999999999</v>
      </c>
      <c r="N9" s="7">
        <f t="shared" si="0"/>
        <v>9.1379999999999999</v>
      </c>
      <c r="O9" s="44"/>
      <c r="P9" s="44"/>
      <c r="Q9" s="9">
        <v>2.077</v>
      </c>
      <c r="R9" s="9">
        <f t="shared" si="1"/>
        <v>12.462</v>
      </c>
      <c r="S9" s="30"/>
      <c r="T9" s="27"/>
      <c r="U9" s="56"/>
      <c r="V9" s="56"/>
      <c r="W9" s="56"/>
      <c r="X9" s="63"/>
      <c r="Y9" s="63"/>
      <c r="Z9" s="63"/>
    </row>
    <row r="10" spans="1:26" ht="20.25" customHeight="1">
      <c r="A10" s="35">
        <f t="shared" si="2"/>
        <v>0</v>
      </c>
      <c r="B10" s="34">
        <v>23465669</v>
      </c>
      <c r="C10" s="34" t="s">
        <v>138</v>
      </c>
      <c r="D10" s="37" t="s">
        <v>178</v>
      </c>
      <c r="E10" s="61"/>
      <c r="F10" s="61"/>
      <c r="G10" s="61"/>
      <c r="H10" s="62"/>
      <c r="I10" s="61"/>
      <c r="J10" s="4" t="s">
        <v>30</v>
      </c>
      <c r="K10" s="4" t="s">
        <v>34</v>
      </c>
      <c r="L10" s="17">
        <f>(H3*8)/1000</f>
        <v>8</v>
      </c>
      <c r="M10" s="7">
        <v>0.99399999999999999</v>
      </c>
      <c r="N10" s="7">
        <f t="shared" si="0"/>
        <v>7.952</v>
      </c>
      <c r="O10" s="44"/>
      <c r="P10" s="44"/>
      <c r="Q10" s="9">
        <v>1.7929999999999999</v>
      </c>
      <c r="R10" s="9">
        <f t="shared" si="1"/>
        <v>14.343999999999999</v>
      </c>
      <c r="S10" s="30"/>
      <c r="T10" s="27"/>
      <c r="U10" s="56"/>
      <c r="V10" s="56"/>
      <c r="W10" s="56"/>
      <c r="X10" s="63"/>
      <c r="Y10" s="63"/>
      <c r="Z10" s="63"/>
    </row>
    <row r="11" spans="1:26" ht="20.25" customHeight="1">
      <c r="A11" s="35">
        <f t="shared" si="2"/>
        <v>0</v>
      </c>
      <c r="B11" s="34">
        <v>23465669</v>
      </c>
      <c r="C11" s="34" t="s">
        <v>138</v>
      </c>
      <c r="D11" s="37" t="s">
        <v>178</v>
      </c>
      <c r="E11" s="61"/>
      <c r="F11" s="61"/>
      <c r="G11" s="61"/>
      <c r="H11" s="62"/>
      <c r="I11" s="61"/>
      <c r="J11" s="4" t="s">
        <v>31</v>
      </c>
      <c r="K11" s="4" t="s">
        <v>35</v>
      </c>
      <c r="L11" s="17">
        <f>(H3*8)/1000</f>
        <v>8</v>
      </c>
      <c r="M11" s="7">
        <v>1.085</v>
      </c>
      <c r="N11" s="7">
        <f t="shared" si="0"/>
        <v>8.68</v>
      </c>
      <c r="O11" s="45"/>
      <c r="P11" s="45"/>
      <c r="Q11" s="9">
        <v>1.871</v>
      </c>
      <c r="R11" s="9">
        <f t="shared" si="1"/>
        <v>14.968</v>
      </c>
      <c r="S11" s="31"/>
      <c r="T11" s="28"/>
      <c r="U11" s="57"/>
      <c r="V11" s="57"/>
      <c r="W11" s="57"/>
      <c r="X11" s="63"/>
      <c r="Y11" s="63"/>
      <c r="Z11" s="63"/>
    </row>
    <row r="12" spans="1:26" ht="20.25" customHeight="1">
      <c r="A12" s="35"/>
    </row>
    <row r="13" spans="1:26" ht="20.25" customHeight="1">
      <c r="A13" s="35"/>
    </row>
    <row r="14" spans="1:26" ht="20.25" customHeight="1">
      <c r="A14" s="35"/>
    </row>
    <row r="15" spans="1:26" ht="20.25" customHeight="1">
      <c r="A15" s="35"/>
    </row>
    <row r="16" spans="1:26" ht="20.25" customHeight="1">
      <c r="A16" s="35"/>
    </row>
    <row r="17" spans="1:1" ht="20.25" customHeight="1">
      <c r="A17" s="35"/>
    </row>
    <row r="18" spans="1:1" ht="20.25" customHeight="1">
      <c r="A18" s="35"/>
    </row>
    <row r="19" spans="1:1" ht="20.25" customHeight="1">
      <c r="A19" s="35"/>
    </row>
    <row r="20" spans="1:1" ht="20.25" customHeight="1">
      <c r="A20" s="35"/>
    </row>
    <row r="21" spans="1:1" ht="20.25" customHeight="1">
      <c r="A21" s="35"/>
    </row>
    <row r="22" spans="1:1" ht="20.25" customHeight="1">
      <c r="A22" s="35"/>
    </row>
    <row r="23" spans="1:1" ht="20.25" customHeight="1">
      <c r="A23" s="35"/>
    </row>
    <row r="24" spans="1:1" ht="20.25" customHeight="1">
      <c r="A24" s="35"/>
    </row>
    <row r="25" spans="1:1" ht="20.25" customHeight="1">
      <c r="A25" s="36"/>
    </row>
  </sheetData>
  <mergeCells count="13">
    <mergeCell ref="Z3:Z11"/>
    <mergeCell ref="U3:U11"/>
    <mergeCell ref="V3:V11"/>
    <mergeCell ref="W3:W11"/>
    <mergeCell ref="X3:X11"/>
    <mergeCell ref="Y3:Y11"/>
    <mergeCell ref="O3:O11"/>
    <mergeCell ref="P3:P11"/>
    <mergeCell ref="E3:E11"/>
    <mergeCell ref="F3:F11"/>
    <mergeCell ref="G3:G11"/>
    <mergeCell ref="H3:H11"/>
    <mergeCell ref="I3:I11"/>
  </mergeCells>
  <phoneticPr fontId="2" type="noConversion"/>
  <pageMargins left="0.15748031496062992" right="0.15748031496062992" top="0.19685039370078741" bottom="0.19685039370078741" header="0.15748031496062992" footer="0.15748031496062992"/>
  <pageSetup paperSize="8" scale="69" orientation="landscape" r:id="rId1"/>
  <rowBreaks count="1" manualBreakCount="1">
    <brk id="2" max="2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58</vt:i4>
      </vt:variant>
      <vt:variant>
        <vt:lpstr>이름이 지정된 범위</vt:lpstr>
      </vt:variant>
      <vt:variant>
        <vt:i4>96</vt:i4>
      </vt:variant>
    </vt:vector>
  </HeadingPairs>
  <TitlesOfParts>
    <vt:vector size="154" baseType="lpstr">
      <vt:lpstr>Sample</vt:lpstr>
      <vt:lpstr>23465669_田</vt:lpstr>
      <vt:lpstr>23465669_田(H1≠H2)</vt:lpstr>
      <vt:lpstr>23465669_田(중)</vt:lpstr>
      <vt:lpstr>23465669_田(중)(H1≠H2)</vt:lpstr>
      <vt:lpstr>23465669_田+상부 fix</vt:lpstr>
      <vt:lpstr>23465669_田+상부 fix(H1≠H2)</vt:lpstr>
      <vt:lpstr>23465669_田(중)+상부 fix</vt:lpstr>
      <vt:lpstr>23465669_田(중)+상부 fix(H1≠H2)</vt:lpstr>
      <vt:lpstr>23465667_口</vt:lpstr>
      <vt:lpstr>23465667_口(중간살)</vt:lpstr>
      <vt:lpstr>23465668_日</vt:lpstr>
      <vt:lpstr>23465668_日(H1≠H2)</vt:lpstr>
      <vt:lpstr>23465668_日(중간살)</vt:lpstr>
      <vt:lpstr>23465668_日(중)(H1≠H2)</vt:lpstr>
      <vt:lpstr>23465668_日+상부 fix</vt:lpstr>
      <vt:lpstr>23465668_日+상부 fix(H1≠H2)</vt:lpstr>
      <vt:lpstr>23465668_日(중간살)+상부 fix</vt:lpstr>
      <vt:lpstr>23465668_日(중)+상부 fix(H1≠H2)</vt:lpstr>
      <vt:lpstr>23509469_각규격</vt:lpstr>
      <vt:lpstr>23464511_각규격</vt:lpstr>
      <vt:lpstr>23464512_田(H1=H2)</vt:lpstr>
      <vt:lpstr>23464512_田(H1≠H2)</vt:lpstr>
      <vt:lpstr>23464512_田(중간살)(H1=H2)</vt:lpstr>
      <vt:lpstr>23464512_田(중간살)(H1≠H2)</vt:lpstr>
      <vt:lpstr>23464512_田+상부 fix(H1=H2)(H1≠H2)</vt:lpstr>
      <vt:lpstr>23464512_田(중간살)+상부 fix(H1=H2)(H</vt:lpstr>
      <vt:lpstr>23464513_日(H1=H2)</vt:lpstr>
      <vt:lpstr>23464513_日(H1≠H2)</vt:lpstr>
      <vt:lpstr>23464513_日(중간살)(H1=H2)</vt:lpstr>
      <vt:lpstr>23464513_日(중간살)(H1≠H2)</vt:lpstr>
      <vt:lpstr>23464514_口</vt:lpstr>
      <vt:lpstr>23464514_口(중간살)</vt:lpstr>
      <vt:lpstr>23464515_口</vt:lpstr>
      <vt:lpstr>23464515_口(중간살)</vt:lpstr>
      <vt:lpstr>23464515_日</vt:lpstr>
      <vt:lpstr>23464515_日(중간살)</vt:lpstr>
      <vt:lpstr>23552005_口</vt:lpstr>
      <vt:lpstr>23552005_口(중간살)</vt:lpstr>
      <vt:lpstr>23552005_日(중간살)</vt:lpstr>
      <vt:lpstr>23552005_日+상부 fix</vt:lpstr>
      <vt:lpstr>23552005_日(중간살)+상부 fix</vt:lpstr>
      <vt:lpstr>23464517_口(1)</vt:lpstr>
      <vt:lpstr>23464517_口(2)</vt:lpstr>
      <vt:lpstr>23464517_口(3)</vt:lpstr>
      <vt:lpstr>23464517_口(4)</vt:lpstr>
      <vt:lpstr>23558155_口</vt:lpstr>
      <vt:lpstr>23558155_口(중간살)</vt:lpstr>
      <vt:lpstr>23558155_日</vt:lpstr>
      <vt:lpstr>23558155_日(중간살)</vt:lpstr>
      <vt:lpstr>23558155_日+상부 fix</vt:lpstr>
      <vt:lpstr>23558155_日(중간살)+상부 fix</vt:lpstr>
      <vt:lpstr>23558159_-</vt:lpstr>
      <vt:lpstr>23464516_-</vt:lpstr>
      <vt:lpstr>23464518_口</vt:lpstr>
      <vt:lpstr>23464518_口口</vt:lpstr>
      <vt:lpstr>23464518_口口口</vt:lpstr>
      <vt:lpstr>23464518_口口口口</vt:lpstr>
      <vt:lpstr>'23464511_각규격'!Print_Area</vt:lpstr>
      <vt:lpstr>'23464512_田(H1=H2)'!Print_Area</vt:lpstr>
      <vt:lpstr>'23464512_田(H1≠H2)'!Print_Area</vt:lpstr>
      <vt:lpstr>'23464512_田(중간살)(H1=H2)'!Print_Area</vt:lpstr>
      <vt:lpstr>'23464512_田(중간살)(H1≠H2)'!Print_Area</vt:lpstr>
      <vt:lpstr>'23464512_田(중간살)+상부 fix(H1=H2)(H'!Print_Area</vt:lpstr>
      <vt:lpstr>'23464512_田+상부 fix(H1=H2)(H1≠H2)'!Print_Area</vt:lpstr>
      <vt:lpstr>'23464513_日(H1=H2)'!Print_Area</vt:lpstr>
      <vt:lpstr>'23464513_日(H1≠H2)'!Print_Area</vt:lpstr>
      <vt:lpstr>'23464513_日(중간살)(H1=H2)'!Print_Area</vt:lpstr>
      <vt:lpstr>'23464513_日(중간살)(H1≠H2)'!Print_Area</vt:lpstr>
      <vt:lpstr>'23464514_口'!Print_Area</vt:lpstr>
      <vt:lpstr>'23464514_口(중간살)'!Print_Area</vt:lpstr>
      <vt:lpstr>'23464515_口'!Print_Area</vt:lpstr>
      <vt:lpstr>'23464515_口(중간살)'!Print_Area</vt:lpstr>
      <vt:lpstr>'23464515_日'!Print_Area</vt:lpstr>
      <vt:lpstr>'23464515_日(중간살)'!Print_Area</vt:lpstr>
      <vt:lpstr>'23464517_口(1)'!Print_Area</vt:lpstr>
      <vt:lpstr>'23464517_口(2)'!Print_Area</vt:lpstr>
      <vt:lpstr>'23464517_口(3)'!Print_Area</vt:lpstr>
      <vt:lpstr>'23464517_口(4)'!Print_Area</vt:lpstr>
      <vt:lpstr>'23465667_口'!Print_Area</vt:lpstr>
      <vt:lpstr>'23465667_口(중간살)'!Print_Area</vt:lpstr>
      <vt:lpstr>'23465668_日'!Print_Area</vt:lpstr>
      <vt:lpstr>'23465668_日(H1≠H2)'!Print_Area</vt:lpstr>
      <vt:lpstr>'23465668_日(중)(H1≠H2)'!Print_Area</vt:lpstr>
      <vt:lpstr>'23465668_日(중)+상부 fix(H1≠H2)'!Print_Area</vt:lpstr>
      <vt:lpstr>'23465668_日(중간살)'!Print_Area</vt:lpstr>
      <vt:lpstr>'23465668_日(중간살)+상부 fix'!Print_Area</vt:lpstr>
      <vt:lpstr>'23465668_日+상부 fix'!Print_Area</vt:lpstr>
      <vt:lpstr>'23465668_日+상부 fix(H1≠H2)'!Print_Area</vt:lpstr>
      <vt:lpstr>'23465669_田'!Print_Area</vt:lpstr>
      <vt:lpstr>'23465669_田(H1≠H2)'!Print_Area</vt:lpstr>
      <vt:lpstr>'23465669_田(중)'!Print_Area</vt:lpstr>
      <vt:lpstr>'23465669_田(중)(H1≠H2)'!Print_Area</vt:lpstr>
      <vt:lpstr>'23465669_田(중)+상부 fix'!Print_Area</vt:lpstr>
      <vt:lpstr>'23465669_田(중)+상부 fix(H1≠H2)'!Print_Area</vt:lpstr>
      <vt:lpstr>'23465669_田+상부 fix'!Print_Area</vt:lpstr>
      <vt:lpstr>'23465669_田+상부 fix(H1≠H2)'!Print_Area</vt:lpstr>
      <vt:lpstr>'23509469_각규격'!Print_Area</vt:lpstr>
      <vt:lpstr>'23552005_口'!Print_Area</vt:lpstr>
      <vt:lpstr>'23552005_口(중간살)'!Print_Area</vt:lpstr>
      <vt:lpstr>'23552005_日(중간살)'!Print_Area</vt:lpstr>
      <vt:lpstr>'23552005_日(중간살)+상부 fix'!Print_Area</vt:lpstr>
      <vt:lpstr>'23552005_日+상부 fix'!Print_Area</vt:lpstr>
      <vt:lpstr>'23558155_口'!Print_Area</vt:lpstr>
      <vt:lpstr>'23558155_口(중간살)'!Print_Area</vt:lpstr>
      <vt:lpstr>Sample!Print_Area</vt:lpstr>
      <vt:lpstr>'23464511_각규격'!Print_Titles</vt:lpstr>
      <vt:lpstr>'23464512_田(H1=H2)'!Print_Titles</vt:lpstr>
      <vt:lpstr>'23464512_田(H1≠H2)'!Print_Titles</vt:lpstr>
      <vt:lpstr>'23464512_田(중간살)(H1=H2)'!Print_Titles</vt:lpstr>
      <vt:lpstr>'23464512_田(중간살)(H1≠H2)'!Print_Titles</vt:lpstr>
      <vt:lpstr>'23464512_田(중간살)+상부 fix(H1=H2)(H'!Print_Titles</vt:lpstr>
      <vt:lpstr>'23464512_田+상부 fix(H1=H2)(H1≠H2)'!Print_Titles</vt:lpstr>
      <vt:lpstr>'23464513_日(H1=H2)'!Print_Titles</vt:lpstr>
      <vt:lpstr>'23464513_日(H1≠H2)'!Print_Titles</vt:lpstr>
      <vt:lpstr>'23464513_日(중간살)(H1=H2)'!Print_Titles</vt:lpstr>
      <vt:lpstr>'23464513_日(중간살)(H1≠H2)'!Print_Titles</vt:lpstr>
      <vt:lpstr>'23464514_口'!Print_Titles</vt:lpstr>
      <vt:lpstr>'23464514_口(중간살)'!Print_Titles</vt:lpstr>
      <vt:lpstr>'23464515_口'!Print_Titles</vt:lpstr>
      <vt:lpstr>'23464515_口(중간살)'!Print_Titles</vt:lpstr>
      <vt:lpstr>'23464515_日'!Print_Titles</vt:lpstr>
      <vt:lpstr>'23464515_日(중간살)'!Print_Titles</vt:lpstr>
      <vt:lpstr>'23464517_口(1)'!Print_Titles</vt:lpstr>
      <vt:lpstr>'23464517_口(2)'!Print_Titles</vt:lpstr>
      <vt:lpstr>'23464517_口(3)'!Print_Titles</vt:lpstr>
      <vt:lpstr>'23464517_口(4)'!Print_Titles</vt:lpstr>
      <vt:lpstr>'23465667_口'!Print_Titles</vt:lpstr>
      <vt:lpstr>'23465667_口(중간살)'!Print_Titles</vt:lpstr>
      <vt:lpstr>'23465668_日'!Print_Titles</vt:lpstr>
      <vt:lpstr>'23465668_日(H1≠H2)'!Print_Titles</vt:lpstr>
      <vt:lpstr>'23465668_日(중)(H1≠H2)'!Print_Titles</vt:lpstr>
      <vt:lpstr>'23465668_日(중)+상부 fix(H1≠H2)'!Print_Titles</vt:lpstr>
      <vt:lpstr>'23465668_日(중간살)'!Print_Titles</vt:lpstr>
      <vt:lpstr>'23465668_日(중간살)+상부 fix'!Print_Titles</vt:lpstr>
      <vt:lpstr>'23465668_日+상부 fix'!Print_Titles</vt:lpstr>
      <vt:lpstr>'23465668_日+상부 fix(H1≠H2)'!Print_Titles</vt:lpstr>
      <vt:lpstr>'23465669_田'!Print_Titles</vt:lpstr>
      <vt:lpstr>'23465669_田(H1≠H2)'!Print_Titles</vt:lpstr>
      <vt:lpstr>'23465669_田(중)'!Print_Titles</vt:lpstr>
      <vt:lpstr>'23465669_田(중)(H1≠H2)'!Print_Titles</vt:lpstr>
      <vt:lpstr>'23465669_田(중)+상부 fix'!Print_Titles</vt:lpstr>
      <vt:lpstr>'23465669_田(중)+상부 fix(H1≠H2)'!Print_Titles</vt:lpstr>
      <vt:lpstr>'23465669_田+상부 fix'!Print_Titles</vt:lpstr>
      <vt:lpstr>'23465669_田+상부 fix(H1≠H2)'!Print_Titles</vt:lpstr>
      <vt:lpstr>'23509469_각규격'!Print_Titles</vt:lpstr>
      <vt:lpstr>'23552005_口'!Print_Titles</vt:lpstr>
      <vt:lpstr>'23552005_口(중간살)'!Print_Titles</vt:lpstr>
      <vt:lpstr>'23552005_日(중간살)'!Print_Titles</vt:lpstr>
      <vt:lpstr>'23552005_日(중간살)+상부 fix'!Print_Titles</vt:lpstr>
      <vt:lpstr>'23552005_日+상부 fix'!Print_Titles</vt:lpstr>
      <vt:lpstr>'23558155_口'!Print_Titles</vt:lpstr>
      <vt:lpstr>'23558155_口(중간살)'!Print_Titles</vt:lpstr>
      <vt:lpstr>Sample!Print_Titles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hsyoon</cp:lastModifiedBy>
  <cp:lastPrinted>2020-05-26T01:58:03Z</cp:lastPrinted>
  <dcterms:created xsi:type="dcterms:W3CDTF">2016-04-20T05:17:04Z</dcterms:created>
  <dcterms:modified xsi:type="dcterms:W3CDTF">2020-07-11T15:44:55Z</dcterms:modified>
</cp:coreProperties>
</file>