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dar\Desktop\"/>
    </mc:Choice>
  </mc:AlternateContent>
  <bookViews>
    <workbookView xWindow="0" yWindow="0" windowWidth="25200" windowHeight="11895" firstSheet="1" activeTab="6"/>
  </bookViews>
  <sheets>
    <sheet name="5." sheetId="1" r:id="rId1"/>
    <sheet name="6." sheetId="2" r:id="rId2"/>
    <sheet name="7." sheetId="3" r:id="rId3"/>
    <sheet name="8." sheetId="4" r:id="rId4"/>
    <sheet name="9." sheetId="5" r:id="rId5"/>
    <sheet name="10." sheetId="6" r:id="rId6"/>
    <sheet name="11.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TOPLAM" sheetId="32" r:id="rId32"/>
    <sheet name="SON" sheetId="33" r:id="rId33"/>
  </sheets>
  <externalReferences>
    <externalReference r:id="rId3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7" l="1"/>
  <c r="B17" i="7"/>
  <c r="D18" i="7"/>
  <c r="J4" i="7"/>
  <c r="J10" i="7"/>
  <c r="J3" i="7"/>
  <c r="H3" i="7"/>
  <c r="H2" i="7"/>
  <c r="B5" i="7"/>
  <c r="B4" i="7"/>
  <c r="B3" i="7"/>
  <c r="D18" i="6" l="1"/>
  <c r="F18" i="6"/>
  <c r="B5" i="6"/>
  <c r="B4" i="6"/>
  <c r="G24" i="5" l="1"/>
  <c r="G26" i="5"/>
  <c r="G25" i="5"/>
  <c r="C9" i="5"/>
  <c r="C12" i="5"/>
  <c r="B5" i="5"/>
  <c r="J4" i="5"/>
  <c r="J3" i="5"/>
  <c r="F17" i="5"/>
  <c r="C17" i="5"/>
  <c r="B18" i="5"/>
  <c r="B17" i="5"/>
  <c r="B4" i="5"/>
  <c r="C10" i="5"/>
  <c r="C11" i="5"/>
  <c r="C8" i="5"/>
  <c r="F17" i="3" l="1"/>
  <c r="G25" i="3"/>
  <c r="B4" i="3"/>
  <c r="B5" i="2"/>
  <c r="G20" i="1"/>
  <c r="G3" i="1"/>
  <c r="G7" i="1"/>
  <c r="K17" i="2"/>
  <c r="F17" i="2"/>
  <c r="J7" i="2"/>
  <c r="J6" i="2"/>
  <c r="B28" i="2"/>
  <c r="B27" i="2"/>
  <c r="B25" i="2"/>
  <c r="D18" i="2"/>
  <c r="J3" i="2"/>
  <c r="B4" i="2"/>
  <c r="C17" i="2"/>
  <c r="B17" i="2"/>
  <c r="D18" i="1" l="1"/>
  <c r="B25" i="1"/>
  <c r="F17" i="1"/>
  <c r="C17" i="1"/>
  <c r="B17" i="1"/>
  <c r="J7" i="1"/>
  <c r="J6" i="1"/>
  <c r="B3" i="1"/>
  <c r="C12" i="10" l="1"/>
  <c r="G3" i="10" s="1"/>
  <c r="C11" i="10"/>
  <c r="C10" i="10"/>
  <c r="C9" i="10"/>
  <c r="C8" i="10"/>
  <c r="C12" i="9"/>
  <c r="C11" i="9"/>
  <c r="C10" i="9"/>
  <c r="C9" i="9"/>
  <c r="C8" i="9"/>
  <c r="C12" i="8"/>
  <c r="G2" i="8" s="1"/>
  <c r="C11" i="8"/>
  <c r="C10" i="8"/>
  <c r="G6" i="8" s="1"/>
  <c r="H19" i="8" s="1"/>
  <c r="C9" i="8"/>
  <c r="C8" i="8"/>
  <c r="C12" i="7"/>
  <c r="C11" i="7"/>
  <c r="C10" i="7"/>
  <c r="C9" i="7"/>
  <c r="C8" i="7"/>
  <c r="C12" i="6"/>
  <c r="C11" i="6"/>
  <c r="C10" i="6"/>
  <c r="C9" i="6"/>
  <c r="C8" i="6"/>
  <c r="G3" i="5"/>
  <c r="G5" i="5" s="1"/>
  <c r="C12" i="12"/>
  <c r="C11" i="12"/>
  <c r="C10" i="12"/>
  <c r="C9" i="12"/>
  <c r="C8" i="12"/>
  <c r="G7" i="12"/>
  <c r="G6" i="12"/>
  <c r="H19" i="12" s="1"/>
  <c r="D6" i="12"/>
  <c r="D5" i="12"/>
  <c r="D4" i="12"/>
  <c r="G3" i="12"/>
  <c r="D3" i="12"/>
  <c r="D7" i="12" s="1"/>
  <c r="G2" i="12"/>
  <c r="G4" i="12" s="1"/>
  <c r="C12" i="11"/>
  <c r="G3" i="11" s="1"/>
  <c r="G5" i="11" s="1"/>
  <c r="C11" i="11"/>
  <c r="C10" i="11"/>
  <c r="C9" i="11"/>
  <c r="C8" i="11"/>
  <c r="G7" i="11"/>
  <c r="G6" i="11"/>
  <c r="D6" i="11"/>
  <c r="D5" i="11"/>
  <c r="D4" i="11"/>
  <c r="D3" i="11"/>
  <c r="D7" i="11" s="1"/>
  <c r="G2" i="11"/>
  <c r="G7" i="10"/>
  <c r="G6" i="10"/>
  <c r="H19" i="10" s="1"/>
  <c r="D6" i="10"/>
  <c r="D5" i="10"/>
  <c r="D4" i="10"/>
  <c r="D3" i="10"/>
  <c r="D7" i="10" s="1"/>
  <c r="G2" i="10"/>
  <c r="G4" i="10" s="1"/>
  <c r="G7" i="9"/>
  <c r="G6" i="9"/>
  <c r="H19" i="9" s="1"/>
  <c r="D6" i="9"/>
  <c r="D5" i="9"/>
  <c r="D4" i="9"/>
  <c r="G3" i="9"/>
  <c r="G5" i="9" s="1"/>
  <c r="H18" i="9" s="1"/>
  <c r="D3" i="9"/>
  <c r="D7" i="9" s="1"/>
  <c r="G2" i="9"/>
  <c r="G4" i="9" s="1"/>
  <c r="G7" i="8"/>
  <c r="D6" i="8"/>
  <c r="D5" i="8"/>
  <c r="D4" i="8"/>
  <c r="D3" i="8"/>
  <c r="D7" i="8" s="1"/>
  <c r="G7" i="7"/>
  <c r="G6" i="7"/>
  <c r="H19" i="7" s="1"/>
  <c r="D6" i="7"/>
  <c r="D5" i="7"/>
  <c r="D4" i="7"/>
  <c r="G3" i="7"/>
  <c r="D3" i="7"/>
  <c r="D7" i="7" s="1"/>
  <c r="G2" i="7"/>
  <c r="G4" i="7" s="1"/>
  <c r="G7" i="6"/>
  <c r="G6" i="6"/>
  <c r="D6" i="6"/>
  <c r="D5" i="6"/>
  <c r="D4" i="6"/>
  <c r="G3" i="6"/>
  <c r="D3" i="6"/>
  <c r="D7" i="6" s="1"/>
  <c r="G2" i="6"/>
  <c r="G4" i="6" s="1"/>
  <c r="G3" i="4"/>
  <c r="G6" i="4"/>
  <c r="H19" i="4" s="1"/>
  <c r="G7" i="4"/>
  <c r="D6" i="4"/>
  <c r="D5" i="4"/>
  <c r="D4" i="4"/>
  <c r="D3" i="4"/>
  <c r="D7" i="4" s="1"/>
  <c r="G2" i="4"/>
  <c r="G4" i="4" s="1"/>
  <c r="G35" i="12"/>
  <c r="D35" i="12"/>
  <c r="C35" i="12"/>
  <c r="B35" i="12"/>
  <c r="I32" i="12"/>
  <c r="I35" i="12" s="1"/>
  <c r="H32" i="12"/>
  <c r="H35" i="12" s="1"/>
  <c r="G32" i="12"/>
  <c r="G27" i="12"/>
  <c r="C20" i="12"/>
  <c r="G19" i="12"/>
  <c r="I19" i="12" s="1"/>
  <c r="I18" i="12"/>
  <c r="G18" i="12"/>
  <c r="I17" i="12"/>
  <c r="G17" i="12"/>
  <c r="F16" i="12"/>
  <c r="F20" i="12" s="1"/>
  <c r="E16" i="12"/>
  <c r="E20" i="12" s="1"/>
  <c r="D16" i="12"/>
  <c r="D20" i="12" s="1"/>
  <c r="C16" i="12"/>
  <c r="B16" i="12"/>
  <c r="B20" i="12" s="1"/>
  <c r="D35" i="11"/>
  <c r="C35" i="11"/>
  <c r="B35" i="11"/>
  <c r="I32" i="11"/>
  <c r="I35" i="11" s="1"/>
  <c r="H32" i="11"/>
  <c r="H35" i="11" s="1"/>
  <c r="G32" i="11"/>
  <c r="G35" i="11" s="1"/>
  <c r="G27" i="11"/>
  <c r="G19" i="11"/>
  <c r="I19" i="11" s="1"/>
  <c r="I18" i="11"/>
  <c r="G18" i="11"/>
  <c r="G17" i="11"/>
  <c r="I17" i="11" s="1"/>
  <c r="F16" i="11"/>
  <c r="F20" i="11" s="1"/>
  <c r="E16" i="11"/>
  <c r="E20" i="11" s="1"/>
  <c r="D16" i="11"/>
  <c r="D20" i="11" s="1"/>
  <c r="C16" i="11"/>
  <c r="C20" i="11" s="1"/>
  <c r="B16" i="11"/>
  <c r="B20" i="11" s="1"/>
  <c r="G35" i="10"/>
  <c r="D35" i="10"/>
  <c r="C35" i="10"/>
  <c r="B35" i="10"/>
  <c r="I32" i="10"/>
  <c r="I35" i="10" s="1"/>
  <c r="H32" i="10"/>
  <c r="H35" i="10" s="1"/>
  <c r="G32" i="10"/>
  <c r="G27" i="10"/>
  <c r="G19" i="10"/>
  <c r="I19" i="10" s="1"/>
  <c r="I18" i="10"/>
  <c r="G18" i="10"/>
  <c r="I17" i="10"/>
  <c r="G17" i="10"/>
  <c r="F16" i="10"/>
  <c r="F20" i="10" s="1"/>
  <c r="E16" i="10"/>
  <c r="E20" i="10" s="1"/>
  <c r="D16" i="10"/>
  <c r="D20" i="10" s="1"/>
  <c r="C16" i="10"/>
  <c r="C20" i="10" s="1"/>
  <c r="B16" i="10"/>
  <c r="D35" i="9"/>
  <c r="C35" i="9"/>
  <c r="B35" i="9"/>
  <c r="I32" i="9"/>
  <c r="I35" i="9" s="1"/>
  <c r="H32" i="9"/>
  <c r="H35" i="9" s="1"/>
  <c r="G32" i="9"/>
  <c r="G35" i="9" s="1"/>
  <c r="G27" i="9"/>
  <c r="G19" i="9"/>
  <c r="I19" i="9" s="1"/>
  <c r="I18" i="9"/>
  <c r="G18" i="9"/>
  <c r="G17" i="9"/>
  <c r="I17" i="9" s="1"/>
  <c r="F16" i="9"/>
  <c r="F20" i="9" s="1"/>
  <c r="E16" i="9"/>
  <c r="E20" i="9" s="1"/>
  <c r="D16" i="9"/>
  <c r="D20" i="9" s="1"/>
  <c r="C16" i="9"/>
  <c r="C20" i="9" s="1"/>
  <c r="B16" i="9"/>
  <c r="D35" i="8"/>
  <c r="C35" i="8"/>
  <c r="B35" i="8"/>
  <c r="I32" i="8"/>
  <c r="I35" i="8" s="1"/>
  <c r="H32" i="8"/>
  <c r="H35" i="8" s="1"/>
  <c r="G32" i="8"/>
  <c r="G35" i="8" s="1"/>
  <c r="G27" i="8"/>
  <c r="B20" i="8"/>
  <c r="G19" i="8"/>
  <c r="I19" i="8" s="1"/>
  <c r="I18" i="8"/>
  <c r="G18" i="8"/>
  <c r="I17" i="8"/>
  <c r="G17" i="8"/>
  <c r="F16" i="8"/>
  <c r="F20" i="8" s="1"/>
  <c r="E16" i="8"/>
  <c r="E20" i="8" s="1"/>
  <c r="D16" i="8"/>
  <c r="D20" i="8" s="1"/>
  <c r="C16" i="8"/>
  <c r="C20" i="8" s="1"/>
  <c r="B16" i="8"/>
  <c r="D35" i="7"/>
  <c r="C35" i="7"/>
  <c r="B35" i="7"/>
  <c r="I32" i="7"/>
  <c r="I35" i="7" s="1"/>
  <c r="H32" i="7"/>
  <c r="H35" i="7" s="1"/>
  <c r="G32" i="7"/>
  <c r="G35" i="7" s="1"/>
  <c r="G27" i="7"/>
  <c r="B20" i="7"/>
  <c r="G19" i="7"/>
  <c r="I19" i="7" s="1"/>
  <c r="I18" i="7"/>
  <c r="G18" i="7"/>
  <c r="G17" i="7"/>
  <c r="I17" i="7" s="1"/>
  <c r="F16" i="7"/>
  <c r="F20" i="7" s="1"/>
  <c r="E16" i="7"/>
  <c r="E20" i="7" s="1"/>
  <c r="D16" i="7"/>
  <c r="D20" i="7" s="1"/>
  <c r="C16" i="7"/>
  <c r="C20" i="7" s="1"/>
  <c r="B16" i="7"/>
  <c r="D35" i="6"/>
  <c r="C35" i="6"/>
  <c r="B35" i="6"/>
  <c r="I32" i="6"/>
  <c r="I35" i="6" s="1"/>
  <c r="H32" i="6"/>
  <c r="H35" i="6" s="1"/>
  <c r="G32" i="6"/>
  <c r="G35" i="6" s="1"/>
  <c r="G27" i="6"/>
  <c r="B20" i="6"/>
  <c r="G19" i="6"/>
  <c r="I19" i="6" s="1"/>
  <c r="G18" i="6"/>
  <c r="I18" i="6" s="1"/>
  <c r="I17" i="6"/>
  <c r="G17" i="6"/>
  <c r="F16" i="6"/>
  <c r="F20" i="6" s="1"/>
  <c r="E16" i="6"/>
  <c r="E20" i="6" s="1"/>
  <c r="D16" i="6"/>
  <c r="D20" i="6" s="1"/>
  <c r="C16" i="6"/>
  <c r="C20" i="6" s="1"/>
  <c r="B16" i="6"/>
  <c r="H19" i="6"/>
  <c r="D35" i="5"/>
  <c r="C35" i="5"/>
  <c r="B35" i="5"/>
  <c r="I32" i="5"/>
  <c r="I35" i="5" s="1"/>
  <c r="H32" i="5"/>
  <c r="H35" i="5" s="1"/>
  <c r="G32" i="5"/>
  <c r="G35" i="5" s="1"/>
  <c r="G27" i="5"/>
  <c r="F20" i="5"/>
  <c r="B20" i="5"/>
  <c r="G19" i="5"/>
  <c r="I19" i="5" s="1"/>
  <c r="G18" i="5"/>
  <c r="I18" i="5" s="1"/>
  <c r="G17" i="5"/>
  <c r="F16" i="5"/>
  <c r="E16" i="5"/>
  <c r="E20" i="5" s="1"/>
  <c r="D16" i="5"/>
  <c r="D20" i="5" s="1"/>
  <c r="C16" i="5"/>
  <c r="C20" i="5" s="1"/>
  <c r="B16" i="5"/>
  <c r="G16" i="5" s="1"/>
  <c r="G7" i="5"/>
  <c r="G6" i="5"/>
  <c r="H19" i="5" s="1"/>
  <c r="D6" i="5"/>
  <c r="D5" i="5"/>
  <c r="D4" i="5"/>
  <c r="D3" i="5"/>
  <c r="D35" i="4"/>
  <c r="C35" i="4"/>
  <c r="B35" i="4"/>
  <c r="I32" i="4"/>
  <c r="I35" i="4" s="1"/>
  <c r="H32" i="4"/>
  <c r="H35" i="4" s="1"/>
  <c r="G32" i="4"/>
  <c r="G35" i="4" s="1"/>
  <c r="G27" i="4"/>
  <c r="F20" i="4"/>
  <c r="G19" i="4"/>
  <c r="I19" i="4" s="1"/>
  <c r="I18" i="4"/>
  <c r="G18" i="4"/>
  <c r="I17" i="4"/>
  <c r="G17" i="4"/>
  <c r="F16" i="4"/>
  <c r="E16" i="4"/>
  <c r="E20" i="4" s="1"/>
  <c r="D16" i="4"/>
  <c r="D20" i="4" s="1"/>
  <c r="C16" i="4"/>
  <c r="C20" i="4" s="1"/>
  <c r="B16" i="4"/>
  <c r="G3" i="2"/>
  <c r="G2" i="2"/>
  <c r="G4" i="2" s="1"/>
  <c r="C12" i="3"/>
  <c r="G2" i="3" s="1"/>
  <c r="G4" i="3" s="1"/>
  <c r="C11" i="3"/>
  <c r="C10" i="3"/>
  <c r="C9" i="3"/>
  <c r="C8" i="3"/>
  <c r="C12" i="2"/>
  <c r="C11" i="2"/>
  <c r="C10" i="2"/>
  <c r="G6" i="2" s="1"/>
  <c r="H19" i="2" s="1"/>
  <c r="C9" i="2"/>
  <c r="C8" i="2"/>
  <c r="D35" i="3"/>
  <c r="C35" i="3"/>
  <c r="B35" i="3"/>
  <c r="I32" i="3"/>
  <c r="I35" i="3" s="1"/>
  <c r="H32" i="3"/>
  <c r="H35" i="3" s="1"/>
  <c r="G32" i="3"/>
  <c r="G35" i="3" s="1"/>
  <c r="G27" i="3"/>
  <c r="G19" i="3"/>
  <c r="I19" i="3" s="1"/>
  <c r="G18" i="3"/>
  <c r="G17" i="3"/>
  <c r="I17" i="3" s="1"/>
  <c r="F16" i="3"/>
  <c r="F20" i="3" s="1"/>
  <c r="E16" i="3"/>
  <c r="E20" i="3" s="1"/>
  <c r="D16" i="3"/>
  <c r="D20" i="3" s="1"/>
  <c r="C16" i="3"/>
  <c r="C20" i="3" s="1"/>
  <c r="B16" i="3"/>
  <c r="G16" i="3" s="1"/>
  <c r="G7" i="3"/>
  <c r="G6" i="3"/>
  <c r="H19" i="3" s="1"/>
  <c r="D6" i="3"/>
  <c r="D5" i="3"/>
  <c r="D4" i="3"/>
  <c r="D3" i="3"/>
  <c r="D7" i="3" s="1"/>
  <c r="C35" i="2"/>
  <c r="B35" i="2"/>
  <c r="I32" i="2"/>
  <c r="I35" i="2" s="1"/>
  <c r="H32" i="2"/>
  <c r="H35" i="2" s="1"/>
  <c r="G32" i="2"/>
  <c r="G35" i="2" s="1"/>
  <c r="F20" i="2"/>
  <c r="B20" i="2"/>
  <c r="G19" i="2"/>
  <c r="I19" i="2" s="1"/>
  <c r="G18" i="2"/>
  <c r="I18" i="2" s="1"/>
  <c r="G17" i="2"/>
  <c r="I17" i="2" s="1"/>
  <c r="F16" i="2"/>
  <c r="E16" i="2"/>
  <c r="E20" i="2" s="1"/>
  <c r="D16" i="2"/>
  <c r="D20" i="2" s="1"/>
  <c r="C16" i="2"/>
  <c r="C20" i="2" s="1"/>
  <c r="B16" i="2"/>
  <c r="G16" i="2" s="1"/>
  <c r="G7" i="2"/>
  <c r="D6" i="2"/>
  <c r="D5" i="2"/>
  <c r="D4" i="2"/>
  <c r="G5" i="2"/>
  <c r="D3" i="2"/>
  <c r="I32" i="1"/>
  <c r="I35" i="1" s="1"/>
  <c r="H32" i="1"/>
  <c r="H35" i="1" s="1"/>
  <c r="C12" i="1"/>
  <c r="C11" i="1"/>
  <c r="C10" i="1"/>
  <c r="G6" i="1" s="1"/>
  <c r="H19" i="1" s="1"/>
  <c r="C9" i="1"/>
  <c r="C8" i="1"/>
  <c r="C35" i="1"/>
  <c r="B35" i="1"/>
  <c r="G32" i="1"/>
  <c r="G35" i="1" s="1"/>
  <c r="G27" i="1"/>
  <c r="G19" i="1"/>
  <c r="I19" i="1" s="1"/>
  <c r="G18" i="1"/>
  <c r="I18" i="1" s="1"/>
  <c r="G17" i="1"/>
  <c r="F16" i="1"/>
  <c r="F20" i="1" s="1"/>
  <c r="E16" i="1"/>
  <c r="E20" i="1" s="1"/>
  <c r="D16" i="1"/>
  <c r="D20" i="1" s="1"/>
  <c r="C16" i="1"/>
  <c r="C20" i="1" s="1"/>
  <c r="B16" i="1"/>
  <c r="D6" i="1"/>
  <c r="D5" i="1"/>
  <c r="D4" i="1"/>
  <c r="D3" i="1"/>
  <c r="D7" i="1" s="1"/>
  <c r="G2" i="1"/>
  <c r="G4" i="8" l="1"/>
  <c r="G3" i="8"/>
  <c r="G5" i="8" s="1"/>
  <c r="H18" i="8" s="1"/>
  <c r="G5" i="7"/>
  <c r="H18" i="7" s="1"/>
  <c r="G5" i="6"/>
  <c r="H18" i="6" s="1"/>
  <c r="G20" i="5"/>
  <c r="H18" i="5"/>
  <c r="D7" i="5"/>
  <c r="I17" i="1"/>
  <c r="G20" i="3"/>
  <c r="H17" i="3"/>
  <c r="B20" i="3"/>
  <c r="G4" i="11"/>
  <c r="G3" i="3"/>
  <c r="G5" i="3" s="1"/>
  <c r="H18" i="3" s="1"/>
  <c r="G5" i="12"/>
  <c r="H18" i="12" s="1"/>
  <c r="D35" i="2"/>
  <c r="D7" i="2"/>
  <c r="H17" i="2"/>
  <c r="H18" i="2"/>
  <c r="G20" i="2"/>
  <c r="D35" i="1"/>
  <c r="G5" i="10"/>
  <c r="H18" i="10" s="1"/>
  <c r="G16" i="12"/>
  <c r="G20" i="12" s="1"/>
  <c r="H19" i="11"/>
  <c r="H18" i="11"/>
  <c r="G16" i="11"/>
  <c r="G20" i="11" s="1"/>
  <c r="G16" i="10"/>
  <c r="G20" i="10" s="1"/>
  <c r="B20" i="10"/>
  <c r="G16" i="9"/>
  <c r="G20" i="9" s="1"/>
  <c r="B20" i="9"/>
  <c r="G16" i="8"/>
  <c r="G20" i="8" s="1"/>
  <c r="G16" i="7"/>
  <c r="G20" i="7" s="1"/>
  <c r="G16" i="6"/>
  <c r="G20" i="6" s="1"/>
  <c r="G5" i="4"/>
  <c r="H18" i="4" s="1"/>
  <c r="G16" i="4"/>
  <c r="G20" i="4" s="1"/>
  <c r="B20" i="4"/>
  <c r="H17" i="12"/>
  <c r="H17" i="11"/>
  <c r="H17" i="10"/>
  <c r="H17" i="9"/>
  <c r="H17" i="8"/>
  <c r="H17" i="7"/>
  <c r="H17" i="6"/>
  <c r="G2" i="5"/>
  <c r="H17" i="4"/>
  <c r="G4" i="1"/>
  <c r="H17" i="1" s="1"/>
  <c r="G5" i="1"/>
  <c r="H18" i="1" s="1"/>
  <c r="G16" i="1"/>
  <c r="B20" i="1"/>
  <c r="G4" i="5" l="1"/>
  <c r="H17" i="5" s="1"/>
  <c r="I17" i="5"/>
  <c r="I18" i="3"/>
</calcChain>
</file>

<file path=xl/sharedStrings.xml><?xml version="1.0" encoding="utf-8"?>
<sst xmlns="http://schemas.openxmlformats.org/spreadsheetml/2006/main" count="772" uniqueCount="54">
  <si>
    <t>HAM MADDE</t>
  </si>
  <si>
    <t>ÇIKMASI GEREKEN</t>
  </si>
  <si>
    <t>MİKTAR</t>
  </si>
  <si>
    <t>DEPO</t>
  </si>
  <si>
    <t>GELEN</t>
  </si>
  <si>
    <t>FİYAT</t>
  </si>
  <si>
    <t>TUTAR</t>
  </si>
  <si>
    <t>BÜTÜNDEN KOVAN</t>
  </si>
  <si>
    <t>BÜTÜN</t>
  </si>
  <si>
    <t xml:space="preserve">BÜTÜN </t>
  </si>
  <si>
    <t>BÜTÜNDEN BUT</t>
  </si>
  <si>
    <t>KOVAN</t>
  </si>
  <si>
    <t>BUT</t>
  </si>
  <si>
    <t>MUZ</t>
  </si>
  <si>
    <t>SOSLU GÖĞÜS</t>
  </si>
  <si>
    <t>KANAT</t>
  </si>
  <si>
    <t>SOSLU BUT</t>
  </si>
  <si>
    <t>DEVREDEN KOVAN</t>
  </si>
  <si>
    <t>PİŞMİŞ GÖĞÜS</t>
  </si>
  <si>
    <t>DEVREDEN BUT</t>
  </si>
  <si>
    <t>PİŞMİŞ BUT</t>
  </si>
  <si>
    <t>DEVREDEN MUZ</t>
  </si>
  <si>
    <t>KEMİKSİZ GÖĞÜS</t>
  </si>
  <si>
    <t>DEVREDEN KANAT</t>
  </si>
  <si>
    <t>KEMİKSİZ BUT</t>
  </si>
  <si>
    <t>KEMİKSİZ</t>
  </si>
  <si>
    <t>SUAT</t>
  </si>
  <si>
    <t>SEMİR</t>
  </si>
  <si>
    <t>BEKİR</t>
  </si>
  <si>
    <t>GÜL</t>
  </si>
  <si>
    <t>TOPLAM</t>
  </si>
  <si>
    <t>FARK</t>
  </si>
  <si>
    <t>GÖGÜS</t>
  </si>
  <si>
    <t>MARİNASYON</t>
  </si>
  <si>
    <t xml:space="preserve">BATON </t>
  </si>
  <si>
    <t>GÖĞÜS</t>
  </si>
  <si>
    <t>KİME</t>
  </si>
  <si>
    <t>SÜLEYMAN</t>
  </si>
  <si>
    <t>GÖKHAN</t>
  </si>
  <si>
    <t>PİŞMİŞ</t>
  </si>
  <si>
    <t>SOSLU</t>
  </si>
  <si>
    <t>PAKET</t>
  </si>
  <si>
    <t>KG</t>
  </si>
  <si>
    <t>DEVİR</t>
  </si>
  <si>
    <t>TAKOZ</t>
  </si>
  <si>
    <t>FİRE</t>
  </si>
  <si>
    <t>DEVREDEN BÜTÜN</t>
  </si>
  <si>
    <t>TURGUT</t>
  </si>
  <si>
    <t>MURAT</t>
  </si>
  <si>
    <t>MUHAMMED</t>
  </si>
  <si>
    <t>KEMİK</t>
  </si>
  <si>
    <t>CANDAN</t>
  </si>
  <si>
    <t>MUHAMMET</t>
  </si>
  <si>
    <t>CANDAN 82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</si>
</sst>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/>
    <xf numFmtId="0" fontId="1" fillId="0" borderId="4" xfId="0" applyFont="1" applyFill="1" applyBorder="1" applyAlignment="1">
      <alignment horizontal="left"/>
    </xf>
    <xf numFmtId="0" fontId="1" fillId="0" borderId="6" xfId="0" applyFont="1" applyBorder="1"/>
    <xf numFmtId="0" fontId="1" fillId="0" borderId="5" xfId="0" applyFont="1" applyBorder="1"/>
    <xf numFmtId="0" fontId="1" fillId="0" borderId="4" xfId="0" applyFont="1" applyBorder="1" applyAlignment="1">
      <alignment horizontal="left"/>
    </xf>
    <xf numFmtId="2" fontId="1" fillId="0" borderId="6" xfId="0" applyNumberFormat="1" applyFont="1" applyBorder="1"/>
    <xf numFmtId="0" fontId="1" fillId="0" borderId="7" xfId="0" applyFont="1" applyBorder="1" applyAlignment="1">
      <alignment horizontal="left"/>
    </xf>
    <xf numFmtId="0" fontId="1" fillId="0" borderId="8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4" xfId="0" applyFont="1" applyBorder="1"/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4" xfId="0" applyFont="1" applyFill="1" applyBorder="1"/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7" xfId="0" applyFont="1" applyFill="1" applyBorder="1"/>
    <xf numFmtId="0" fontId="1" fillId="0" borderId="7" xfId="0" applyFont="1" applyBorder="1" applyAlignment="1">
      <alignment horizontal="center"/>
    </xf>
    <xf numFmtId="2" fontId="1" fillId="0" borderId="8" xfId="0" applyNumberFormat="1" applyFont="1" applyBorder="1"/>
    <xf numFmtId="2" fontId="1" fillId="0" borderId="5" xfId="0" applyNumberFormat="1" applyFont="1" applyBorder="1"/>
    <xf numFmtId="0" fontId="1" fillId="0" borderId="1" xfId="0" applyFont="1" applyFill="1" applyBorder="1" applyAlignment="1">
      <alignment horizontal="center"/>
    </xf>
    <xf numFmtId="2" fontId="1" fillId="0" borderId="4" xfId="0" applyNumberFormat="1" applyFont="1" applyBorder="1"/>
    <xf numFmtId="2" fontId="1" fillId="0" borderId="7" xfId="0" applyNumberFormat="1" applyFont="1" applyBorder="1"/>
    <xf numFmtId="0" fontId="1" fillId="2" borderId="6" xfId="0" applyFont="1" applyFill="1" applyBorder="1"/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36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422AYL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TOPLAM"/>
      <sheetName val="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J3"/>
        </row>
        <row r="4">
          <cell r="J4"/>
        </row>
        <row r="5">
          <cell r="J5"/>
        </row>
        <row r="11">
          <cell r="G11"/>
        </row>
        <row r="12">
          <cell r="J12"/>
        </row>
      </sheetData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K35"/>
  <sheetViews>
    <sheetView workbookViewId="0">
      <selection activeCell="I24" sqref="I24"/>
    </sheetView>
  </sheetViews>
  <sheetFormatPr defaultRowHeight="15" x14ac:dyDescent="0.25"/>
  <cols>
    <col min="1" max="1" width="8.5703125" bestFit="1" customWidth="1"/>
    <col min="2" max="2" width="8.140625" bestFit="1" customWidth="1"/>
    <col min="3" max="3" width="12.7109375" bestFit="1" customWidth="1"/>
    <col min="4" max="4" width="8.5703125" bestFit="1" customWidth="1"/>
    <col min="5" max="5" width="6" bestFit="1" customWidth="1"/>
    <col min="6" max="6" width="18.42578125" bestFit="1" customWidth="1"/>
    <col min="7" max="7" width="8.5703125" bestFit="1" customWidth="1"/>
    <col min="8" max="8" width="6.28515625" bestFit="1" customWidth="1"/>
    <col min="9" max="9" width="16.5703125" bestFit="1" customWidth="1"/>
    <col min="10" max="10" width="8" bestFit="1" customWidth="1"/>
    <col min="12" max="12" width="12.85546875" bestFit="1" customWidth="1"/>
  </cols>
  <sheetData>
    <row r="1" spans="1:11" x14ac:dyDescent="0.25">
      <c r="A1" s="39" t="s">
        <v>0</v>
      </c>
      <c r="B1" s="40"/>
      <c r="C1" s="40"/>
      <c r="D1" s="41"/>
      <c r="E1" s="1"/>
      <c r="F1" s="2" t="s">
        <v>1</v>
      </c>
      <c r="G1" s="3" t="s">
        <v>2</v>
      </c>
      <c r="H1" s="1"/>
      <c r="I1" s="2" t="s">
        <v>3</v>
      </c>
      <c r="J1" s="3" t="s">
        <v>2</v>
      </c>
    </row>
    <row r="2" spans="1:11" x14ac:dyDescent="0.25">
      <c r="A2" s="4" t="s">
        <v>4</v>
      </c>
      <c r="B2" s="5" t="s">
        <v>2</v>
      </c>
      <c r="C2" s="5" t="s">
        <v>5</v>
      </c>
      <c r="D2" s="6" t="s">
        <v>6</v>
      </c>
      <c r="E2" s="7"/>
      <c r="F2" s="8" t="s">
        <v>7</v>
      </c>
      <c r="G2" s="9">
        <f>(B3-J2)*0.5</f>
        <v>695.30399999999997</v>
      </c>
      <c r="H2" s="1"/>
      <c r="I2" s="8" t="s">
        <v>8</v>
      </c>
      <c r="J2" s="9">
        <v>0</v>
      </c>
    </row>
    <row r="3" spans="1:11" x14ac:dyDescent="0.25">
      <c r="A3" s="4" t="s">
        <v>9</v>
      </c>
      <c r="B3" s="31">
        <f>848.858+541.75</f>
        <v>1390.6079999999999</v>
      </c>
      <c r="C3" s="31">
        <v>30.3</v>
      </c>
      <c r="D3" s="12">
        <f>SUM(B3*C3)</f>
        <v>42135.422399999996</v>
      </c>
      <c r="E3" s="7"/>
      <c r="F3" s="8" t="s">
        <v>10</v>
      </c>
      <c r="G3" s="9">
        <f>(B3-J2)*0.4</f>
        <v>556.2432</v>
      </c>
      <c r="H3" s="1"/>
      <c r="I3" s="11" t="s">
        <v>11</v>
      </c>
      <c r="J3" s="9">
        <v>152.48500000000001</v>
      </c>
    </row>
    <row r="4" spans="1:11" x14ac:dyDescent="0.25">
      <c r="A4" s="4" t="s">
        <v>11</v>
      </c>
      <c r="B4" s="31">
        <v>152.48500000000001</v>
      </c>
      <c r="C4" s="31">
        <v>33.582500000000003</v>
      </c>
      <c r="D4" s="12">
        <f>SUM(B4*C4)</f>
        <v>5120.8275125000009</v>
      </c>
      <c r="E4" s="7"/>
      <c r="F4" s="11" t="s">
        <v>11</v>
      </c>
      <c r="G4" s="9">
        <f>((G2+C8+B4)-J3)*0.84</f>
        <v>584.05535999999995</v>
      </c>
      <c r="H4" s="1"/>
      <c r="I4" s="11" t="s">
        <v>12</v>
      </c>
      <c r="J4" s="9">
        <v>52</v>
      </c>
    </row>
    <row r="5" spans="1:11" x14ac:dyDescent="0.25">
      <c r="A5" s="4" t="s">
        <v>12</v>
      </c>
      <c r="B5" s="31">
        <v>0</v>
      </c>
      <c r="C5" s="31">
        <v>0</v>
      </c>
      <c r="D5" s="12">
        <f>SUM(B5*C5)</f>
        <v>0</v>
      </c>
      <c r="E5" s="7"/>
      <c r="F5" s="11" t="s">
        <v>12</v>
      </c>
      <c r="G5" s="9">
        <f>((G3+C9+B5)-J4)*0.69</f>
        <v>347.92780799999997</v>
      </c>
      <c r="H5" s="1"/>
      <c r="I5" s="11" t="s">
        <v>13</v>
      </c>
      <c r="J5" s="9">
        <v>0</v>
      </c>
    </row>
    <row r="6" spans="1:11" x14ac:dyDescent="0.25">
      <c r="A6" s="4" t="s">
        <v>13</v>
      </c>
      <c r="B6" s="31">
        <v>0</v>
      </c>
      <c r="C6" s="31">
        <v>0</v>
      </c>
      <c r="D6" s="12">
        <f>SUM(B6*C6)</f>
        <v>0</v>
      </c>
      <c r="E6" s="7"/>
      <c r="F6" s="11" t="s">
        <v>13</v>
      </c>
      <c r="G6" s="12">
        <f>((C10+B6)-J5)*0.9</f>
        <v>0</v>
      </c>
      <c r="H6" s="1"/>
      <c r="I6" s="11" t="s">
        <v>14</v>
      </c>
      <c r="J6" s="9">
        <f>235.635+160+99.36</f>
        <v>494.995</v>
      </c>
    </row>
    <row r="7" spans="1:11" ht="15.75" thickBot="1" x14ac:dyDescent="0.3">
      <c r="A7" s="4"/>
      <c r="B7" s="31">
        <v>0</v>
      </c>
      <c r="C7" s="31"/>
      <c r="D7" s="12">
        <f>SUM(D3:D6)</f>
        <v>47256.249912499996</v>
      </c>
      <c r="E7" s="7"/>
      <c r="F7" s="13" t="s">
        <v>15</v>
      </c>
      <c r="G7" s="14">
        <f>(B3-J2)*0.1</f>
        <v>139.0608</v>
      </c>
      <c r="H7" s="1"/>
      <c r="I7" s="11" t="s">
        <v>16</v>
      </c>
      <c r="J7" s="9">
        <f>76.36+198.72</f>
        <v>275.08</v>
      </c>
    </row>
    <row r="8" spans="1:11" x14ac:dyDescent="0.25">
      <c r="A8" s="48" t="s">
        <v>17</v>
      </c>
      <c r="B8" s="49"/>
      <c r="C8" s="10">
        <f>'[1]30'!J3</f>
        <v>0</v>
      </c>
      <c r="D8" s="9"/>
      <c r="E8" s="7"/>
      <c r="F8" s="1"/>
      <c r="G8" s="1"/>
      <c r="H8" s="1"/>
      <c r="I8" s="11" t="s">
        <v>18</v>
      </c>
      <c r="J8" s="9">
        <v>0</v>
      </c>
    </row>
    <row r="9" spans="1:11" x14ac:dyDescent="0.25">
      <c r="A9" s="48" t="s">
        <v>19</v>
      </c>
      <c r="B9" s="49"/>
      <c r="C9" s="10">
        <f>'[1]30'!J4</f>
        <v>0</v>
      </c>
      <c r="D9" s="9"/>
      <c r="E9" s="7"/>
      <c r="F9" s="1"/>
      <c r="G9" s="1"/>
      <c r="H9" s="1"/>
      <c r="I9" s="11" t="s">
        <v>20</v>
      </c>
      <c r="J9" s="9">
        <v>0</v>
      </c>
    </row>
    <row r="10" spans="1:11" x14ac:dyDescent="0.25">
      <c r="A10" s="48" t="s">
        <v>21</v>
      </c>
      <c r="B10" s="49"/>
      <c r="C10" s="10">
        <f>'[1]30'!J5</f>
        <v>0</v>
      </c>
      <c r="D10" s="9"/>
      <c r="E10" s="7"/>
      <c r="F10" s="1"/>
      <c r="G10" s="1"/>
      <c r="H10" s="1"/>
      <c r="I10" s="11" t="s">
        <v>22</v>
      </c>
      <c r="J10" s="9">
        <v>142.6</v>
      </c>
    </row>
    <row r="11" spans="1:11" x14ac:dyDescent="0.25">
      <c r="A11" s="48" t="s">
        <v>23</v>
      </c>
      <c r="B11" s="49"/>
      <c r="C11" s="10">
        <f>'[1]30'!J12</f>
        <v>0</v>
      </c>
      <c r="D11" s="9"/>
      <c r="E11" s="7"/>
      <c r="F11" s="1"/>
      <c r="G11" s="1"/>
      <c r="H11" s="1"/>
      <c r="I11" s="11" t="s">
        <v>24</v>
      </c>
      <c r="J11" s="9">
        <v>40</v>
      </c>
    </row>
    <row r="12" spans="1:11" ht="15.75" thickBot="1" x14ac:dyDescent="0.3">
      <c r="A12" s="50" t="s">
        <v>46</v>
      </c>
      <c r="B12" s="51"/>
      <c r="C12" s="16">
        <f>'[1]30'!G11</f>
        <v>0</v>
      </c>
      <c r="D12" s="14"/>
      <c r="E12" s="7"/>
      <c r="F12" s="1"/>
      <c r="G12" s="1"/>
      <c r="H12" s="1"/>
      <c r="I12" s="13" t="s">
        <v>15</v>
      </c>
      <c r="J12" s="14">
        <v>134.88499999999999</v>
      </c>
    </row>
    <row r="13" spans="1:11" ht="15.75" thickBot="1" x14ac:dyDescent="0.3">
      <c r="A13" s="7"/>
      <c r="B13" s="7"/>
      <c r="C13" s="7"/>
      <c r="D13" s="7"/>
      <c r="E13" s="7"/>
      <c r="F13" s="1"/>
      <c r="G13" s="1"/>
      <c r="H13" s="1"/>
    </row>
    <row r="14" spans="1:11" ht="15.75" thickBot="1" x14ac:dyDescent="0.3">
      <c r="A14" s="42" t="s">
        <v>25</v>
      </c>
      <c r="B14" s="43"/>
      <c r="C14" s="43"/>
      <c r="D14" s="43"/>
      <c r="E14" s="43"/>
      <c r="F14" s="43"/>
      <c r="G14" s="44"/>
      <c r="H14" s="1"/>
      <c r="I14" s="1"/>
      <c r="J14" s="1"/>
    </row>
    <row r="15" spans="1:11" ht="15.75" thickBot="1" x14ac:dyDescent="0.3">
      <c r="A15" s="2"/>
      <c r="B15" s="17" t="s">
        <v>48</v>
      </c>
      <c r="C15" s="17" t="s">
        <v>49</v>
      </c>
      <c r="D15" s="17" t="s">
        <v>27</v>
      </c>
      <c r="E15" s="17" t="s">
        <v>28</v>
      </c>
      <c r="F15" s="18" t="s">
        <v>29</v>
      </c>
      <c r="G15" s="19" t="s">
        <v>30</v>
      </c>
      <c r="I15" s="1"/>
      <c r="J15" s="1"/>
    </row>
    <row r="16" spans="1:11" x14ac:dyDescent="0.25">
      <c r="A16" s="4" t="s">
        <v>8</v>
      </c>
      <c r="B16" s="10">
        <f>IF(B13&gt;0,B3/4,0)</f>
        <v>0</v>
      </c>
      <c r="C16" s="10">
        <f>IF(C13&gt;0,B3/4,0)</f>
        <v>0</v>
      </c>
      <c r="D16" s="10">
        <f>IF(D13&gt;0,B3/4,0)</f>
        <v>0</v>
      </c>
      <c r="E16" s="10">
        <f>IF(E13&gt;0,B3/4,0)</f>
        <v>0</v>
      </c>
      <c r="F16" s="10">
        <f>IF(F13&gt;0,B3/4,0)</f>
        <v>0</v>
      </c>
      <c r="G16" s="20">
        <f>SUM(B16:F16)</f>
        <v>0</v>
      </c>
      <c r="H16" s="32" t="s">
        <v>31</v>
      </c>
      <c r="I16" s="19" t="s">
        <v>45</v>
      </c>
      <c r="J16" s="1"/>
      <c r="K16" t="s">
        <v>50</v>
      </c>
    </row>
    <row r="17" spans="1:11" x14ac:dyDescent="0.25">
      <c r="A17" s="4" t="s">
        <v>32</v>
      </c>
      <c r="B17" s="10">
        <f>112.1+86.4+130</f>
        <v>328.5</v>
      </c>
      <c r="C17" s="10">
        <f>29.2+38.7</f>
        <v>67.900000000000006</v>
      </c>
      <c r="D17" s="10">
        <v>0</v>
      </c>
      <c r="E17" s="10">
        <v>0</v>
      </c>
      <c r="F17" s="20">
        <f>51.2+36.2+142.6</f>
        <v>230</v>
      </c>
      <c r="G17" s="20">
        <f>SUM(B17:F17)</f>
        <v>626.4</v>
      </c>
      <c r="H17" s="33">
        <f>(G4)-(G17)</f>
        <v>-42.344640000000027</v>
      </c>
      <c r="I17" s="12">
        <f>IF(G17&gt;0,(1-(G17/((B4+C8+G2)-J3)))*100,0)</f>
        <v>9.9099099099099082</v>
      </c>
      <c r="J17" s="1"/>
      <c r="K17">
        <v>252</v>
      </c>
    </row>
    <row r="18" spans="1:11" x14ac:dyDescent="0.25">
      <c r="A18" s="4" t="s">
        <v>12</v>
      </c>
      <c r="B18" s="10">
        <v>46.7</v>
      </c>
      <c r="C18" s="10">
        <v>0</v>
      </c>
      <c r="D18" s="10">
        <f>301.6</f>
        <v>301.60000000000002</v>
      </c>
      <c r="E18" s="10">
        <v>0</v>
      </c>
      <c r="F18" s="20">
        <v>0</v>
      </c>
      <c r="G18" s="20">
        <f>SUM(B18:F18)</f>
        <v>348.3</v>
      </c>
      <c r="H18" s="33">
        <f>(G5)-(G18)</f>
        <v>-0.37219200000004093</v>
      </c>
      <c r="I18" s="12">
        <f>IF(G18&gt;0,(1-(G18/((B5+C9+G3)-J4)))*100,0)</f>
        <v>30.926187998172306</v>
      </c>
      <c r="J18" s="1"/>
    </row>
    <row r="19" spans="1:11" ht="15.75" thickBot="1" x14ac:dyDescent="0.3">
      <c r="A19" s="4" t="s">
        <v>13</v>
      </c>
      <c r="B19" s="10">
        <v>0</v>
      </c>
      <c r="C19" s="10">
        <v>0</v>
      </c>
      <c r="D19" s="10">
        <v>0</v>
      </c>
      <c r="E19" s="10">
        <v>0</v>
      </c>
      <c r="F19" s="20">
        <v>0</v>
      </c>
      <c r="G19" s="20">
        <f>SUM(B19:F19)</f>
        <v>0</v>
      </c>
      <c r="H19" s="34">
        <f>(G6)-(G19)</f>
        <v>0</v>
      </c>
      <c r="I19" s="30">
        <f>IF((G19)&gt;0,"=(1-(G18/((B6+C10+G6)-J5)))*100",0)</f>
        <v>0</v>
      </c>
      <c r="J19" s="1"/>
    </row>
    <row r="20" spans="1:11" ht="15.75" thickBot="1" x14ac:dyDescent="0.3">
      <c r="A20" s="15"/>
      <c r="B20" s="16">
        <f t="shared" ref="B20:G20" si="0">SUM(B16:B19)</f>
        <v>375.2</v>
      </c>
      <c r="C20" s="16">
        <f t="shared" si="0"/>
        <v>67.900000000000006</v>
      </c>
      <c r="D20" s="16">
        <f t="shared" si="0"/>
        <v>301.60000000000002</v>
      </c>
      <c r="E20" s="16">
        <f t="shared" si="0"/>
        <v>0</v>
      </c>
      <c r="F20" s="16">
        <f t="shared" si="0"/>
        <v>230</v>
      </c>
      <c r="G20" s="14">
        <f t="shared" si="0"/>
        <v>974.7</v>
      </c>
      <c r="H20" s="1"/>
      <c r="I20" s="1"/>
      <c r="J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1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1" x14ac:dyDescent="0.25">
      <c r="A23" s="45" t="s">
        <v>33</v>
      </c>
      <c r="B23" s="46"/>
      <c r="C23" s="46"/>
      <c r="D23" s="47"/>
      <c r="E23" s="1"/>
      <c r="F23" s="21" t="s">
        <v>34</v>
      </c>
      <c r="G23" s="22"/>
      <c r="H23" s="1"/>
      <c r="I23" s="1"/>
      <c r="J23" s="1"/>
    </row>
    <row r="24" spans="1:11" x14ac:dyDescent="0.25">
      <c r="A24" s="4"/>
      <c r="B24" s="23" t="s">
        <v>35</v>
      </c>
      <c r="C24" s="23" t="s">
        <v>12</v>
      </c>
      <c r="D24" s="24" t="s">
        <v>36</v>
      </c>
      <c r="E24" s="1"/>
      <c r="F24" s="25" t="s">
        <v>37</v>
      </c>
      <c r="G24" s="9">
        <v>0</v>
      </c>
      <c r="H24" s="1"/>
      <c r="I24" s="1"/>
      <c r="J24" s="1"/>
    </row>
    <row r="25" spans="1:11" x14ac:dyDescent="0.25">
      <c r="A25" s="26">
        <v>1</v>
      </c>
      <c r="B25" s="10">
        <f>51.2+112.1+29.2</f>
        <v>192.5</v>
      </c>
      <c r="C25" s="10">
        <v>69.099999999999994</v>
      </c>
      <c r="D25" s="9">
        <v>1</v>
      </c>
      <c r="E25" s="1"/>
      <c r="F25" s="25" t="s">
        <v>38</v>
      </c>
      <c r="G25" s="9">
        <v>0</v>
      </c>
      <c r="H25" s="1"/>
      <c r="I25" s="1"/>
      <c r="J25" s="1"/>
    </row>
    <row r="26" spans="1:11" x14ac:dyDescent="0.25">
      <c r="A26" s="27">
        <v>2</v>
      </c>
      <c r="B26" s="10">
        <v>86.4</v>
      </c>
      <c r="C26" s="10">
        <v>172.8</v>
      </c>
      <c r="D26" s="9">
        <v>1</v>
      </c>
      <c r="E26" s="1"/>
      <c r="F26" s="25" t="s">
        <v>47</v>
      </c>
      <c r="G26" s="9">
        <v>148.19499999999999</v>
      </c>
      <c r="H26" s="1"/>
      <c r="I26" s="1"/>
      <c r="J26" s="1"/>
    </row>
    <row r="27" spans="1:11" ht="15.75" thickBot="1" x14ac:dyDescent="0.3">
      <c r="A27" s="26">
        <v>3</v>
      </c>
      <c r="B27" s="10">
        <v>204.9</v>
      </c>
      <c r="C27" s="10">
        <v>66.400000000000006</v>
      </c>
      <c r="D27" s="9">
        <v>1</v>
      </c>
      <c r="E27" s="1"/>
      <c r="F27" s="28" t="s">
        <v>30</v>
      </c>
      <c r="G27" s="14">
        <f>SUM(G24:G26)</f>
        <v>148.19499999999999</v>
      </c>
      <c r="H27" s="1"/>
      <c r="I27" s="1"/>
      <c r="J27" s="1"/>
    </row>
    <row r="28" spans="1:11" ht="15.75" thickBot="1" x14ac:dyDescent="0.3">
      <c r="A28" s="26">
        <v>4</v>
      </c>
      <c r="B28" s="10">
        <v>0</v>
      </c>
      <c r="C28" s="10">
        <v>0</v>
      </c>
      <c r="D28" s="9"/>
      <c r="E28" s="1"/>
      <c r="F28" s="1"/>
      <c r="G28" s="1"/>
      <c r="H28" s="1"/>
      <c r="I28" s="1"/>
      <c r="J28" s="1"/>
    </row>
    <row r="29" spans="1:11" x14ac:dyDescent="0.25">
      <c r="A29" s="26">
        <v>5</v>
      </c>
      <c r="B29" s="10">
        <v>0</v>
      </c>
      <c r="C29" s="10">
        <v>0</v>
      </c>
      <c r="D29" s="9"/>
      <c r="E29" s="1"/>
      <c r="F29" s="36" t="s">
        <v>39</v>
      </c>
      <c r="G29" s="37"/>
      <c r="H29" s="37"/>
      <c r="I29" s="38"/>
      <c r="J29" s="1"/>
    </row>
    <row r="30" spans="1:11" x14ac:dyDescent="0.25">
      <c r="A30" s="26">
        <v>6</v>
      </c>
      <c r="B30" s="10">
        <v>0</v>
      </c>
      <c r="C30" s="10">
        <v>0</v>
      </c>
      <c r="D30" s="9"/>
      <c r="E30" s="1"/>
      <c r="F30" s="4" t="s">
        <v>40</v>
      </c>
      <c r="G30" s="9">
        <v>0</v>
      </c>
      <c r="H30" s="9">
        <v>0</v>
      </c>
      <c r="I30" s="9">
        <v>0</v>
      </c>
      <c r="J30" s="1"/>
    </row>
    <row r="31" spans="1:11" x14ac:dyDescent="0.25">
      <c r="A31" s="26">
        <v>7</v>
      </c>
      <c r="B31" s="10">
        <v>0</v>
      </c>
      <c r="C31" s="10">
        <v>0</v>
      </c>
      <c r="D31" s="9"/>
      <c r="E31" s="1"/>
      <c r="F31" s="4" t="s">
        <v>41</v>
      </c>
      <c r="G31" s="9">
        <v>0</v>
      </c>
      <c r="H31" s="9">
        <v>0</v>
      </c>
      <c r="I31" s="9">
        <v>0</v>
      </c>
      <c r="J31" s="1"/>
    </row>
    <row r="32" spans="1:11" x14ac:dyDescent="0.25">
      <c r="A32" s="26">
        <v>8</v>
      </c>
      <c r="B32" s="10">
        <v>0</v>
      </c>
      <c r="C32" s="10">
        <v>0</v>
      </c>
      <c r="D32" s="9"/>
      <c r="E32" s="1"/>
      <c r="F32" s="4" t="s">
        <v>42</v>
      </c>
      <c r="G32" s="9">
        <f>G31*2.5</f>
        <v>0</v>
      </c>
      <c r="H32" s="9">
        <f>H31*2.5</f>
        <v>0</v>
      </c>
      <c r="I32" s="9">
        <f>I31*2.5</f>
        <v>0</v>
      </c>
      <c r="J32" s="1"/>
    </row>
    <row r="33" spans="1:9" x14ac:dyDescent="0.25">
      <c r="A33" s="26">
        <v>9</v>
      </c>
      <c r="B33" s="10">
        <v>0</v>
      </c>
      <c r="C33" s="10">
        <v>0</v>
      </c>
      <c r="D33" s="9"/>
      <c r="E33" s="1"/>
      <c r="F33" s="4" t="s">
        <v>43</v>
      </c>
      <c r="G33" s="9">
        <v>0</v>
      </c>
      <c r="H33" s="9">
        <v>0</v>
      </c>
      <c r="I33" s="9">
        <v>0</v>
      </c>
    </row>
    <row r="34" spans="1:9" x14ac:dyDescent="0.25">
      <c r="A34" s="26">
        <v>10</v>
      </c>
      <c r="B34" s="10">
        <v>0</v>
      </c>
      <c r="C34" s="10">
        <v>0</v>
      </c>
      <c r="D34" s="9"/>
      <c r="E34" s="1"/>
      <c r="F34" s="4" t="s">
        <v>44</v>
      </c>
      <c r="G34" s="9">
        <v>0</v>
      </c>
      <c r="H34" s="9">
        <v>0</v>
      </c>
      <c r="I34" s="9">
        <v>0</v>
      </c>
    </row>
    <row r="35" spans="1:9" ht="15.75" thickBot="1" x14ac:dyDescent="0.3">
      <c r="A35" s="29" t="s">
        <v>30</v>
      </c>
      <c r="B35" s="16">
        <f>SUM(B25:B34)</f>
        <v>483.79999999999995</v>
      </c>
      <c r="C35" s="16">
        <f>SUM(C25:C34)</f>
        <v>308.3</v>
      </c>
      <c r="D35" s="14">
        <f>SUM(B35:C35)</f>
        <v>792.09999999999991</v>
      </c>
      <c r="E35" s="1"/>
      <c r="F35" s="15" t="s">
        <v>45</v>
      </c>
      <c r="G35" s="30">
        <f>IF(G30&gt;G32,((1-((G32+G33)/G30))*100),0)</f>
        <v>0</v>
      </c>
      <c r="H35" s="30">
        <f>IF(H30&gt;H32,((1-((H32+H33)/H30))*100),0)</f>
        <v>0</v>
      </c>
      <c r="I35" s="30">
        <f>IF(I30&gt;I32,((1-((I32+I33)/I30))*100),0)</f>
        <v>0</v>
      </c>
    </row>
  </sheetData>
  <mergeCells count="9">
    <mergeCell ref="F29:I29"/>
    <mergeCell ref="A1:D1"/>
    <mergeCell ref="A14:G14"/>
    <mergeCell ref="A23:D23"/>
    <mergeCell ref="A8:B8"/>
    <mergeCell ref="A9:B9"/>
    <mergeCell ref="A10:B10"/>
    <mergeCell ref="A11:B11"/>
    <mergeCell ref="A12:B12"/>
  </mergeCells>
  <conditionalFormatting sqref="H17">
    <cfRule type="expression" dxfId="35" priority="3">
      <formula>$H$17&gt;0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expression" dxfId="34" priority="1">
      <formula>$H$18&lt;0</formula>
    </cfRule>
    <cfRule type="expression" dxfId="33" priority="2">
      <formula>$H$18&gt;0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J35"/>
  <sheetViews>
    <sheetView workbookViewId="0">
      <selection activeCell="F12" sqref="F12"/>
    </sheetView>
  </sheetViews>
  <sheetFormatPr defaultRowHeight="15" x14ac:dyDescent="0.25"/>
  <sheetData>
    <row r="1" spans="1:10" x14ac:dyDescent="0.25">
      <c r="A1" s="39" t="s">
        <v>0</v>
      </c>
      <c r="B1" s="40"/>
      <c r="C1" s="40"/>
      <c r="D1" s="41"/>
      <c r="E1" s="1"/>
      <c r="F1" s="2" t="s">
        <v>1</v>
      </c>
      <c r="G1" s="3" t="s">
        <v>2</v>
      </c>
      <c r="H1" s="1"/>
      <c r="I1" s="2" t="s">
        <v>3</v>
      </c>
      <c r="J1" s="3" t="s">
        <v>2</v>
      </c>
    </row>
    <row r="2" spans="1:10" x14ac:dyDescent="0.25">
      <c r="A2" s="4" t="s">
        <v>4</v>
      </c>
      <c r="B2" s="5" t="s">
        <v>2</v>
      </c>
      <c r="C2" s="5" t="s">
        <v>5</v>
      </c>
      <c r="D2" s="6" t="s">
        <v>6</v>
      </c>
      <c r="E2" s="7"/>
      <c r="F2" s="8" t="s">
        <v>7</v>
      </c>
      <c r="G2" s="9">
        <f>((B3+C12)-J2)*0.5</f>
        <v>0</v>
      </c>
      <c r="H2" s="1"/>
      <c r="I2" s="8" t="s">
        <v>8</v>
      </c>
      <c r="J2" s="9"/>
    </row>
    <row r="3" spans="1:10" x14ac:dyDescent="0.25">
      <c r="A3" s="4" t="s">
        <v>9</v>
      </c>
      <c r="B3" s="10">
        <v>0</v>
      </c>
      <c r="C3" s="10">
        <v>0</v>
      </c>
      <c r="D3" s="9">
        <f>SUM(B3*C3)</f>
        <v>0</v>
      </c>
      <c r="E3" s="7"/>
      <c r="F3" s="8" t="s">
        <v>10</v>
      </c>
      <c r="G3" s="9">
        <f>((B3+C12)-J2)*0.4</f>
        <v>0</v>
      </c>
      <c r="H3" s="1"/>
      <c r="I3" s="11" t="s">
        <v>11</v>
      </c>
      <c r="J3" s="9"/>
    </row>
    <row r="4" spans="1:10" x14ac:dyDescent="0.25">
      <c r="A4" s="4" t="s">
        <v>11</v>
      </c>
      <c r="B4" s="10">
        <v>0</v>
      </c>
      <c r="C4" s="10">
        <v>0</v>
      </c>
      <c r="D4" s="12">
        <f>SUM(B4*C4)</f>
        <v>0</v>
      </c>
      <c r="E4" s="7"/>
      <c r="F4" s="11" t="s">
        <v>11</v>
      </c>
      <c r="G4" s="9">
        <f>((G2+C8+B4)-J3)*0.84</f>
        <v>0</v>
      </c>
      <c r="H4" s="1"/>
      <c r="I4" s="11" t="s">
        <v>12</v>
      </c>
      <c r="J4" s="9"/>
    </row>
    <row r="5" spans="1:10" x14ac:dyDescent="0.25">
      <c r="A5" s="4" t="s">
        <v>12</v>
      </c>
      <c r="B5" s="10">
        <v>0</v>
      </c>
      <c r="C5" s="10">
        <v>0</v>
      </c>
      <c r="D5" s="12">
        <f>SUM(B5*C5)</f>
        <v>0</v>
      </c>
      <c r="E5" s="7"/>
      <c r="F5" s="11" t="s">
        <v>12</v>
      </c>
      <c r="G5" s="9">
        <f>((G3+C9+B5)-J4)*0.69</f>
        <v>0</v>
      </c>
      <c r="H5" s="1"/>
      <c r="I5" s="11" t="s">
        <v>13</v>
      </c>
      <c r="J5" s="9"/>
    </row>
    <row r="6" spans="1:10" x14ac:dyDescent="0.25">
      <c r="A6" s="4" t="s">
        <v>13</v>
      </c>
      <c r="B6" s="10">
        <v>0</v>
      </c>
      <c r="C6" s="10">
        <v>0</v>
      </c>
      <c r="D6" s="9">
        <f>SUM(B6*C6)</f>
        <v>0</v>
      </c>
      <c r="E6" s="7"/>
      <c r="F6" s="11" t="s">
        <v>13</v>
      </c>
      <c r="G6" s="12">
        <f>((C10+B6)-J5)*0.9</f>
        <v>0</v>
      </c>
      <c r="H6" s="1"/>
      <c r="I6" s="11" t="s">
        <v>14</v>
      </c>
      <c r="J6" s="9"/>
    </row>
    <row r="7" spans="1:10" ht="15.75" thickBot="1" x14ac:dyDescent="0.3">
      <c r="A7" s="4"/>
      <c r="B7" s="10">
        <v>0</v>
      </c>
      <c r="C7" s="10"/>
      <c r="D7" s="9">
        <f>SUM(D3:D6)</f>
        <v>0</v>
      </c>
      <c r="E7" s="7"/>
      <c r="F7" s="13" t="s">
        <v>15</v>
      </c>
      <c r="G7" s="14">
        <f>(B3-J2)*0.1</f>
        <v>0</v>
      </c>
      <c r="H7" s="1"/>
      <c r="I7" s="11" t="s">
        <v>16</v>
      </c>
      <c r="J7" s="9"/>
    </row>
    <row r="8" spans="1:10" x14ac:dyDescent="0.25">
      <c r="A8" s="48" t="s">
        <v>17</v>
      </c>
      <c r="B8" s="49"/>
      <c r="C8" s="10">
        <f>'9'!J3</f>
        <v>0</v>
      </c>
      <c r="D8" s="9"/>
      <c r="E8" s="7"/>
      <c r="F8" s="1"/>
      <c r="G8" s="1"/>
      <c r="H8" s="1"/>
      <c r="I8" s="11" t="s">
        <v>18</v>
      </c>
      <c r="J8" s="9"/>
    </row>
    <row r="9" spans="1:10" x14ac:dyDescent="0.25">
      <c r="A9" s="48" t="s">
        <v>19</v>
      </c>
      <c r="B9" s="49"/>
      <c r="C9" s="10">
        <f>'9'!J4</f>
        <v>0</v>
      </c>
      <c r="D9" s="9"/>
      <c r="E9" s="7"/>
      <c r="F9" s="1"/>
      <c r="G9" s="1"/>
      <c r="H9" s="1"/>
      <c r="I9" s="11" t="s">
        <v>20</v>
      </c>
      <c r="J9" s="9"/>
    </row>
    <row r="10" spans="1:10" x14ac:dyDescent="0.25">
      <c r="A10" s="48" t="s">
        <v>21</v>
      </c>
      <c r="B10" s="49"/>
      <c r="C10" s="10">
        <f>'9'!J5</f>
        <v>0</v>
      </c>
      <c r="D10" s="9"/>
      <c r="E10" s="7"/>
      <c r="F10" s="1"/>
      <c r="G10" s="1"/>
      <c r="H10" s="1"/>
      <c r="I10" s="11" t="s">
        <v>22</v>
      </c>
      <c r="J10" s="9"/>
    </row>
    <row r="11" spans="1:10" x14ac:dyDescent="0.25">
      <c r="A11" s="48" t="s">
        <v>23</v>
      </c>
      <c r="B11" s="49"/>
      <c r="C11" s="10">
        <f>'9'!J12</f>
        <v>0</v>
      </c>
      <c r="D11" s="9"/>
      <c r="E11" s="7"/>
      <c r="F11" s="1"/>
      <c r="G11" s="1"/>
      <c r="H11" s="1"/>
      <c r="I11" s="11" t="s">
        <v>24</v>
      </c>
      <c r="J11" s="9"/>
    </row>
    <row r="12" spans="1:10" ht="15.75" thickBot="1" x14ac:dyDescent="0.3">
      <c r="A12" s="50" t="s">
        <v>46</v>
      </c>
      <c r="B12" s="51"/>
      <c r="C12" s="16">
        <f>'9'!J2</f>
        <v>0</v>
      </c>
      <c r="D12" s="14"/>
      <c r="E12" s="7"/>
      <c r="F12" s="1"/>
      <c r="G12" s="1"/>
      <c r="H12" s="1"/>
      <c r="I12" s="13" t="s">
        <v>15</v>
      </c>
      <c r="J12" s="14"/>
    </row>
    <row r="13" spans="1:10" ht="15.75" thickBot="1" x14ac:dyDescent="0.3">
      <c r="A13" s="7"/>
      <c r="B13" s="7"/>
      <c r="C13" s="7"/>
      <c r="D13" s="7"/>
      <c r="E13" s="7"/>
      <c r="F13" s="1"/>
      <c r="G13" s="1"/>
      <c r="H13" s="1"/>
    </row>
    <row r="14" spans="1:10" ht="15.75" thickBot="1" x14ac:dyDescent="0.3">
      <c r="A14" s="42" t="s">
        <v>25</v>
      </c>
      <c r="B14" s="43"/>
      <c r="C14" s="43"/>
      <c r="D14" s="43"/>
      <c r="E14" s="43"/>
      <c r="F14" s="43"/>
      <c r="G14" s="44"/>
      <c r="H14" s="1"/>
      <c r="I14" s="1"/>
      <c r="J14" s="1"/>
    </row>
    <row r="15" spans="1:10" ht="15.75" thickBot="1" x14ac:dyDescent="0.3">
      <c r="A15" s="2"/>
      <c r="B15" s="17" t="s">
        <v>26</v>
      </c>
      <c r="C15" s="17"/>
      <c r="D15" s="17" t="s">
        <v>27</v>
      </c>
      <c r="E15" s="17" t="s">
        <v>28</v>
      </c>
      <c r="F15" s="18" t="s">
        <v>29</v>
      </c>
      <c r="G15" s="19" t="s">
        <v>30</v>
      </c>
      <c r="I15" s="1"/>
      <c r="J15" s="1"/>
    </row>
    <row r="16" spans="1:10" x14ac:dyDescent="0.25">
      <c r="A16" s="4" t="s">
        <v>8</v>
      </c>
      <c r="B16" s="10">
        <f>IF(B13&gt;0,B3/4,0)</f>
        <v>0</v>
      </c>
      <c r="C16" s="10">
        <f>IF(C13&gt;0,B3/4,0)</f>
        <v>0</v>
      </c>
      <c r="D16" s="10">
        <f>IF(D13&gt;0,B3/4,0)</f>
        <v>0</v>
      </c>
      <c r="E16" s="10">
        <f>IF(E13&gt;0,B3/4,0)</f>
        <v>0</v>
      </c>
      <c r="F16" s="10">
        <f>IF(F13&gt;0,B3/4,0)</f>
        <v>0</v>
      </c>
      <c r="G16" s="20">
        <f>SUM(B16:F16)</f>
        <v>0</v>
      </c>
      <c r="H16" s="32" t="s">
        <v>31</v>
      </c>
      <c r="I16" s="19" t="s">
        <v>45</v>
      </c>
      <c r="J16" s="1"/>
    </row>
    <row r="17" spans="1:10" x14ac:dyDescent="0.25">
      <c r="A17" s="4" t="s">
        <v>32</v>
      </c>
      <c r="B17" s="10">
        <v>0</v>
      </c>
      <c r="C17" s="10">
        <v>0</v>
      </c>
      <c r="D17" s="10">
        <v>0</v>
      </c>
      <c r="E17" s="10">
        <v>0</v>
      </c>
      <c r="F17" s="20">
        <v>0</v>
      </c>
      <c r="G17" s="20">
        <f>SUM(B17:F17)</f>
        <v>0</v>
      </c>
      <c r="H17" s="33">
        <f>(G4)-(G17)</f>
        <v>0</v>
      </c>
      <c r="I17" s="12">
        <f>IF(G17&gt;0,(1-(G17/((B4+C8+G2)-J3)))*100,0)</f>
        <v>0</v>
      </c>
      <c r="J17" s="1"/>
    </row>
    <row r="18" spans="1:10" x14ac:dyDescent="0.25">
      <c r="A18" s="4" t="s">
        <v>12</v>
      </c>
      <c r="B18" s="10">
        <v>0</v>
      </c>
      <c r="C18" s="10">
        <v>0</v>
      </c>
      <c r="D18" s="10">
        <v>0</v>
      </c>
      <c r="E18" s="10">
        <v>0</v>
      </c>
      <c r="F18" s="20">
        <v>0</v>
      </c>
      <c r="G18" s="20">
        <f>SUM(B18:F18)</f>
        <v>0</v>
      </c>
      <c r="H18" s="33">
        <f>(G5)-(G18)</f>
        <v>0</v>
      </c>
      <c r="I18" s="12">
        <f>IF(G18&gt;0,(1-(G18/((B5+C9+G3)-J4)))*100,0)</f>
        <v>0</v>
      </c>
      <c r="J18" s="1"/>
    </row>
    <row r="19" spans="1:10" ht="15.75" thickBot="1" x14ac:dyDescent="0.3">
      <c r="A19" s="4" t="s">
        <v>13</v>
      </c>
      <c r="B19" s="10">
        <v>0</v>
      </c>
      <c r="C19" s="10">
        <v>0</v>
      </c>
      <c r="D19" s="10">
        <v>0</v>
      </c>
      <c r="E19" s="10">
        <v>0</v>
      </c>
      <c r="F19" s="20">
        <v>0</v>
      </c>
      <c r="G19" s="20">
        <f>SUM(B19:F19)</f>
        <v>0</v>
      </c>
      <c r="H19" s="34">
        <f>(G6)-(G19)</f>
        <v>0</v>
      </c>
      <c r="I19" s="30">
        <f>IF((G19)&gt;0,"=(1-(G18/((B6+C10+G6)-J5)))*100",0)</f>
        <v>0</v>
      </c>
      <c r="J19" s="1"/>
    </row>
    <row r="20" spans="1:10" ht="15.75" thickBot="1" x14ac:dyDescent="0.3">
      <c r="A20" s="15"/>
      <c r="B20" s="16">
        <f t="shared" ref="B20:G20" si="0">SUM(B16:B19)</f>
        <v>0</v>
      </c>
      <c r="C20" s="16">
        <f t="shared" si="0"/>
        <v>0</v>
      </c>
      <c r="D20" s="16">
        <f t="shared" si="0"/>
        <v>0</v>
      </c>
      <c r="E20" s="16">
        <f t="shared" si="0"/>
        <v>0</v>
      </c>
      <c r="F20" s="16">
        <f t="shared" si="0"/>
        <v>0</v>
      </c>
      <c r="G20" s="14">
        <f t="shared" si="0"/>
        <v>0</v>
      </c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45" t="s">
        <v>33</v>
      </c>
      <c r="B23" s="46"/>
      <c r="C23" s="46"/>
      <c r="D23" s="47"/>
      <c r="E23" s="1"/>
      <c r="F23" s="21" t="s">
        <v>34</v>
      </c>
      <c r="G23" s="22"/>
      <c r="H23" s="1"/>
      <c r="I23" s="1"/>
      <c r="J23" s="1"/>
    </row>
    <row r="24" spans="1:10" x14ac:dyDescent="0.25">
      <c r="A24" s="4"/>
      <c r="B24" s="23" t="s">
        <v>35</v>
      </c>
      <c r="C24" s="23" t="s">
        <v>12</v>
      </c>
      <c r="D24" s="24" t="s">
        <v>36</v>
      </c>
      <c r="E24" s="1"/>
      <c r="F24" s="25" t="s">
        <v>37</v>
      </c>
      <c r="G24" s="9">
        <v>0</v>
      </c>
      <c r="H24" s="1"/>
      <c r="I24" s="1"/>
      <c r="J24" s="1"/>
    </row>
    <row r="25" spans="1:10" x14ac:dyDescent="0.25">
      <c r="A25" s="26">
        <v>1</v>
      </c>
      <c r="B25" s="10">
        <v>0</v>
      </c>
      <c r="C25" s="10">
        <v>0</v>
      </c>
      <c r="D25" s="9"/>
      <c r="E25" s="1"/>
      <c r="F25" s="25" t="s">
        <v>38</v>
      </c>
      <c r="G25" s="9">
        <v>0</v>
      </c>
      <c r="H25" s="1"/>
      <c r="I25" s="1"/>
      <c r="J25" s="1"/>
    </row>
    <row r="26" spans="1:10" x14ac:dyDescent="0.25">
      <c r="A26" s="27">
        <v>2</v>
      </c>
      <c r="B26" s="10">
        <v>0</v>
      </c>
      <c r="C26" s="10">
        <v>0</v>
      </c>
      <c r="D26" s="9"/>
      <c r="E26" s="1"/>
      <c r="F26" s="25" t="s">
        <v>47</v>
      </c>
      <c r="G26" s="9">
        <v>0</v>
      </c>
      <c r="H26" s="1"/>
      <c r="I26" s="1"/>
      <c r="J26" s="1"/>
    </row>
    <row r="27" spans="1:10" ht="15.75" thickBot="1" x14ac:dyDescent="0.3">
      <c r="A27" s="26">
        <v>3</v>
      </c>
      <c r="B27" s="10">
        <v>0</v>
      </c>
      <c r="C27" s="10">
        <v>0</v>
      </c>
      <c r="D27" s="9"/>
      <c r="E27" s="1"/>
      <c r="F27" s="28" t="s">
        <v>30</v>
      </c>
      <c r="G27" s="14">
        <f>SUM(G24:G26)</f>
        <v>0</v>
      </c>
      <c r="H27" s="1"/>
      <c r="I27" s="1"/>
      <c r="J27" s="1"/>
    </row>
    <row r="28" spans="1:10" ht="15.75" thickBot="1" x14ac:dyDescent="0.3">
      <c r="A28" s="26">
        <v>4</v>
      </c>
      <c r="B28" s="10">
        <v>0</v>
      </c>
      <c r="C28" s="10">
        <v>0</v>
      </c>
      <c r="D28" s="9"/>
      <c r="E28" s="1"/>
      <c r="F28" s="1"/>
      <c r="G28" s="1"/>
      <c r="H28" s="1"/>
      <c r="I28" s="1"/>
      <c r="J28" s="1"/>
    </row>
    <row r="29" spans="1:10" x14ac:dyDescent="0.25">
      <c r="A29" s="26">
        <v>5</v>
      </c>
      <c r="B29" s="10">
        <v>0</v>
      </c>
      <c r="C29" s="10">
        <v>0</v>
      </c>
      <c r="D29" s="9"/>
      <c r="E29" s="1"/>
      <c r="F29" s="36" t="s">
        <v>39</v>
      </c>
      <c r="G29" s="37"/>
      <c r="H29" s="37"/>
      <c r="I29" s="38"/>
      <c r="J29" s="1"/>
    </row>
    <row r="30" spans="1:10" x14ac:dyDescent="0.25">
      <c r="A30" s="26">
        <v>6</v>
      </c>
      <c r="B30" s="10">
        <v>0</v>
      </c>
      <c r="C30" s="10">
        <v>0</v>
      </c>
      <c r="D30" s="9"/>
      <c r="E30" s="1"/>
      <c r="F30" s="4" t="s">
        <v>40</v>
      </c>
      <c r="G30" s="9">
        <v>0</v>
      </c>
      <c r="H30" s="9">
        <v>0</v>
      </c>
      <c r="I30" s="9">
        <v>0</v>
      </c>
      <c r="J30" s="1"/>
    </row>
    <row r="31" spans="1:10" x14ac:dyDescent="0.25">
      <c r="A31" s="26">
        <v>7</v>
      </c>
      <c r="B31" s="10">
        <v>0</v>
      </c>
      <c r="C31" s="10">
        <v>0</v>
      </c>
      <c r="D31" s="9"/>
      <c r="E31" s="1"/>
      <c r="F31" s="4" t="s">
        <v>41</v>
      </c>
      <c r="G31" s="9">
        <v>0</v>
      </c>
      <c r="H31" s="9">
        <v>0</v>
      </c>
      <c r="I31" s="9">
        <v>0</v>
      </c>
      <c r="J31" s="1"/>
    </row>
    <row r="32" spans="1:10" x14ac:dyDescent="0.25">
      <c r="A32" s="26">
        <v>8</v>
      </c>
      <c r="B32" s="10">
        <v>0</v>
      </c>
      <c r="C32" s="10">
        <v>0</v>
      </c>
      <c r="D32" s="9"/>
      <c r="E32" s="1"/>
      <c r="F32" s="4" t="s">
        <v>42</v>
      </c>
      <c r="G32" s="9">
        <f>G31*2.5</f>
        <v>0</v>
      </c>
      <c r="H32" s="9">
        <f>H31*2.5</f>
        <v>0</v>
      </c>
      <c r="I32" s="9">
        <f>I31*2.5</f>
        <v>0</v>
      </c>
      <c r="J32" s="1"/>
    </row>
    <row r="33" spans="1:9" x14ac:dyDescent="0.25">
      <c r="A33" s="26">
        <v>9</v>
      </c>
      <c r="B33" s="10">
        <v>0</v>
      </c>
      <c r="C33" s="10">
        <v>0</v>
      </c>
      <c r="D33" s="9"/>
      <c r="E33" s="1"/>
      <c r="F33" s="4" t="s">
        <v>43</v>
      </c>
      <c r="G33" s="9">
        <v>0</v>
      </c>
      <c r="H33" s="9">
        <v>0</v>
      </c>
      <c r="I33" s="9">
        <v>0</v>
      </c>
    </row>
    <row r="34" spans="1:9" x14ac:dyDescent="0.25">
      <c r="A34" s="26">
        <v>10</v>
      </c>
      <c r="B34" s="10">
        <v>0</v>
      </c>
      <c r="C34" s="10">
        <v>0</v>
      </c>
      <c r="D34" s="9"/>
      <c r="E34" s="1"/>
      <c r="F34" s="4" t="s">
        <v>44</v>
      </c>
      <c r="G34" s="9">
        <v>0</v>
      </c>
      <c r="H34" s="9">
        <v>0</v>
      </c>
      <c r="I34" s="9">
        <v>0</v>
      </c>
    </row>
    <row r="35" spans="1:9" ht="15.75" thickBot="1" x14ac:dyDescent="0.3">
      <c r="A35" s="29" t="s">
        <v>30</v>
      </c>
      <c r="B35" s="16">
        <f>SUM(B25:B34)</f>
        <v>0</v>
      </c>
      <c r="C35" s="16">
        <f>SUM(C25:C34)</f>
        <v>0</v>
      </c>
      <c r="D35" s="14">
        <f>SUM(B35:C35)</f>
        <v>0</v>
      </c>
      <c r="E35" s="1"/>
      <c r="F35" s="15" t="s">
        <v>45</v>
      </c>
      <c r="G35" s="30">
        <f>IF(G30&gt;G32,((1-((G32+G33)/G30))*100),0)</f>
        <v>0</v>
      </c>
      <c r="H35" s="30">
        <f>IF(H30&gt;H32,((1-((H32+H33)/H30))*100),0)</f>
        <v>0</v>
      </c>
      <c r="I35" s="30">
        <f>IF(I30&gt;I32,((1-((I32+I33)/I30))*100),0)</f>
        <v>0</v>
      </c>
    </row>
  </sheetData>
  <mergeCells count="9">
    <mergeCell ref="A14:G14"/>
    <mergeCell ref="A23:D23"/>
    <mergeCell ref="F29:I29"/>
    <mergeCell ref="A1:D1"/>
    <mergeCell ref="A8:B8"/>
    <mergeCell ref="A9:B9"/>
    <mergeCell ref="A10:B10"/>
    <mergeCell ref="A11:B11"/>
    <mergeCell ref="A12:B12"/>
  </mergeCells>
  <conditionalFormatting sqref="H17">
    <cfRule type="expression" dxfId="8" priority="3">
      <formula>$H$17&gt;0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expression" dxfId="7" priority="1">
      <formula>$H$18&lt;0</formula>
    </cfRule>
    <cfRule type="expression" dxfId="6" priority="2">
      <formula>$H$18&gt;0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J35"/>
  <sheetViews>
    <sheetView workbookViewId="0">
      <selection sqref="A1:G12"/>
    </sheetView>
  </sheetViews>
  <sheetFormatPr defaultRowHeight="15" x14ac:dyDescent="0.25"/>
  <sheetData>
    <row r="1" spans="1:10" x14ac:dyDescent="0.25">
      <c r="A1" s="39" t="s">
        <v>0</v>
      </c>
      <c r="B1" s="40"/>
      <c r="C1" s="40"/>
      <c r="D1" s="41"/>
      <c r="E1" s="1"/>
      <c r="F1" s="2" t="s">
        <v>1</v>
      </c>
      <c r="G1" s="3" t="s">
        <v>2</v>
      </c>
      <c r="H1" s="1"/>
      <c r="I1" s="2" t="s">
        <v>3</v>
      </c>
      <c r="J1" s="3" t="s">
        <v>2</v>
      </c>
    </row>
    <row r="2" spans="1:10" x14ac:dyDescent="0.25">
      <c r="A2" s="4" t="s">
        <v>4</v>
      </c>
      <c r="B2" s="5" t="s">
        <v>2</v>
      </c>
      <c r="C2" s="5" t="s">
        <v>5</v>
      </c>
      <c r="D2" s="6" t="s">
        <v>6</v>
      </c>
      <c r="E2" s="7"/>
      <c r="F2" s="8" t="s">
        <v>7</v>
      </c>
      <c r="G2" s="9">
        <f>((B3+C12)-J2)*0.5</f>
        <v>0</v>
      </c>
      <c r="H2" s="1"/>
      <c r="I2" s="8" t="s">
        <v>8</v>
      </c>
      <c r="J2" s="9"/>
    </row>
    <row r="3" spans="1:10" x14ac:dyDescent="0.25">
      <c r="A3" s="4" t="s">
        <v>9</v>
      </c>
      <c r="B3" s="10">
        <v>0</v>
      </c>
      <c r="C3" s="10">
        <v>0</v>
      </c>
      <c r="D3" s="9">
        <f>SUM(B3*C3)</f>
        <v>0</v>
      </c>
      <c r="E3" s="7"/>
      <c r="F3" s="8" t="s">
        <v>10</v>
      </c>
      <c r="G3" s="9">
        <f>((B3+C12)-J2)*0.4</f>
        <v>0</v>
      </c>
      <c r="H3" s="1"/>
      <c r="I3" s="11" t="s">
        <v>11</v>
      </c>
      <c r="J3" s="9"/>
    </row>
    <row r="4" spans="1:10" x14ac:dyDescent="0.25">
      <c r="A4" s="4" t="s">
        <v>11</v>
      </c>
      <c r="B4" s="10">
        <v>0</v>
      </c>
      <c r="C4" s="10">
        <v>0</v>
      </c>
      <c r="D4" s="12">
        <f>SUM(B4*C4)</f>
        <v>0</v>
      </c>
      <c r="E4" s="7"/>
      <c r="F4" s="11" t="s">
        <v>11</v>
      </c>
      <c r="G4" s="9">
        <f>((G2+C8+B4)-J3)*0.84</f>
        <v>60.143999999999991</v>
      </c>
      <c r="H4" s="1"/>
      <c r="I4" s="11" t="s">
        <v>12</v>
      </c>
      <c r="J4" s="9"/>
    </row>
    <row r="5" spans="1:10" x14ac:dyDescent="0.25">
      <c r="A5" s="4" t="s">
        <v>12</v>
      </c>
      <c r="B5" s="10">
        <v>0</v>
      </c>
      <c r="C5" s="10">
        <v>0</v>
      </c>
      <c r="D5" s="12">
        <f>SUM(B5*C5)</f>
        <v>0</v>
      </c>
      <c r="E5" s="7"/>
      <c r="F5" s="11" t="s">
        <v>12</v>
      </c>
      <c r="G5" s="9">
        <f>((G3+C9+B5)-J4)*0.69</f>
        <v>199.34099999999998</v>
      </c>
      <c r="H5" s="1"/>
      <c r="I5" s="11" t="s">
        <v>13</v>
      </c>
      <c r="J5" s="9"/>
    </row>
    <row r="6" spans="1:10" x14ac:dyDescent="0.25">
      <c r="A6" s="4" t="s">
        <v>13</v>
      </c>
      <c r="B6" s="10">
        <v>0</v>
      </c>
      <c r="C6" s="10">
        <v>0</v>
      </c>
      <c r="D6" s="9">
        <f>SUM(B6*C6)</f>
        <v>0</v>
      </c>
      <c r="E6" s="7"/>
      <c r="F6" s="11" t="s">
        <v>13</v>
      </c>
      <c r="G6" s="12">
        <f>((C10+B6)-J5)*0.9</f>
        <v>0</v>
      </c>
      <c r="H6" s="1"/>
      <c r="I6" s="11" t="s">
        <v>14</v>
      </c>
      <c r="J6" s="9"/>
    </row>
    <row r="7" spans="1:10" ht="15.75" thickBot="1" x14ac:dyDescent="0.3">
      <c r="A7" s="4"/>
      <c r="B7" s="10">
        <v>0</v>
      </c>
      <c r="C7" s="10"/>
      <c r="D7" s="9">
        <f>SUM(D3:D6)</f>
        <v>0</v>
      </c>
      <c r="E7" s="7"/>
      <c r="F7" s="13" t="s">
        <v>15</v>
      </c>
      <c r="G7" s="14">
        <f>(B3-J2)*0.1</f>
        <v>0</v>
      </c>
      <c r="H7" s="1"/>
      <c r="I7" s="11" t="s">
        <v>16</v>
      </c>
      <c r="J7" s="9"/>
    </row>
    <row r="8" spans="1:10" x14ac:dyDescent="0.25">
      <c r="A8" s="48" t="s">
        <v>17</v>
      </c>
      <c r="B8" s="49"/>
      <c r="C8" s="10">
        <f>'6.'!J3</f>
        <v>71.599999999999994</v>
      </c>
      <c r="D8" s="9"/>
      <c r="E8" s="7"/>
      <c r="F8" s="1"/>
      <c r="G8" s="1"/>
      <c r="H8" s="1"/>
      <c r="I8" s="11" t="s">
        <v>18</v>
      </c>
      <c r="J8" s="9"/>
    </row>
    <row r="9" spans="1:10" x14ac:dyDescent="0.25">
      <c r="A9" s="48" t="s">
        <v>19</v>
      </c>
      <c r="B9" s="49"/>
      <c r="C9" s="10">
        <f>'6.'!J4</f>
        <v>288.89999999999998</v>
      </c>
      <c r="D9" s="9"/>
      <c r="E9" s="7"/>
      <c r="F9" s="1"/>
      <c r="G9" s="1"/>
      <c r="H9" s="1"/>
      <c r="I9" s="11" t="s">
        <v>20</v>
      </c>
      <c r="J9" s="9"/>
    </row>
    <row r="10" spans="1:10" x14ac:dyDescent="0.25">
      <c r="A10" s="48" t="s">
        <v>21</v>
      </c>
      <c r="B10" s="49"/>
      <c r="C10" s="10">
        <f>'6.'!J5</f>
        <v>0</v>
      </c>
      <c r="D10" s="9"/>
      <c r="E10" s="7"/>
      <c r="F10" s="1"/>
      <c r="G10" s="1"/>
      <c r="H10" s="1"/>
      <c r="I10" s="11" t="s">
        <v>22</v>
      </c>
      <c r="J10" s="9"/>
    </row>
    <row r="11" spans="1:10" x14ac:dyDescent="0.25">
      <c r="A11" s="48" t="s">
        <v>23</v>
      </c>
      <c r="B11" s="49"/>
      <c r="C11" s="10">
        <f>'6.'!J12</f>
        <v>0</v>
      </c>
      <c r="D11" s="9"/>
      <c r="E11" s="7"/>
      <c r="F11" s="1"/>
      <c r="G11" s="1"/>
      <c r="H11" s="1"/>
      <c r="I11" s="11" t="s">
        <v>24</v>
      </c>
      <c r="J11" s="9"/>
    </row>
    <row r="12" spans="1:10" ht="15.75" thickBot="1" x14ac:dyDescent="0.3">
      <c r="A12" s="50" t="s">
        <v>46</v>
      </c>
      <c r="B12" s="51"/>
      <c r="C12" s="16">
        <f>'6.'!J2</f>
        <v>0</v>
      </c>
      <c r="D12" s="14"/>
      <c r="E12" s="7"/>
      <c r="F12" s="1"/>
      <c r="G12" s="1"/>
      <c r="H12" s="1"/>
      <c r="I12" s="13" t="s">
        <v>15</v>
      </c>
      <c r="J12" s="14"/>
    </row>
    <row r="13" spans="1:10" ht="15.75" thickBot="1" x14ac:dyDescent="0.3">
      <c r="A13" s="7"/>
      <c r="B13" s="7"/>
      <c r="C13" s="7"/>
      <c r="D13" s="7"/>
      <c r="E13" s="7"/>
      <c r="F13" s="1"/>
      <c r="G13" s="1"/>
      <c r="H13" s="1"/>
    </row>
    <row r="14" spans="1:10" ht="15.75" thickBot="1" x14ac:dyDescent="0.3">
      <c r="A14" s="42" t="s">
        <v>25</v>
      </c>
      <c r="B14" s="43"/>
      <c r="C14" s="43"/>
      <c r="D14" s="43"/>
      <c r="E14" s="43"/>
      <c r="F14" s="43"/>
      <c r="G14" s="44"/>
      <c r="H14" s="1"/>
      <c r="I14" s="1"/>
      <c r="J14" s="1"/>
    </row>
    <row r="15" spans="1:10" ht="15.75" thickBot="1" x14ac:dyDescent="0.3">
      <c r="A15" s="2"/>
      <c r="B15" s="17" t="s">
        <v>26</v>
      </c>
      <c r="C15" s="17"/>
      <c r="D15" s="17" t="s">
        <v>27</v>
      </c>
      <c r="E15" s="17" t="s">
        <v>28</v>
      </c>
      <c r="F15" s="18" t="s">
        <v>29</v>
      </c>
      <c r="G15" s="19" t="s">
        <v>30</v>
      </c>
      <c r="I15" s="1"/>
      <c r="J15" s="1"/>
    </row>
    <row r="16" spans="1:10" x14ac:dyDescent="0.25">
      <c r="A16" s="4" t="s">
        <v>8</v>
      </c>
      <c r="B16" s="10">
        <f>IF(B13&gt;0,B3/4,0)</f>
        <v>0</v>
      </c>
      <c r="C16" s="10">
        <f>IF(C13&gt;0,B3/4,0)</f>
        <v>0</v>
      </c>
      <c r="D16" s="10">
        <f>IF(D13&gt;0,B3/4,0)</f>
        <v>0</v>
      </c>
      <c r="E16" s="10">
        <f>IF(E13&gt;0,B3/4,0)</f>
        <v>0</v>
      </c>
      <c r="F16" s="10">
        <f>IF(F13&gt;0,B3/4,0)</f>
        <v>0</v>
      </c>
      <c r="G16" s="20">
        <f>SUM(B16:F16)</f>
        <v>0</v>
      </c>
      <c r="H16" s="32" t="s">
        <v>31</v>
      </c>
      <c r="I16" s="19" t="s">
        <v>45</v>
      </c>
      <c r="J16" s="1"/>
    </row>
    <row r="17" spans="1:10" x14ac:dyDescent="0.25">
      <c r="A17" s="4" t="s">
        <v>32</v>
      </c>
      <c r="B17" s="10">
        <v>0</v>
      </c>
      <c r="C17" s="10">
        <v>0</v>
      </c>
      <c r="D17" s="10">
        <v>0</v>
      </c>
      <c r="E17" s="10">
        <v>0</v>
      </c>
      <c r="F17" s="20">
        <v>0</v>
      </c>
      <c r="G17" s="20">
        <f>SUM(B17:F17)</f>
        <v>0</v>
      </c>
      <c r="H17" s="33">
        <f>(G4)-(G17)</f>
        <v>60.143999999999991</v>
      </c>
      <c r="I17" s="12">
        <f>IF(G17&gt;0,(1-(G17/((B4+C8+G2)-J3)))*100,0)</f>
        <v>0</v>
      </c>
      <c r="J17" s="1"/>
    </row>
    <row r="18" spans="1:10" x14ac:dyDescent="0.25">
      <c r="A18" s="4" t="s">
        <v>12</v>
      </c>
      <c r="B18" s="10">
        <v>0</v>
      </c>
      <c r="C18" s="10">
        <v>0</v>
      </c>
      <c r="D18" s="10">
        <v>0</v>
      </c>
      <c r="E18" s="10">
        <v>0</v>
      </c>
      <c r="F18" s="20">
        <v>0</v>
      </c>
      <c r="G18" s="20">
        <f>SUM(B18:F18)</f>
        <v>0</v>
      </c>
      <c r="H18" s="33">
        <f>(G5)-(G18)</f>
        <v>199.34099999999998</v>
      </c>
      <c r="I18" s="12">
        <f>IF(G18&gt;0,(1-(G18/((B5+C9+G3)-J4)))*100,0)</f>
        <v>0</v>
      </c>
      <c r="J18" s="1"/>
    </row>
    <row r="19" spans="1:10" ht="15.75" thickBot="1" x14ac:dyDescent="0.3">
      <c r="A19" s="4" t="s">
        <v>13</v>
      </c>
      <c r="B19" s="10">
        <v>0</v>
      </c>
      <c r="C19" s="10">
        <v>0</v>
      </c>
      <c r="D19" s="10">
        <v>0</v>
      </c>
      <c r="E19" s="10">
        <v>0</v>
      </c>
      <c r="F19" s="20">
        <v>0</v>
      </c>
      <c r="G19" s="20">
        <f>SUM(B19:F19)</f>
        <v>0</v>
      </c>
      <c r="H19" s="34">
        <f>(G6)-(G19)</f>
        <v>0</v>
      </c>
      <c r="I19" s="30">
        <f>IF((G19)&gt;0,"=(1-(G18/((B6+C10+G6)-J5)))*100",0)</f>
        <v>0</v>
      </c>
      <c r="J19" s="1"/>
    </row>
    <row r="20" spans="1:10" ht="15.75" thickBot="1" x14ac:dyDescent="0.3">
      <c r="A20" s="15"/>
      <c r="B20" s="16">
        <f t="shared" ref="B20:G20" si="0">SUM(B16:B19)</f>
        <v>0</v>
      </c>
      <c r="C20" s="16">
        <f t="shared" si="0"/>
        <v>0</v>
      </c>
      <c r="D20" s="16">
        <f t="shared" si="0"/>
        <v>0</v>
      </c>
      <c r="E20" s="16">
        <f t="shared" si="0"/>
        <v>0</v>
      </c>
      <c r="F20" s="16">
        <f t="shared" si="0"/>
        <v>0</v>
      </c>
      <c r="G20" s="14">
        <f t="shared" si="0"/>
        <v>0</v>
      </c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45" t="s">
        <v>33</v>
      </c>
      <c r="B23" s="46"/>
      <c r="C23" s="46"/>
      <c r="D23" s="47"/>
      <c r="E23" s="1"/>
      <c r="F23" s="21" t="s">
        <v>34</v>
      </c>
      <c r="G23" s="22"/>
      <c r="H23" s="1"/>
      <c r="I23" s="1"/>
      <c r="J23" s="1"/>
    </row>
    <row r="24" spans="1:10" x14ac:dyDescent="0.25">
      <c r="A24" s="4"/>
      <c r="B24" s="23" t="s">
        <v>35</v>
      </c>
      <c r="C24" s="23" t="s">
        <v>12</v>
      </c>
      <c r="D24" s="24" t="s">
        <v>36</v>
      </c>
      <c r="E24" s="1"/>
      <c r="F24" s="25" t="s">
        <v>37</v>
      </c>
      <c r="G24" s="9">
        <v>0</v>
      </c>
      <c r="H24" s="1"/>
      <c r="I24" s="1"/>
      <c r="J24" s="1"/>
    </row>
    <row r="25" spans="1:10" x14ac:dyDescent="0.25">
      <c r="A25" s="26">
        <v>1</v>
      </c>
      <c r="B25" s="10">
        <v>0</v>
      </c>
      <c r="C25" s="10">
        <v>0</v>
      </c>
      <c r="D25" s="9"/>
      <c r="E25" s="1"/>
      <c r="F25" s="25" t="s">
        <v>38</v>
      </c>
      <c r="G25" s="9">
        <v>0</v>
      </c>
      <c r="H25" s="1"/>
      <c r="I25" s="1"/>
      <c r="J25" s="1"/>
    </row>
    <row r="26" spans="1:10" x14ac:dyDescent="0.25">
      <c r="A26" s="27">
        <v>2</v>
      </c>
      <c r="B26" s="10">
        <v>0</v>
      </c>
      <c r="C26" s="10">
        <v>0</v>
      </c>
      <c r="D26" s="9"/>
      <c r="E26" s="1"/>
      <c r="F26" s="25" t="s">
        <v>47</v>
      </c>
      <c r="G26" s="9">
        <v>0</v>
      </c>
      <c r="H26" s="1"/>
      <c r="I26" s="1"/>
      <c r="J26" s="1"/>
    </row>
    <row r="27" spans="1:10" ht="15.75" thickBot="1" x14ac:dyDescent="0.3">
      <c r="A27" s="26">
        <v>3</v>
      </c>
      <c r="B27" s="10">
        <v>0</v>
      </c>
      <c r="C27" s="10">
        <v>0</v>
      </c>
      <c r="D27" s="9"/>
      <c r="E27" s="1"/>
      <c r="F27" s="28" t="s">
        <v>30</v>
      </c>
      <c r="G27" s="14">
        <f>SUM(G24:G26)</f>
        <v>0</v>
      </c>
      <c r="H27" s="1"/>
      <c r="I27" s="1"/>
      <c r="J27" s="1"/>
    </row>
    <row r="28" spans="1:10" ht="15.75" thickBot="1" x14ac:dyDescent="0.3">
      <c r="A28" s="26">
        <v>4</v>
      </c>
      <c r="B28" s="10">
        <v>0</v>
      </c>
      <c r="C28" s="10">
        <v>0</v>
      </c>
      <c r="D28" s="9"/>
      <c r="E28" s="1"/>
      <c r="F28" s="1"/>
      <c r="G28" s="1"/>
      <c r="H28" s="1"/>
      <c r="I28" s="1"/>
      <c r="J28" s="1"/>
    </row>
    <row r="29" spans="1:10" x14ac:dyDescent="0.25">
      <c r="A29" s="26">
        <v>5</v>
      </c>
      <c r="B29" s="10">
        <v>0</v>
      </c>
      <c r="C29" s="10">
        <v>0</v>
      </c>
      <c r="D29" s="9"/>
      <c r="E29" s="1"/>
      <c r="F29" s="36" t="s">
        <v>39</v>
      </c>
      <c r="G29" s="37"/>
      <c r="H29" s="37"/>
      <c r="I29" s="38"/>
      <c r="J29" s="1"/>
    </row>
    <row r="30" spans="1:10" x14ac:dyDescent="0.25">
      <c r="A30" s="26">
        <v>6</v>
      </c>
      <c r="B30" s="10">
        <v>0</v>
      </c>
      <c r="C30" s="10">
        <v>0</v>
      </c>
      <c r="D30" s="9"/>
      <c r="E30" s="1"/>
      <c r="F30" s="4" t="s">
        <v>40</v>
      </c>
      <c r="G30" s="9">
        <v>0</v>
      </c>
      <c r="H30" s="9">
        <v>0</v>
      </c>
      <c r="I30" s="9">
        <v>0</v>
      </c>
      <c r="J30" s="1"/>
    </row>
    <row r="31" spans="1:10" x14ac:dyDescent="0.25">
      <c r="A31" s="26">
        <v>7</v>
      </c>
      <c r="B31" s="10">
        <v>0</v>
      </c>
      <c r="C31" s="10">
        <v>0</v>
      </c>
      <c r="D31" s="9"/>
      <c r="E31" s="1"/>
      <c r="F31" s="4" t="s">
        <v>41</v>
      </c>
      <c r="G31" s="9">
        <v>0</v>
      </c>
      <c r="H31" s="9">
        <v>0</v>
      </c>
      <c r="I31" s="9">
        <v>0</v>
      </c>
      <c r="J31" s="1"/>
    </row>
    <row r="32" spans="1:10" x14ac:dyDescent="0.25">
      <c r="A32" s="26">
        <v>8</v>
      </c>
      <c r="B32" s="10">
        <v>0</v>
      </c>
      <c r="C32" s="10">
        <v>0</v>
      </c>
      <c r="D32" s="9"/>
      <c r="E32" s="1"/>
      <c r="F32" s="4" t="s">
        <v>42</v>
      </c>
      <c r="G32" s="9">
        <f>G31*2.5</f>
        <v>0</v>
      </c>
      <c r="H32" s="9">
        <f>H31*2.5</f>
        <v>0</v>
      </c>
      <c r="I32" s="9">
        <f>I31*2.5</f>
        <v>0</v>
      </c>
      <c r="J32" s="1"/>
    </row>
    <row r="33" spans="1:9" x14ac:dyDescent="0.25">
      <c r="A33" s="26">
        <v>9</v>
      </c>
      <c r="B33" s="10">
        <v>0</v>
      </c>
      <c r="C33" s="10">
        <v>0</v>
      </c>
      <c r="D33" s="9"/>
      <c r="E33" s="1"/>
      <c r="F33" s="4" t="s">
        <v>43</v>
      </c>
      <c r="G33" s="9">
        <v>0</v>
      </c>
      <c r="H33" s="9">
        <v>0</v>
      </c>
      <c r="I33" s="9">
        <v>0</v>
      </c>
    </row>
    <row r="34" spans="1:9" x14ac:dyDescent="0.25">
      <c r="A34" s="26">
        <v>10</v>
      </c>
      <c r="B34" s="10">
        <v>0</v>
      </c>
      <c r="C34" s="10">
        <v>0</v>
      </c>
      <c r="D34" s="9"/>
      <c r="E34" s="1"/>
      <c r="F34" s="4" t="s">
        <v>44</v>
      </c>
      <c r="G34" s="9">
        <v>0</v>
      </c>
      <c r="H34" s="9">
        <v>0</v>
      </c>
      <c r="I34" s="9">
        <v>0</v>
      </c>
    </row>
    <row r="35" spans="1:9" ht="15.75" thickBot="1" x14ac:dyDescent="0.3">
      <c r="A35" s="29" t="s">
        <v>30</v>
      </c>
      <c r="B35" s="16">
        <f>SUM(B25:B34)</f>
        <v>0</v>
      </c>
      <c r="C35" s="16">
        <f>SUM(C25:C34)</f>
        <v>0</v>
      </c>
      <c r="D35" s="14">
        <f>SUM(B35:C35)</f>
        <v>0</v>
      </c>
      <c r="E35" s="1"/>
      <c r="F35" s="15" t="s">
        <v>45</v>
      </c>
      <c r="G35" s="30">
        <f>IF(G30&gt;G32,((1-((G32+G33)/G30))*100),0)</f>
        <v>0</v>
      </c>
      <c r="H35" s="30">
        <f>IF(H30&gt;H32,((1-((H32+H33)/H30))*100),0)</f>
        <v>0</v>
      </c>
      <c r="I35" s="30">
        <f>IF(I30&gt;I32,((1-((I32+I33)/I30))*100),0)</f>
        <v>0</v>
      </c>
    </row>
  </sheetData>
  <mergeCells count="9">
    <mergeCell ref="A14:G14"/>
    <mergeCell ref="A23:D23"/>
    <mergeCell ref="F29:I29"/>
    <mergeCell ref="A1:D1"/>
    <mergeCell ref="A8:B8"/>
    <mergeCell ref="A9:B9"/>
    <mergeCell ref="A10:B10"/>
    <mergeCell ref="A11:B11"/>
    <mergeCell ref="A12:B12"/>
  </mergeCells>
  <conditionalFormatting sqref="H17">
    <cfRule type="expression" dxfId="5" priority="3">
      <formula>$H$17&gt;0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expression" dxfId="4" priority="1">
      <formula>$H$18&lt;0</formula>
    </cfRule>
    <cfRule type="expression" dxfId="3" priority="2">
      <formula>$H$18&gt;0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J35"/>
  <sheetViews>
    <sheetView workbookViewId="0">
      <selection sqref="A1:G12"/>
    </sheetView>
  </sheetViews>
  <sheetFormatPr defaultRowHeight="15" x14ac:dyDescent="0.25"/>
  <sheetData>
    <row r="1" spans="1:10" x14ac:dyDescent="0.25">
      <c r="A1" s="39" t="s">
        <v>0</v>
      </c>
      <c r="B1" s="40"/>
      <c r="C1" s="40"/>
      <c r="D1" s="41"/>
      <c r="E1" s="1"/>
      <c r="F1" s="2" t="s">
        <v>1</v>
      </c>
      <c r="G1" s="3" t="s">
        <v>2</v>
      </c>
      <c r="H1" s="1"/>
      <c r="I1" s="2" t="s">
        <v>3</v>
      </c>
      <c r="J1" s="3" t="s">
        <v>2</v>
      </c>
    </row>
    <row r="2" spans="1:10" x14ac:dyDescent="0.25">
      <c r="A2" s="4" t="s">
        <v>4</v>
      </c>
      <c r="B2" s="5" t="s">
        <v>2</v>
      </c>
      <c r="C2" s="5" t="s">
        <v>5</v>
      </c>
      <c r="D2" s="6" t="s">
        <v>6</v>
      </c>
      <c r="E2" s="7"/>
      <c r="F2" s="8" t="s">
        <v>7</v>
      </c>
      <c r="G2" s="9">
        <f>((B3+C12)-J2)*0.5</f>
        <v>0</v>
      </c>
      <c r="H2" s="1"/>
      <c r="I2" s="8" t="s">
        <v>8</v>
      </c>
      <c r="J2" s="9"/>
    </row>
    <row r="3" spans="1:10" x14ac:dyDescent="0.25">
      <c r="A3" s="4" t="s">
        <v>9</v>
      </c>
      <c r="B3" s="10">
        <v>0</v>
      </c>
      <c r="C3" s="10">
        <v>0</v>
      </c>
      <c r="D3" s="9">
        <f>SUM(B3*C3)</f>
        <v>0</v>
      </c>
      <c r="E3" s="7"/>
      <c r="F3" s="8" t="s">
        <v>10</v>
      </c>
      <c r="G3" s="9">
        <f>((B3+C12)-J2)*0.4</f>
        <v>0</v>
      </c>
      <c r="H3" s="1"/>
      <c r="I3" s="11" t="s">
        <v>11</v>
      </c>
      <c r="J3" s="9"/>
    </row>
    <row r="4" spans="1:10" x14ac:dyDescent="0.25">
      <c r="A4" s="4" t="s">
        <v>11</v>
      </c>
      <c r="B4" s="10">
        <v>0</v>
      </c>
      <c r="C4" s="10">
        <v>0</v>
      </c>
      <c r="D4" s="12">
        <f>SUM(B4*C4)</f>
        <v>0</v>
      </c>
      <c r="E4" s="7"/>
      <c r="F4" s="11" t="s">
        <v>11</v>
      </c>
      <c r="G4" s="9">
        <f>((G2+C8+B4)-J3)*0.84</f>
        <v>60.143999999999991</v>
      </c>
      <c r="H4" s="1"/>
      <c r="I4" s="11" t="s">
        <v>12</v>
      </c>
      <c r="J4" s="9"/>
    </row>
    <row r="5" spans="1:10" x14ac:dyDescent="0.25">
      <c r="A5" s="4" t="s">
        <v>12</v>
      </c>
      <c r="B5" s="10">
        <v>0</v>
      </c>
      <c r="C5" s="10">
        <v>0</v>
      </c>
      <c r="D5" s="12">
        <f>SUM(B5*C5)</f>
        <v>0</v>
      </c>
      <c r="E5" s="7"/>
      <c r="F5" s="11" t="s">
        <v>12</v>
      </c>
      <c r="G5" s="9">
        <f>((G3+C9+B5)-J4)*0.69</f>
        <v>199.34099999999998</v>
      </c>
      <c r="H5" s="1"/>
      <c r="I5" s="11" t="s">
        <v>13</v>
      </c>
      <c r="J5" s="9"/>
    </row>
    <row r="6" spans="1:10" x14ac:dyDescent="0.25">
      <c r="A6" s="4" t="s">
        <v>13</v>
      </c>
      <c r="B6" s="10">
        <v>0</v>
      </c>
      <c r="C6" s="10">
        <v>0</v>
      </c>
      <c r="D6" s="9">
        <f>SUM(B6*C6)</f>
        <v>0</v>
      </c>
      <c r="E6" s="7"/>
      <c r="F6" s="11" t="s">
        <v>13</v>
      </c>
      <c r="G6" s="12">
        <f>((C10+B6)-J5)*0.9</f>
        <v>0</v>
      </c>
      <c r="H6" s="1"/>
      <c r="I6" s="11" t="s">
        <v>14</v>
      </c>
      <c r="J6" s="9"/>
    </row>
    <row r="7" spans="1:10" ht="15.75" thickBot="1" x14ac:dyDescent="0.3">
      <c r="A7" s="4"/>
      <c r="B7" s="10">
        <v>0</v>
      </c>
      <c r="C7" s="10"/>
      <c r="D7" s="9">
        <f>SUM(D3:D6)</f>
        <v>0</v>
      </c>
      <c r="E7" s="7"/>
      <c r="F7" s="13" t="s">
        <v>15</v>
      </c>
      <c r="G7" s="14">
        <f>(B3-J2)*0.1</f>
        <v>0</v>
      </c>
      <c r="H7" s="1"/>
      <c r="I7" s="11" t="s">
        <v>16</v>
      </c>
      <c r="J7" s="9"/>
    </row>
    <row r="8" spans="1:10" x14ac:dyDescent="0.25">
      <c r="A8" s="48" t="s">
        <v>17</v>
      </c>
      <c r="B8" s="49"/>
      <c r="C8" s="10">
        <f>'6.'!J3</f>
        <v>71.599999999999994</v>
      </c>
      <c r="D8" s="9"/>
      <c r="E8" s="7"/>
      <c r="F8" s="1"/>
      <c r="G8" s="1"/>
      <c r="H8" s="1"/>
      <c r="I8" s="11" t="s">
        <v>18</v>
      </c>
      <c r="J8" s="9"/>
    </row>
    <row r="9" spans="1:10" x14ac:dyDescent="0.25">
      <c r="A9" s="48" t="s">
        <v>19</v>
      </c>
      <c r="B9" s="49"/>
      <c r="C9" s="10">
        <f>'6.'!J4</f>
        <v>288.89999999999998</v>
      </c>
      <c r="D9" s="9"/>
      <c r="E9" s="7"/>
      <c r="F9" s="1"/>
      <c r="G9" s="1"/>
      <c r="H9" s="1"/>
      <c r="I9" s="11" t="s">
        <v>20</v>
      </c>
      <c r="J9" s="9"/>
    </row>
    <row r="10" spans="1:10" x14ac:dyDescent="0.25">
      <c r="A10" s="48" t="s">
        <v>21</v>
      </c>
      <c r="B10" s="49"/>
      <c r="C10" s="10">
        <f>'6.'!J5</f>
        <v>0</v>
      </c>
      <c r="D10" s="9"/>
      <c r="E10" s="7"/>
      <c r="F10" s="1"/>
      <c r="G10" s="1"/>
      <c r="H10" s="1"/>
      <c r="I10" s="11" t="s">
        <v>22</v>
      </c>
      <c r="J10" s="9"/>
    </row>
    <row r="11" spans="1:10" x14ac:dyDescent="0.25">
      <c r="A11" s="48" t="s">
        <v>23</v>
      </c>
      <c r="B11" s="49"/>
      <c r="C11" s="10">
        <f>'6.'!J12</f>
        <v>0</v>
      </c>
      <c r="D11" s="9"/>
      <c r="E11" s="7"/>
      <c r="F11" s="1"/>
      <c r="G11" s="1"/>
      <c r="H11" s="1"/>
      <c r="I11" s="11" t="s">
        <v>24</v>
      </c>
      <c r="J11" s="9"/>
    </row>
    <row r="12" spans="1:10" ht="15.75" thickBot="1" x14ac:dyDescent="0.3">
      <c r="A12" s="50" t="s">
        <v>46</v>
      </c>
      <c r="B12" s="51"/>
      <c r="C12" s="16">
        <f>'6.'!J2</f>
        <v>0</v>
      </c>
      <c r="D12" s="14"/>
      <c r="E12" s="7"/>
      <c r="F12" s="1"/>
      <c r="G12" s="1"/>
      <c r="H12" s="1"/>
      <c r="I12" s="13" t="s">
        <v>15</v>
      </c>
      <c r="J12" s="14"/>
    </row>
    <row r="13" spans="1:10" ht="15.75" thickBot="1" x14ac:dyDescent="0.3">
      <c r="A13" s="7"/>
      <c r="B13" s="7"/>
      <c r="C13" s="7"/>
      <c r="D13" s="7"/>
      <c r="E13" s="7"/>
      <c r="F13" s="1"/>
      <c r="G13" s="1"/>
      <c r="H13" s="1"/>
    </row>
    <row r="14" spans="1:10" ht="15.75" thickBot="1" x14ac:dyDescent="0.3">
      <c r="A14" s="42" t="s">
        <v>25</v>
      </c>
      <c r="B14" s="43"/>
      <c r="C14" s="43"/>
      <c r="D14" s="43"/>
      <c r="E14" s="43"/>
      <c r="F14" s="43"/>
      <c r="G14" s="44"/>
      <c r="H14" s="1"/>
      <c r="I14" s="1"/>
      <c r="J14" s="1"/>
    </row>
    <row r="15" spans="1:10" ht="15.75" thickBot="1" x14ac:dyDescent="0.3">
      <c r="A15" s="2"/>
      <c r="B15" s="17" t="s">
        <v>26</v>
      </c>
      <c r="C15" s="17"/>
      <c r="D15" s="17" t="s">
        <v>27</v>
      </c>
      <c r="E15" s="17" t="s">
        <v>28</v>
      </c>
      <c r="F15" s="18" t="s">
        <v>29</v>
      </c>
      <c r="G15" s="19" t="s">
        <v>30</v>
      </c>
      <c r="I15" s="1"/>
      <c r="J15" s="1"/>
    </row>
    <row r="16" spans="1:10" x14ac:dyDescent="0.25">
      <c r="A16" s="4" t="s">
        <v>8</v>
      </c>
      <c r="B16" s="10">
        <f>IF(B13&gt;0,B3/4,0)</f>
        <v>0</v>
      </c>
      <c r="C16" s="10">
        <f>IF(C13&gt;0,B3/4,0)</f>
        <v>0</v>
      </c>
      <c r="D16" s="10">
        <f>IF(D13&gt;0,B3/4,0)</f>
        <v>0</v>
      </c>
      <c r="E16" s="10">
        <f>IF(E13&gt;0,B3/4,0)</f>
        <v>0</v>
      </c>
      <c r="F16" s="10">
        <f>IF(F13&gt;0,B3/4,0)</f>
        <v>0</v>
      </c>
      <c r="G16" s="20">
        <f>SUM(B16:F16)</f>
        <v>0</v>
      </c>
      <c r="H16" s="32" t="s">
        <v>31</v>
      </c>
      <c r="I16" s="19" t="s">
        <v>45</v>
      </c>
      <c r="J16" s="1"/>
    </row>
    <row r="17" spans="1:10" x14ac:dyDescent="0.25">
      <c r="A17" s="4" t="s">
        <v>32</v>
      </c>
      <c r="B17" s="10">
        <v>0</v>
      </c>
      <c r="C17" s="10">
        <v>0</v>
      </c>
      <c r="D17" s="10">
        <v>0</v>
      </c>
      <c r="E17" s="10">
        <v>0</v>
      </c>
      <c r="F17" s="20">
        <v>0</v>
      </c>
      <c r="G17" s="20">
        <f>SUM(B17:F17)</f>
        <v>0</v>
      </c>
      <c r="H17" s="33">
        <f>(G4)-(G17)</f>
        <v>60.143999999999991</v>
      </c>
      <c r="I17" s="12">
        <f>IF(G17&gt;0,(1-(G17/((B4+C8+G2)-J3)))*100,0)</f>
        <v>0</v>
      </c>
      <c r="J17" s="1"/>
    </row>
    <row r="18" spans="1:10" x14ac:dyDescent="0.25">
      <c r="A18" s="4" t="s">
        <v>12</v>
      </c>
      <c r="B18" s="10">
        <v>0</v>
      </c>
      <c r="C18" s="10">
        <v>0</v>
      </c>
      <c r="D18" s="10">
        <v>0</v>
      </c>
      <c r="E18" s="10">
        <v>0</v>
      </c>
      <c r="F18" s="20">
        <v>0</v>
      </c>
      <c r="G18" s="20">
        <f>SUM(B18:F18)</f>
        <v>0</v>
      </c>
      <c r="H18" s="33">
        <f>(G5)-(G18)</f>
        <v>199.34099999999998</v>
      </c>
      <c r="I18" s="12">
        <f>IF(G18&gt;0,(1-(G18/((B5+C9+G3)-J4)))*100,0)</f>
        <v>0</v>
      </c>
      <c r="J18" s="1"/>
    </row>
    <row r="19" spans="1:10" ht="15.75" thickBot="1" x14ac:dyDescent="0.3">
      <c r="A19" s="4" t="s">
        <v>13</v>
      </c>
      <c r="B19" s="10">
        <v>0</v>
      </c>
      <c r="C19" s="10">
        <v>0</v>
      </c>
      <c r="D19" s="10">
        <v>0</v>
      </c>
      <c r="E19" s="10">
        <v>0</v>
      </c>
      <c r="F19" s="20">
        <v>0</v>
      </c>
      <c r="G19" s="20">
        <f>SUM(B19:F19)</f>
        <v>0</v>
      </c>
      <c r="H19" s="34">
        <f>(G6)-(G19)</f>
        <v>0</v>
      </c>
      <c r="I19" s="30">
        <f>IF((G19)&gt;0,"=(1-(G18/((B6+C10+G6)-J5)))*100",0)</f>
        <v>0</v>
      </c>
      <c r="J19" s="1"/>
    </row>
    <row r="20" spans="1:10" ht="15.75" thickBot="1" x14ac:dyDescent="0.3">
      <c r="A20" s="15"/>
      <c r="B20" s="16">
        <f t="shared" ref="B20:G20" si="0">SUM(B16:B19)</f>
        <v>0</v>
      </c>
      <c r="C20" s="16">
        <f t="shared" si="0"/>
        <v>0</v>
      </c>
      <c r="D20" s="16">
        <f t="shared" si="0"/>
        <v>0</v>
      </c>
      <c r="E20" s="16">
        <f t="shared" si="0"/>
        <v>0</v>
      </c>
      <c r="F20" s="16">
        <f t="shared" si="0"/>
        <v>0</v>
      </c>
      <c r="G20" s="14">
        <f t="shared" si="0"/>
        <v>0</v>
      </c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45" t="s">
        <v>33</v>
      </c>
      <c r="B23" s="46"/>
      <c r="C23" s="46"/>
      <c r="D23" s="47"/>
      <c r="E23" s="1"/>
      <c r="F23" s="21" t="s">
        <v>34</v>
      </c>
      <c r="G23" s="22"/>
      <c r="H23" s="1"/>
      <c r="I23" s="1"/>
      <c r="J23" s="1"/>
    </row>
    <row r="24" spans="1:10" x14ac:dyDescent="0.25">
      <c r="A24" s="4"/>
      <c r="B24" s="23" t="s">
        <v>35</v>
      </c>
      <c r="C24" s="23" t="s">
        <v>12</v>
      </c>
      <c r="D24" s="24" t="s">
        <v>36</v>
      </c>
      <c r="E24" s="1"/>
      <c r="F24" s="25" t="s">
        <v>37</v>
      </c>
      <c r="G24" s="9">
        <v>0</v>
      </c>
      <c r="H24" s="1"/>
      <c r="I24" s="1"/>
      <c r="J24" s="1"/>
    </row>
    <row r="25" spans="1:10" x14ac:dyDescent="0.25">
      <c r="A25" s="26">
        <v>1</v>
      </c>
      <c r="B25" s="10">
        <v>0</v>
      </c>
      <c r="C25" s="10">
        <v>0</v>
      </c>
      <c r="D25" s="9"/>
      <c r="E25" s="1"/>
      <c r="F25" s="25" t="s">
        <v>38</v>
      </c>
      <c r="G25" s="9">
        <v>0</v>
      </c>
      <c r="H25" s="1"/>
      <c r="I25" s="1"/>
      <c r="J25" s="1"/>
    </row>
    <row r="26" spans="1:10" x14ac:dyDescent="0.25">
      <c r="A26" s="27">
        <v>2</v>
      </c>
      <c r="B26" s="10">
        <v>0</v>
      </c>
      <c r="C26" s="10">
        <v>0</v>
      </c>
      <c r="D26" s="9"/>
      <c r="E26" s="1"/>
      <c r="F26" s="25" t="s">
        <v>47</v>
      </c>
      <c r="G26" s="9">
        <v>0</v>
      </c>
      <c r="H26" s="1"/>
      <c r="I26" s="1"/>
      <c r="J26" s="1"/>
    </row>
    <row r="27" spans="1:10" ht="15.75" thickBot="1" x14ac:dyDescent="0.3">
      <c r="A27" s="26">
        <v>3</v>
      </c>
      <c r="B27" s="10">
        <v>0</v>
      </c>
      <c r="C27" s="10">
        <v>0</v>
      </c>
      <c r="D27" s="9"/>
      <c r="E27" s="1"/>
      <c r="F27" s="28" t="s">
        <v>30</v>
      </c>
      <c r="G27" s="14">
        <f>SUM(G24:G26)</f>
        <v>0</v>
      </c>
      <c r="H27" s="1"/>
      <c r="I27" s="1"/>
      <c r="J27" s="1"/>
    </row>
    <row r="28" spans="1:10" ht="15.75" thickBot="1" x14ac:dyDescent="0.3">
      <c r="A28" s="26">
        <v>4</v>
      </c>
      <c r="B28" s="10">
        <v>0</v>
      </c>
      <c r="C28" s="10">
        <v>0</v>
      </c>
      <c r="D28" s="9"/>
      <c r="E28" s="1"/>
      <c r="F28" s="1"/>
      <c r="G28" s="1"/>
      <c r="H28" s="1"/>
      <c r="I28" s="1"/>
      <c r="J28" s="1"/>
    </row>
    <row r="29" spans="1:10" x14ac:dyDescent="0.25">
      <c r="A29" s="26">
        <v>5</v>
      </c>
      <c r="B29" s="10">
        <v>0</v>
      </c>
      <c r="C29" s="10">
        <v>0</v>
      </c>
      <c r="D29" s="9"/>
      <c r="E29" s="1"/>
      <c r="F29" s="36" t="s">
        <v>39</v>
      </c>
      <c r="G29" s="37"/>
      <c r="H29" s="37"/>
      <c r="I29" s="38"/>
      <c r="J29" s="1"/>
    </row>
    <row r="30" spans="1:10" x14ac:dyDescent="0.25">
      <c r="A30" s="26">
        <v>6</v>
      </c>
      <c r="B30" s="10">
        <v>0</v>
      </c>
      <c r="C30" s="10">
        <v>0</v>
      </c>
      <c r="D30" s="9"/>
      <c r="E30" s="1"/>
      <c r="F30" s="4" t="s">
        <v>40</v>
      </c>
      <c r="G30" s="9">
        <v>0</v>
      </c>
      <c r="H30" s="9">
        <v>0</v>
      </c>
      <c r="I30" s="9">
        <v>0</v>
      </c>
      <c r="J30" s="1"/>
    </row>
    <row r="31" spans="1:10" x14ac:dyDescent="0.25">
      <c r="A31" s="26">
        <v>7</v>
      </c>
      <c r="B31" s="10">
        <v>0</v>
      </c>
      <c r="C31" s="10">
        <v>0</v>
      </c>
      <c r="D31" s="9"/>
      <c r="E31" s="1"/>
      <c r="F31" s="4" t="s">
        <v>41</v>
      </c>
      <c r="G31" s="9">
        <v>0</v>
      </c>
      <c r="H31" s="9">
        <v>0</v>
      </c>
      <c r="I31" s="9">
        <v>0</v>
      </c>
      <c r="J31" s="1"/>
    </row>
    <row r="32" spans="1:10" x14ac:dyDescent="0.25">
      <c r="A32" s="26">
        <v>8</v>
      </c>
      <c r="B32" s="10">
        <v>0</v>
      </c>
      <c r="C32" s="10">
        <v>0</v>
      </c>
      <c r="D32" s="9"/>
      <c r="E32" s="1"/>
      <c r="F32" s="4" t="s">
        <v>42</v>
      </c>
      <c r="G32" s="9">
        <f>G31*2.5</f>
        <v>0</v>
      </c>
      <c r="H32" s="9">
        <f>H31*2.5</f>
        <v>0</v>
      </c>
      <c r="I32" s="9">
        <f>I31*2.5</f>
        <v>0</v>
      </c>
      <c r="J32" s="1"/>
    </row>
    <row r="33" spans="1:9" x14ac:dyDescent="0.25">
      <c r="A33" s="26">
        <v>9</v>
      </c>
      <c r="B33" s="10">
        <v>0</v>
      </c>
      <c r="C33" s="10">
        <v>0</v>
      </c>
      <c r="D33" s="9"/>
      <c r="E33" s="1"/>
      <c r="F33" s="4" t="s">
        <v>43</v>
      </c>
      <c r="G33" s="9">
        <v>0</v>
      </c>
      <c r="H33" s="9">
        <v>0</v>
      </c>
      <c r="I33" s="9">
        <v>0</v>
      </c>
    </row>
    <row r="34" spans="1:9" x14ac:dyDescent="0.25">
      <c r="A34" s="26">
        <v>10</v>
      </c>
      <c r="B34" s="10">
        <v>0</v>
      </c>
      <c r="C34" s="10">
        <v>0</v>
      </c>
      <c r="D34" s="9"/>
      <c r="E34" s="1"/>
      <c r="F34" s="4" t="s">
        <v>44</v>
      </c>
      <c r="G34" s="9">
        <v>0</v>
      </c>
      <c r="H34" s="9">
        <v>0</v>
      </c>
      <c r="I34" s="9">
        <v>0</v>
      </c>
    </row>
    <row r="35" spans="1:9" ht="15.75" thickBot="1" x14ac:dyDescent="0.3">
      <c r="A35" s="29" t="s">
        <v>30</v>
      </c>
      <c r="B35" s="16">
        <f>SUM(B25:B34)</f>
        <v>0</v>
      </c>
      <c r="C35" s="16">
        <f>SUM(C25:C34)</f>
        <v>0</v>
      </c>
      <c r="D35" s="14">
        <f>SUM(B35:C35)</f>
        <v>0</v>
      </c>
      <c r="E35" s="1"/>
      <c r="F35" s="15" t="s">
        <v>45</v>
      </c>
      <c r="G35" s="30">
        <f>IF(G30&gt;G32,((1-((G32+G33)/G30))*100),0)</f>
        <v>0</v>
      </c>
      <c r="H35" s="30">
        <f>IF(H30&gt;H32,((1-((H32+H33)/H30))*100),0)</f>
        <v>0</v>
      </c>
      <c r="I35" s="30">
        <f>IF(I30&gt;I32,((1-((I32+I33)/I30))*100),0)</f>
        <v>0</v>
      </c>
    </row>
  </sheetData>
  <mergeCells count="9">
    <mergeCell ref="A14:G14"/>
    <mergeCell ref="A23:D23"/>
    <mergeCell ref="F29:I29"/>
    <mergeCell ref="A1:D1"/>
    <mergeCell ref="A8:B8"/>
    <mergeCell ref="A9:B9"/>
    <mergeCell ref="A10:B10"/>
    <mergeCell ref="A11:B11"/>
    <mergeCell ref="A12:B12"/>
  </mergeCells>
  <conditionalFormatting sqref="H17">
    <cfRule type="expression" dxfId="2" priority="3">
      <formula>$H$17&gt;0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expression" dxfId="1" priority="1">
      <formula>$H$18&lt;0</formula>
    </cfRule>
    <cfRule type="expression" dxfId="0" priority="2">
      <formula>$H$18&gt;0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"/>
  <sheetViews>
    <sheetView workbookViewId="0">
      <selection activeCell="K33" sqref="K33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"/>
  <sheetViews>
    <sheetView workbookViewId="0">
      <selection activeCell="K33" sqref="K33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"/>
  <sheetViews>
    <sheetView workbookViewId="0">
      <selection activeCell="K33" sqref="K33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"/>
  <sheetViews>
    <sheetView workbookViewId="0">
      <selection activeCell="K33" sqref="K33"/>
    </sheetView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"/>
  <sheetViews>
    <sheetView workbookViewId="0">
      <selection activeCell="K33" sqref="K33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"/>
  <sheetViews>
    <sheetView workbookViewId="0">
      <selection activeCell="K33" sqref="K33"/>
    </sheetView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"/>
  <sheetViews>
    <sheetView workbookViewId="0">
      <selection activeCell="K33" sqref="K3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K35"/>
  <sheetViews>
    <sheetView workbookViewId="0">
      <selection activeCell="M19" sqref="M19"/>
    </sheetView>
  </sheetViews>
  <sheetFormatPr defaultRowHeight="15" x14ac:dyDescent="0.25"/>
  <cols>
    <col min="6" max="6" width="18.42578125" bestFit="1" customWidth="1"/>
    <col min="9" max="9" width="16.5703125" bestFit="1" customWidth="1"/>
  </cols>
  <sheetData>
    <row r="1" spans="1:11" x14ac:dyDescent="0.25">
      <c r="A1" s="39" t="s">
        <v>0</v>
      </c>
      <c r="B1" s="40"/>
      <c r="C1" s="40"/>
      <c r="D1" s="41"/>
      <c r="E1" s="1"/>
      <c r="F1" s="2" t="s">
        <v>1</v>
      </c>
      <c r="G1" s="3" t="s">
        <v>2</v>
      </c>
      <c r="H1" s="1"/>
      <c r="I1" s="2" t="s">
        <v>3</v>
      </c>
      <c r="J1" s="3" t="s">
        <v>2</v>
      </c>
    </row>
    <row r="2" spans="1:11" x14ac:dyDescent="0.25">
      <c r="A2" s="4" t="s">
        <v>4</v>
      </c>
      <c r="B2" s="5" t="s">
        <v>2</v>
      </c>
      <c r="C2" s="5" t="s">
        <v>5</v>
      </c>
      <c r="D2" s="6" t="s">
        <v>6</v>
      </c>
      <c r="E2" s="7"/>
      <c r="F2" s="8" t="s">
        <v>7</v>
      </c>
      <c r="G2" s="9">
        <f>((B3+C12)-J2)*0.5</f>
        <v>0</v>
      </c>
      <c r="H2" s="1"/>
      <c r="I2" s="8" t="s">
        <v>8</v>
      </c>
      <c r="J2" s="9">
        <v>0</v>
      </c>
    </row>
    <row r="3" spans="1:11" x14ac:dyDescent="0.25">
      <c r="A3" s="4" t="s">
        <v>9</v>
      </c>
      <c r="B3" s="10">
        <v>0</v>
      </c>
      <c r="C3" s="10">
        <v>0</v>
      </c>
      <c r="D3" s="9">
        <f>SUM(B3*C3)</f>
        <v>0</v>
      </c>
      <c r="E3" s="7"/>
      <c r="F3" s="8" t="s">
        <v>10</v>
      </c>
      <c r="G3" s="9">
        <f>((B3+C12)-J2)*0.4</f>
        <v>0</v>
      </c>
      <c r="H3" s="1"/>
      <c r="I3" s="11" t="s">
        <v>11</v>
      </c>
      <c r="J3" s="9">
        <f>71.6</f>
        <v>71.599999999999994</v>
      </c>
    </row>
    <row r="4" spans="1:11" x14ac:dyDescent="0.25">
      <c r="A4" s="4" t="s">
        <v>11</v>
      </c>
      <c r="B4" s="10">
        <f>204+151.3+259.345+243.775</f>
        <v>858.42</v>
      </c>
      <c r="C4" s="10">
        <v>0</v>
      </c>
      <c r="D4" s="12">
        <f>SUM(B4*C4)</f>
        <v>0</v>
      </c>
      <c r="E4" s="7"/>
      <c r="F4" s="11" t="s">
        <v>11</v>
      </c>
      <c r="G4" s="9">
        <f>((G2+C8+B4)-J3)*0.84</f>
        <v>789.01619999999991</v>
      </c>
      <c r="H4" s="1"/>
      <c r="I4" s="11" t="s">
        <v>12</v>
      </c>
      <c r="J4" s="9">
        <v>288.89999999999998</v>
      </c>
    </row>
    <row r="5" spans="1:11" x14ac:dyDescent="0.25">
      <c r="A5" s="4" t="s">
        <v>12</v>
      </c>
      <c r="B5" s="10">
        <f>647.5</f>
        <v>647.5</v>
      </c>
      <c r="C5" s="10">
        <v>0</v>
      </c>
      <c r="D5" s="12">
        <f>SUM(B5*C5)</f>
        <v>0</v>
      </c>
      <c r="E5" s="7"/>
      <c r="F5" s="11" t="s">
        <v>12</v>
      </c>
      <c r="G5" s="9">
        <f>((G3+C9+B5)-J4)*0.69</f>
        <v>283.31400000000002</v>
      </c>
      <c r="H5" s="1"/>
      <c r="I5" s="11" t="s">
        <v>13</v>
      </c>
      <c r="J5" s="9">
        <v>0</v>
      </c>
    </row>
    <row r="6" spans="1:11" x14ac:dyDescent="0.25">
      <c r="A6" s="4" t="s">
        <v>13</v>
      </c>
      <c r="B6" s="10">
        <v>0</v>
      </c>
      <c r="C6" s="10">
        <v>0</v>
      </c>
      <c r="D6" s="9">
        <f>SUM(B6*C6)</f>
        <v>0</v>
      </c>
      <c r="E6" s="7"/>
      <c r="F6" s="11" t="s">
        <v>13</v>
      </c>
      <c r="G6" s="12">
        <f>((C10+B6)-J5)*0.9</f>
        <v>0</v>
      </c>
      <c r="H6" s="1"/>
      <c r="I6" s="11" t="s">
        <v>14</v>
      </c>
      <c r="J6" s="9">
        <f>242.5+214.82</f>
        <v>457.32</v>
      </c>
    </row>
    <row r="7" spans="1:11" ht="15.75" thickBot="1" x14ac:dyDescent="0.3">
      <c r="A7" s="4"/>
      <c r="B7" s="10">
        <v>0</v>
      </c>
      <c r="C7" s="10"/>
      <c r="D7" s="9">
        <f>SUM(D3:D6)</f>
        <v>0</v>
      </c>
      <c r="E7" s="7"/>
      <c r="F7" s="13" t="s">
        <v>15</v>
      </c>
      <c r="G7" s="14">
        <f>(B3-J2)*0.1</f>
        <v>0</v>
      </c>
      <c r="H7" s="1"/>
      <c r="I7" s="11" t="s">
        <v>16</v>
      </c>
      <c r="J7" s="9">
        <f>135.5+85.56</f>
        <v>221.06</v>
      </c>
    </row>
    <row r="8" spans="1:11" x14ac:dyDescent="0.25">
      <c r="A8" s="48" t="s">
        <v>17</v>
      </c>
      <c r="B8" s="49"/>
      <c r="C8" s="10">
        <f>'5.'!J3</f>
        <v>152.48500000000001</v>
      </c>
      <c r="D8" s="9"/>
      <c r="E8" s="7"/>
      <c r="F8" s="1"/>
      <c r="G8" s="1"/>
      <c r="H8" s="1"/>
      <c r="I8" s="11" t="s">
        <v>18</v>
      </c>
      <c r="J8" s="9">
        <v>0</v>
      </c>
    </row>
    <row r="9" spans="1:11" x14ac:dyDescent="0.25">
      <c r="A9" s="48" t="s">
        <v>19</v>
      </c>
      <c r="B9" s="49"/>
      <c r="C9" s="10">
        <f>'5.'!J4</f>
        <v>52</v>
      </c>
      <c r="D9" s="9"/>
      <c r="E9" s="7"/>
      <c r="F9" s="1"/>
      <c r="G9" s="1"/>
      <c r="H9" s="1"/>
      <c r="I9" s="11" t="s">
        <v>20</v>
      </c>
      <c r="J9" s="9">
        <v>0</v>
      </c>
    </row>
    <row r="10" spans="1:11" x14ac:dyDescent="0.25">
      <c r="A10" s="48" t="s">
        <v>21</v>
      </c>
      <c r="B10" s="49"/>
      <c r="C10" s="10">
        <f>'5.'!J5</f>
        <v>0</v>
      </c>
      <c r="D10" s="9"/>
      <c r="E10" s="7"/>
      <c r="F10" s="1"/>
      <c r="G10" s="1"/>
      <c r="H10" s="1"/>
      <c r="I10" s="11" t="s">
        <v>22</v>
      </c>
      <c r="J10" s="9">
        <v>122.6</v>
      </c>
    </row>
    <row r="11" spans="1:11" x14ac:dyDescent="0.25">
      <c r="A11" s="48" t="s">
        <v>23</v>
      </c>
      <c r="B11" s="49"/>
      <c r="C11" s="10">
        <f>'5.'!J12</f>
        <v>134.88499999999999</v>
      </c>
      <c r="D11" s="9"/>
      <c r="E11" s="7"/>
      <c r="F11" s="1"/>
      <c r="G11" s="1"/>
      <c r="H11" s="1"/>
      <c r="I11" s="11" t="s">
        <v>24</v>
      </c>
      <c r="J11" s="9">
        <v>70</v>
      </c>
    </row>
    <row r="12" spans="1:11" ht="15.75" thickBot="1" x14ac:dyDescent="0.3">
      <c r="A12" s="50" t="s">
        <v>46</v>
      </c>
      <c r="B12" s="51"/>
      <c r="C12" s="16">
        <f>'5.'!J2</f>
        <v>0</v>
      </c>
      <c r="D12" s="14"/>
      <c r="E12" s="7"/>
      <c r="F12" s="1"/>
      <c r="G12" s="1"/>
      <c r="H12" s="1"/>
      <c r="I12" s="13" t="s">
        <v>15</v>
      </c>
      <c r="J12" s="14">
        <v>0</v>
      </c>
    </row>
    <row r="13" spans="1:11" ht="15.75" thickBot="1" x14ac:dyDescent="0.3">
      <c r="A13" s="7"/>
      <c r="B13" s="7"/>
      <c r="C13" s="7"/>
      <c r="D13" s="7"/>
      <c r="E13" s="7"/>
      <c r="F13" s="1"/>
      <c r="G13" s="1"/>
      <c r="H13" s="1"/>
    </row>
    <row r="14" spans="1:11" ht="15.75" thickBot="1" x14ac:dyDescent="0.3">
      <c r="A14" s="42" t="s">
        <v>25</v>
      </c>
      <c r="B14" s="43"/>
      <c r="C14" s="43"/>
      <c r="D14" s="43"/>
      <c r="E14" s="43"/>
      <c r="F14" s="43"/>
      <c r="G14" s="44"/>
      <c r="H14" s="1"/>
      <c r="I14" s="1"/>
      <c r="J14" s="1"/>
    </row>
    <row r="15" spans="1:11" ht="15.75" thickBot="1" x14ac:dyDescent="0.3">
      <c r="A15" s="2"/>
      <c r="B15" s="17" t="s">
        <v>48</v>
      </c>
      <c r="C15" s="17" t="s">
        <v>37</v>
      </c>
      <c r="D15" s="17" t="s">
        <v>27</v>
      </c>
      <c r="E15" s="17"/>
      <c r="F15" s="18" t="s">
        <v>29</v>
      </c>
      <c r="G15" s="19" t="s">
        <v>30</v>
      </c>
      <c r="I15" s="1"/>
      <c r="J15" s="1"/>
    </row>
    <row r="16" spans="1:11" x14ac:dyDescent="0.25">
      <c r="A16" s="4" t="s">
        <v>8</v>
      </c>
      <c r="B16" s="10">
        <f>IF(B13&gt;0,B3/4,0)</f>
        <v>0</v>
      </c>
      <c r="C16" s="10">
        <f>IF(C13&gt;0,B3/4,0)</f>
        <v>0</v>
      </c>
      <c r="D16" s="10">
        <f>IF(D13&gt;0,B3/4,0)</f>
        <v>0</v>
      </c>
      <c r="E16" s="10">
        <f>IF(E13&gt;0,B3/4,0)</f>
        <v>0</v>
      </c>
      <c r="F16" s="10">
        <f>IF(F13&gt;0,B3/4,0)</f>
        <v>0</v>
      </c>
      <c r="G16" s="20">
        <f>SUM(B16:F16)</f>
        <v>0</v>
      </c>
      <c r="H16" s="32" t="s">
        <v>31</v>
      </c>
      <c r="I16" s="19" t="s">
        <v>45</v>
      </c>
      <c r="J16" s="1"/>
      <c r="K16" t="s">
        <v>50</v>
      </c>
    </row>
    <row r="17" spans="1:11" x14ac:dyDescent="0.25">
      <c r="A17" s="4" t="s">
        <v>32</v>
      </c>
      <c r="B17" s="10">
        <f>77.9+147.6+31.7+24.2</f>
        <v>281.39999999999998</v>
      </c>
      <c r="C17" s="10">
        <f>150.6+10.22+11.6</f>
        <v>172.42</v>
      </c>
      <c r="D17" s="10">
        <v>0</v>
      </c>
      <c r="E17" s="10">
        <v>0</v>
      </c>
      <c r="F17" s="20">
        <f>123.6+68.4+36.2+122.6</f>
        <v>350.79999999999995</v>
      </c>
      <c r="G17" s="20">
        <f>SUM(B17:F17)</f>
        <v>804.61999999999989</v>
      </c>
      <c r="H17" s="33">
        <f>(G4)-(G17)</f>
        <v>-15.603799999999978</v>
      </c>
      <c r="I17" s="12">
        <f>IF(G17&gt;0,(1-(G17/((B4+C8+G2)-J3)))*100,0)</f>
        <v>14.338793043793018</v>
      </c>
      <c r="J17" s="1"/>
      <c r="K17">
        <f>160</f>
        <v>160</v>
      </c>
    </row>
    <row r="18" spans="1:11" x14ac:dyDescent="0.25">
      <c r="A18" s="4" t="s">
        <v>12</v>
      </c>
      <c r="B18" s="10">
        <v>0</v>
      </c>
      <c r="C18" s="10">
        <v>0</v>
      </c>
      <c r="D18" s="10">
        <f>149.8+74.4+70</f>
        <v>294.20000000000005</v>
      </c>
      <c r="E18" s="10">
        <v>0</v>
      </c>
      <c r="F18" s="20">
        <v>0</v>
      </c>
      <c r="G18" s="20">
        <f>SUM(B18:F18)</f>
        <v>294.20000000000005</v>
      </c>
      <c r="H18" s="33">
        <f>(G5)-(G18)</f>
        <v>-10.886000000000024</v>
      </c>
      <c r="I18" s="12">
        <f>IF(G18&gt;0,(1-(G18/((B5+C9+G3)-J4)))*100,0)</f>
        <v>28.348757915245969</v>
      </c>
      <c r="J18" s="1"/>
    </row>
    <row r="19" spans="1:11" ht="15.75" thickBot="1" x14ac:dyDescent="0.3">
      <c r="A19" s="4" t="s">
        <v>13</v>
      </c>
      <c r="B19" s="10">
        <v>0</v>
      </c>
      <c r="C19" s="10">
        <v>0</v>
      </c>
      <c r="D19" s="10">
        <v>0</v>
      </c>
      <c r="E19" s="10">
        <v>0</v>
      </c>
      <c r="F19" s="20">
        <v>0</v>
      </c>
      <c r="G19" s="20">
        <f>SUM(B19:F19)</f>
        <v>0</v>
      </c>
      <c r="H19" s="34">
        <f>(G6)-(G19)</f>
        <v>0</v>
      </c>
      <c r="I19" s="30">
        <f>IF((G19)&gt;0,"=(1-(G18/((B6+C10+G6)-J5)))*100",0)</f>
        <v>0</v>
      </c>
      <c r="J19" s="1"/>
    </row>
    <row r="20" spans="1:11" ht="15.75" thickBot="1" x14ac:dyDescent="0.3">
      <c r="A20" s="15"/>
      <c r="B20" s="16">
        <f t="shared" ref="B20:G20" si="0">SUM(B16:B19)</f>
        <v>281.39999999999998</v>
      </c>
      <c r="C20" s="16">
        <f t="shared" si="0"/>
        <v>172.42</v>
      </c>
      <c r="D20" s="16">
        <f t="shared" si="0"/>
        <v>294.20000000000005</v>
      </c>
      <c r="E20" s="16">
        <f t="shared" si="0"/>
        <v>0</v>
      </c>
      <c r="F20" s="16">
        <f t="shared" si="0"/>
        <v>350.79999999999995</v>
      </c>
      <c r="G20" s="14">
        <f t="shared" si="0"/>
        <v>1098.82</v>
      </c>
      <c r="H20" s="1"/>
      <c r="I20" s="1"/>
      <c r="J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1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1" x14ac:dyDescent="0.25">
      <c r="A23" s="45" t="s">
        <v>33</v>
      </c>
      <c r="B23" s="46"/>
      <c r="C23" s="46"/>
      <c r="D23" s="47"/>
      <c r="E23" s="1"/>
      <c r="F23" s="21" t="s">
        <v>34</v>
      </c>
      <c r="G23" s="22"/>
      <c r="H23" s="1"/>
      <c r="I23" s="1"/>
      <c r="J23" s="1"/>
    </row>
    <row r="24" spans="1:11" x14ac:dyDescent="0.25">
      <c r="A24" s="4"/>
      <c r="B24" s="23" t="s">
        <v>35</v>
      </c>
      <c r="C24" s="23" t="s">
        <v>12</v>
      </c>
      <c r="D24" s="24" t="s">
        <v>36</v>
      </c>
      <c r="E24" s="1"/>
      <c r="F24" s="25" t="s">
        <v>37</v>
      </c>
      <c r="G24" s="9">
        <v>0</v>
      </c>
      <c r="H24" s="1"/>
      <c r="I24" s="1"/>
      <c r="J24" s="1"/>
    </row>
    <row r="25" spans="1:11" x14ac:dyDescent="0.25">
      <c r="A25" s="26">
        <v>1</v>
      </c>
      <c r="B25" s="10">
        <f>142.6+77.9</f>
        <v>220.5</v>
      </c>
      <c r="C25" s="10">
        <v>40</v>
      </c>
      <c r="D25" s="9">
        <v>1</v>
      </c>
      <c r="E25" s="1"/>
      <c r="F25" s="25" t="s">
        <v>38</v>
      </c>
      <c r="G25" s="9">
        <v>0</v>
      </c>
      <c r="H25" s="1"/>
      <c r="I25" s="1"/>
      <c r="J25" s="1"/>
    </row>
    <row r="26" spans="1:11" x14ac:dyDescent="0.25">
      <c r="A26" s="27">
        <v>2</v>
      </c>
      <c r="B26" s="10">
        <v>271.2</v>
      </c>
      <c r="C26" s="10">
        <v>0</v>
      </c>
      <c r="D26" s="9">
        <v>1</v>
      </c>
      <c r="E26" s="1"/>
      <c r="F26" s="25" t="s">
        <v>47</v>
      </c>
      <c r="G26" s="9">
        <v>0</v>
      </c>
      <c r="H26" s="1"/>
      <c r="I26" s="1"/>
      <c r="J26" s="1"/>
    </row>
    <row r="27" spans="1:11" ht="15.75" thickBot="1" x14ac:dyDescent="0.3">
      <c r="A27" s="26">
        <v>3</v>
      </c>
      <c r="B27" s="10">
        <f>31.7+68.4+10.22</f>
        <v>110.32000000000001</v>
      </c>
      <c r="C27" s="10">
        <v>149.80000000000001</v>
      </c>
      <c r="D27" s="9">
        <v>1</v>
      </c>
      <c r="E27" s="1"/>
      <c r="F27" s="28" t="s">
        <v>30</v>
      </c>
      <c r="G27" s="14">
        <v>1182.25</v>
      </c>
      <c r="H27" s="1"/>
      <c r="I27" s="1"/>
      <c r="J27" s="1"/>
    </row>
    <row r="28" spans="1:11" ht="15.75" thickBot="1" x14ac:dyDescent="0.3">
      <c r="A28" s="26">
        <v>4</v>
      </c>
      <c r="B28" s="10">
        <f>150.6+36.2</f>
        <v>186.8</v>
      </c>
      <c r="C28" s="10">
        <v>74.400000000000006</v>
      </c>
      <c r="D28" s="9">
        <v>1</v>
      </c>
      <c r="E28" s="1"/>
      <c r="F28" s="1"/>
      <c r="G28" s="1"/>
      <c r="H28" s="1"/>
      <c r="I28" s="1"/>
      <c r="J28" s="1"/>
    </row>
    <row r="29" spans="1:11" x14ac:dyDescent="0.25">
      <c r="A29" s="26">
        <v>5</v>
      </c>
      <c r="B29" s="10">
        <v>0</v>
      </c>
      <c r="C29" s="10">
        <v>0</v>
      </c>
      <c r="D29" s="9"/>
      <c r="E29" s="1"/>
      <c r="F29" s="36" t="s">
        <v>39</v>
      </c>
      <c r="G29" s="37"/>
      <c r="H29" s="37"/>
      <c r="I29" s="38"/>
      <c r="J29" s="1"/>
    </row>
    <row r="30" spans="1:11" x14ac:dyDescent="0.25">
      <c r="A30" s="26">
        <v>6</v>
      </c>
      <c r="B30" s="10">
        <v>0</v>
      </c>
      <c r="C30" s="10">
        <v>0</v>
      </c>
      <c r="D30" s="9"/>
      <c r="E30" s="1"/>
      <c r="F30" s="4" t="s">
        <v>40</v>
      </c>
      <c r="G30" s="35">
        <v>0</v>
      </c>
      <c r="H30" s="9">
        <v>0</v>
      </c>
      <c r="I30" s="9">
        <v>0</v>
      </c>
      <c r="J30" s="1"/>
    </row>
    <row r="31" spans="1:11" x14ac:dyDescent="0.25">
      <c r="A31" s="26">
        <v>7</v>
      </c>
      <c r="B31" s="10">
        <v>0</v>
      </c>
      <c r="C31" s="10">
        <v>0</v>
      </c>
      <c r="D31" s="9"/>
      <c r="E31" s="1"/>
      <c r="F31" s="4" t="s">
        <v>41</v>
      </c>
      <c r="G31" s="9">
        <v>0</v>
      </c>
      <c r="H31" s="9">
        <v>0</v>
      </c>
      <c r="I31" s="9">
        <v>0</v>
      </c>
      <c r="J31" s="1"/>
    </row>
    <row r="32" spans="1:11" x14ac:dyDescent="0.25">
      <c r="A32" s="26">
        <v>8</v>
      </c>
      <c r="B32" s="10">
        <v>0</v>
      </c>
      <c r="C32" s="10">
        <v>0</v>
      </c>
      <c r="D32" s="9"/>
      <c r="E32" s="1"/>
      <c r="F32" s="4" t="s">
        <v>42</v>
      </c>
      <c r="G32" s="9">
        <f>G31*2.5</f>
        <v>0</v>
      </c>
      <c r="H32" s="9">
        <f>H31*2.5</f>
        <v>0</v>
      </c>
      <c r="I32" s="9">
        <f>I31*2.5</f>
        <v>0</v>
      </c>
      <c r="J32" s="1"/>
    </row>
    <row r="33" spans="1:9" x14ac:dyDescent="0.25">
      <c r="A33" s="26">
        <v>9</v>
      </c>
      <c r="B33" s="10">
        <v>0</v>
      </c>
      <c r="C33" s="10">
        <v>0</v>
      </c>
      <c r="D33" s="9"/>
      <c r="E33" s="1"/>
      <c r="F33" s="4" t="s">
        <v>43</v>
      </c>
      <c r="G33" s="9">
        <v>0</v>
      </c>
      <c r="H33" s="9">
        <v>0</v>
      </c>
      <c r="I33" s="9">
        <v>0</v>
      </c>
    </row>
    <row r="34" spans="1:9" x14ac:dyDescent="0.25">
      <c r="A34" s="26">
        <v>10</v>
      </c>
      <c r="B34" s="10">
        <v>0</v>
      </c>
      <c r="C34" s="10">
        <v>0</v>
      </c>
      <c r="D34" s="9"/>
      <c r="E34" s="1"/>
      <c r="F34" s="4" t="s">
        <v>44</v>
      </c>
      <c r="G34" s="9">
        <v>0</v>
      </c>
      <c r="H34" s="9">
        <v>0</v>
      </c>
      <c r="I34" s="9">
        <v>0</v>
      </c>
    </row>
    <row r="35" spans="1:9" ht="15.75" thickBot="1" x14ac:dyDescent="0.3">
      <c r="A35" s="29" t="s">
        <v>30</v>
      </c>
      <c r="B35" s="16">
        <f>SUM(B25:B34)</f>
        <v>788.81999999999994</v>
      </c>
      <c r="C35" s="16">
        <f>SUM(C25:C34)</f>
        <v>264.20000000000005</v>
      </c>
      <c r="D35" s="14">
        <f>SUM(B35:C35)</f>
        <v>1053.02</v>
      </c>
      <c r="E35" s="1"/>
      <c r="F35" s="15" t="s">
        <v>45</v>
      </c>
      <c r="G35" s="30">
        <f>IF(G30&gt;G32,((1-((G32+G33)/G30))*100),0)</f>
        <v>0</v>
      </c>
      <c r="H35" s="30">
        <f>IF(H30&gt;H32,((1-((H32+H33)/H30))*100),0)</f>
        <v>0</v>
      </c>
      <c r="I35" s="30">
        <f>IF(I30&gt;I32,((1-((I32+I33)/I30))*100),0)</f>
        <v>0</v>
      </c>
    </row>
  </sheetData>
  <mergeCells count="9">
    <mergeCell ref="A14:G14"/>
    <mergeCell ref="A23:D23"/>
    <mergeCell ref="F29:I29"/>
    <mergeCell ref="A1:D1"/>
    <mergeCell ref="A8:B8"/>
    <mergeCell ref="A9:B9"/>
    <mergeCell ref="A10:B10"/>
    <mergeCell ref="A11:B11"/>
    <mergeCell ref="A12:B12"/>
  </mergeCells>
  <conditionalFormatting sqref="H17">
    <cfRule type="expression" dxfId="32" priority="3">
      <formula>$H$17&gt;0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expression" dxfId="31" priority="1">
      <formula>$H$18&lt;0</formula>
    </cfRule>
    <cfRule type="expression" dxfId="30" priority="2">
      <formula>$H$18&gt;0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"/>
  <sheetViews>
    <sheetView workbookViewId="0">
      <selection activeCell="K33" sqref="K33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"/>
  <sheetViews>
    <sheetView workbookViewId="0">
      <selection activeCell="K33" sqref="K33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"/>
  <sheetViews>
    <sheetView workbookViewId="0">
      <selection activeCell="K33" sqref="K33"/>
    </sheetView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"/>
  <sheetViews>
    <sheetView workbookViewId="0">
      <selection activeCell="K33" sqref="K33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"/>
  <sheetViews>
    <sheetView workbookViewId="0">
      <selection activeCell="K33" sqref="K33"/>
    </sheetView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"/>
  <sheetViews>
    <sheetView workbookViewId="0">
      <selection activeCell="K33" sqref="K33"/>
    </sheetView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"/>
  <sheetViews>
    <sheetView workbookViewId="0">
      <selection activeCell="K33" sqref="K33"/>
    </sheetView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"/>
  <sheetViews>
    <sheetView workbookViewId="0">
      <selection activeCell="K33" sqref="K33"/>
    </sheetView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"/>
  <sheetViews>
    <sheetView workbookViewId="0">
      <selection activeCell="K33" sqref="K33"/>
    </sheetView>
  </sheetViews>
  <sheetFormatPr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"/>
  <sheetViews>
    <sheetView workbookViewId="0">
      <selection activeCell="K33" sqref="K3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J35"/>
  <sheetViews>
    <sheetView workbookViewId="0">
      <selection activeCell="J2" sqref="J2"/>
    </sheetView>
  </sheetViews>
  <sheetFormatPr defaultRowHeight="15" x14ac:dyDescent="0.25"/>
  <cols>
    <col min="3" max="3" width="11" bestFit="1" customWidth="1"/>
    <col min="6" max="6" width="18.42578125" bestFit="1" customWidth="1"/>
    <col min="9" max="9" width="16.5703125" bestFit="1" customWidth="1"/>
  </cols>
  <sheetData>
    <row r="1" spans="1:10" x14ac:dyDescent="0.25">
      <c r="A1" s="39" t="s">
        <v>0</v>
      </c>
      <c r="B1" s="40"/>
      <c r="C1" s="40"/>
      <c r="D1" s="41"/>
      <c r="E1" s="1"/>
      <c r="F1" s="2" t="s">
        <v>1</v>
      </c>
      <c r="G1" s="3" t="s">
        <v>2</v>
      </c>
      <c r="H1" s="1"/>
      <c r="I1" s="2" t="s">
        <v>3</v>
      </c>
      <c r="J1" s="3" t="s">
        <v>2</v>
      </c>
    </row>
    <row r="2" spans="1:10" x14ac:dyDescent="0.25">
      <c r="A2" s="4" t="s">
        <v>4</v>
      </c>
      <c r="B2" s="5" t="s">
        <v>2</v>
      </c>
      <c r="C2" s="5" t="s">
        <v>5</v>
      </c>
      <c r="D2" s="6" t="s">
        <v>6</v>
      </c>
      <c r="E2" s="7"/>
      <c r="F2" s="8" t="s">
        <v>7</v>
      </c>
      <c r="G2" s="9">
        <f>((B3+C12)-J2)*0.5</f>
        <v>13.679500000000004</v>
      </c>
      <c r="H2" s="1"/>
      <c r="I2" s="8" t="s">
        <v>8</v>
      </c>
      <c r="J2" s="9">
        <v>117.73099999999999</v>
      </c>
    </row>
    <row r="3" spans="1:10" x14ac:dyDescent="0.25">
      <c r="A3" s="4" t="s">
        <v>9</v>
      </c>
      <c r="B3" s="10">
        <v>145.09</v>
      </c>
      <c r="C3" s="10">
        <v>29.795000000000002</v>
      </c>
      <c r="D3" s="9">
        <f>SUM(B3*C3)</f>
        <v>4322.9565500000008</v>
      </c>
      <c r="E3" s="7"/>
      <c r="F3" s="8" t="s">
        <v>10</v>
      </c>
      <c r="G3" s="9">
        <f>((B3+C12)-J2)*0.4</f>
        <v>10.943600000000004</v>
      </c>
      <c r="H3" s="1"/>
      <c r="I3" s="11" t="s">
        <v>11</v>
      </c>
      <c r="J3" s="9">
        <v>185.69</v>
      </c>
    </row>
    <row r="4" spans="1:10" x14ac:dyDescent="0.25">
      <c r="A4" s="4" t="s">
        <v>11</v>
      </c>
      <c r="B4" s="10">
        <f>162.21+564+324.25</f>
        <v>1050.46</v>
      </c>
      <c r="C4" s="10">
        <v>35.134</v>
      </c>
      <c r="D4" s="12">
        <f>SUM(B4*C4)</f>
        <v>36906.861640000003</v>
      </c>
      <c r="E4" s="7"/>
      <c r="F4" s="11" t="s">
        <v>11</v>
      </c>
      <c r="G4" s="9">
        <f>((G2+C8+B4)-J3)*0.84</f>
        <v>798.04158000000007</v>
      </c>
      <c r="H4" s="1"/>
      <c r="I4" s="11" t="s">
        <v>12</v>
      </c>
      <c r="J4" s="9">
        <v>290</v>
      </c>
    </row>
    <row r="5" spans="1:10" x14ac:dyDescent="0.25">
      <c r="A5" s="4" t="s">
        <v>12</v>
      </c>
      <c r="B5" s="10">
        <v>290</v>
      </c>
      <c r="C5" s="10">
        <v>28.785</v>
      </c>
      <c r="D5" s="12">
        <f>SUM(B5*C5)</f>
        <v>8347.65</v>
      </c>
      <c r="E5" s="7"/>
      <c r="F5" s="11" t="s">
        <v>12</v>
      </c>
      <c r="G5" s="9">
        <f>((G3+C9+B5)-J4)*0.69</f>
        <v>206.89208399999993</v>
      </c>
      <c r="H5" s="1"/>
      <c r="I5" s="11" t="s">
        <v>13</v>
      </c>
      <c r="J5" s="9"/>
    </row>
    <row r="6" spans="1:10" x14ac:dyDescent="0.25">
      <c r="A6" s="4" t="s">
        <v>13</v>
      </c>
      <c r="B6" s="10">
        <v>0</v>
      </c>
      <c r="C6" s="10">
        <v>0</v>
      </c>
      <c r="D6" s="9">
        <f>SUM(B6*C6)</f>
        <v>0</v>
      </c>
      <c r="E6" s="7"/>
      <c r="F6" s="11" t="s">
        <v>13</v>
      </c>
      <c r="G6" s="12">
        <f>((C10+B6)-J5)*0.9</f>
        <v>0</v>
      </c>
      <c r="H6" s="1"/>
      <c r="I6" s="11" t="s">
        <v>14</v>
      </c>
      <c r="J6" s="9"/>
    </row>
    <row r="7" spans="1:10" ht="15.75" thickBot="1" x14ac:dyDescent="0.3">
      <c r="A7" s="4"/>
      <c r="B7" s="10">
        <v>0</v>
      </c>
      <c r="C7" s="10"/>
      <c r="D7" s="9">
        <f>SUM(D3:D6)</f>
        <v>49577.468190000007</v>
      </c>
      <c r="E7" s="7"/>
      <c r="F7" s="13" t="s">
        <v>15</v>
      </c>
      <c r="G7" s="14">
        <f>(B3-J2)*0.1</f>
        <v>2.7359000000000009</v>
      </c>
      <c r="H7" s="1"/>
      <c r="I7" s="11" t="s">
        <v>16</v>
      </c>
      <c r="J7" s="9"/>
    </row>
    <row r="8" spans="1:10" x14ac:dyDescent="0.25">
      <c r="A8" s="48" t="s">
        <v>17</v>
      </c>
      <c r="B8" s="49"/>
      <c r="C8" s="10">
        <f>'6.'!J3</f>
        <v>71.599999999999994</v>
      </c>
      <c r="D8" s="9"/>
      <c r="E8" s="7"/>
      <c r="F8" s="1"/>
      <c r="G8" s="1"/>
      <c r="H8" s="1"/>
      <c r="I8" s="11" t="s">
        <v>18</v>
      </c>
      <c r="J8" s="9"/>
    </row>
    <row r="9" spans="1:10" x14ac:dyDescent="0.25">
      <c r="A9" s="48" t="s">
        <v>19</v>
      </c>
      <c r="B9" s="49"/>
      <c r="C9" s="10">
        <f>'6.'!J4</f>
        <v>288.89999999999998</v>
      </c>
      <c r="D9" s="9"/>
      <c r="E9" s="7"/>
      <c r="F9" s="1"/>
      <c r="G9" s="1"/>
      <c r="H9" s="1"/>
      <c r="I9" s="11" t="s">
        <v>20</v>
      </c>
      <c r="J9" s="9"/>
    </row>
    <row r="10" spans="1:10" x14ac:dyDescent="0.25">
      <c r="A10" s="48" t="s">
        <v>21</v>
      </c>
      <c r="B10" s="49"/>
      <c r="C10" s="10">
        <f>'6.'!J5</f>
        <v>0</v>
      </c>
      <c r="D10" s="9"/>
      <c r="E10" s="7"/>
      <c r="F10" s="1"/>
      <c r="G10" s="1"/>
      <c r="H10" s="1"/>
      <c r="I10" s="11" t="s">
        <v>22</v>
      </c>
      <c r="J10" s="9">
        <v>23.2</v>
      </c>
    </row>
    <row r="11" spans="1:10" x14ac:dyDescent="0.25">
      <c r="A11" s="48" t="s">
        <v>23</v>
      </c>
      <c r="B11" s="49"/>
      <c r="C11" s="10">
        <f>'6.'!J12</f>
        <v>0</v>
      </c>
      <c r="D11" s="9"/>
      <c r="E11" s="7"/>
      <c r="F11" s="1"/>
      <c r="G11" s="1"/>
      <c r="H11" s="1"/>
      <c r="I11" s="11" t="s">
        <v>24</v>
      </c>
      <c r="J11" s="9">
        <v>137.9</v>
      </c>
    </row>
    <row r="12" spans="1:10" ht="15.75" thickBot="1" x14ac:dyDescent="0.3">
      <c r="A12" s="50" t="s">
        <v>46</v>
      </c>
      <c r="B12" s="51"/>
      <c r="C12" s="16">
        <f>'6.'!J2</f>
        <v>0</v>
      </c>
      <c r="D12" s="14"/>
      <c r="E12" s="7"/>
      <c r="F12" s="1"/>
      <c r="G12" s="1"/>
      <c r="H12" s="1"/>
      <c r="I12" s="13" t="s">
        <v>15</v>
      </c>
      <c r="J12" s="14">
        <v>2.69</v>
      </c>
    </row>
    <row r="13" spans="1:10" ht="15.75" thickBot="1" x14ac:dyDescent="0.3">
      <c r="A13" s="7"/>
      <c r="B13" s="7"/>
      <c r="C13" s="7"/>
      <c r="D13" s="7"/>
      <c r="E13" s="7"/>
      <c r="F13" s="1"/>
      <c r="G13" s="1"/>
      <c r="H13" s="1"/>
    </row>
    <row r="14" spans="1:10" ht="15.75" thickBot="1" x14ac:dyDescent="0.3">
      <c r="A14" s="42" t="s">
        <v>25</v>
      </c>
      <c r="B14" s="43"/>
      <c r="C14" s="43"/>
      <c r="D14" s="43"/>
      <c r="E14" s="43"/>
      <c r="F14" s="43"/>
      <c r="G14" s="44"/>
      <c r="H14" s="1"/>
      <c r="I14" s="1"/>
      <c r="J14" s="1"/>
    </row>
    <row r="15" spans="1:10" ht="15.75" thickBot="1" x14ac:dyDescent="0.3">
      <c r="A15" s="2"/>
      <c r="B15" s="17"/>
      <c r="C15" s="17" t="s">
        <v>37</v>
      </c>
      <c r="D15" s="17" t="s">
        <v>27</v>
      </c>
      <c r="E15" s="17"/>
      <c r="F15" s="18" t="s">
        <v>29</v>
      </c>
      <c r="G15" s="19" t="s">
        <v>30</v>
      </c>
      <c r="I15" s="1"/>
      <c r="J15" s="1"/>
    </row>
    <row r="16" spans="1:10" x14ac:dyDescent="0.25">
      <c r="A16" s="4" t="s">
        <v>8</v>
      </c>
      <c r="B16" s="10">
        <f>IF(B13&gt;0,B3/4,0)</f>
        <v>0</v>
      </c>
      <c r="C16" s="10">
        <f>IF(C13&gt;0,B3/4,0)</f>
        <v>0</v>
      </c>
      <c r="D16" s="10">
        <f>IF(D13&gt;0,B3/4,0)</f>
        <v>0</v>
      </c>
      <c r="E16" s="10">
        <f>IF(E13&gt;0,B3/4,0)</f>
        <v>0</v>
      </c>
      <c r="F16" s="10">
        <f>IF(F13&gt;0,B3/4,0)</f>
        <v>0</v>
      </c>
      <c r="G16" s="20">
        <f>SUM(B16:F16)</f>
        <v>0</v>
      </c>
      <c r="H16" s="32" t="s">
        <v>31</v>
      </c>
      <c r="I16" s="19" t="s">
        <v>45</v>
      </c>
      <c r="J16" s="1"/>
    </row>
    <row r="17" spans="1:10" x14ac:dyDescent="0.25">
      <c r="A17" s="4" t="s">
        <v>32</v>
      </c>
      <c r="B17" s="10">
        <v>0</v>
      </c>
      <c r="C17" s="10">
        <v>240.3</v>
      </c>
      <c r="D17" s="10">
        <v>161.05000000000001</v>
      </c>
      <c r="E17" s="10">
        <v>0</v>
      </c>
      <c r="F17" s="20">
        <f>98.9+101.4+122.6+40.7+23.2</f>
        <v>386.79999999999995</v>
      </c>
      <c r="G17" s="20">
        <f>SUM(B17:F17)</f>
        <v>788.15</v>
      </c>
      <c r="H17" s="33">
        <f>(G4)-(G17)</f>
        <v>9.89158000000009</v>
      </c>
      <c r="I17" s="12">
        <f>IF(G17&gt;0,(1-(G17/((B4+C8+G2)-J3)))*100,0)</f>
        <v>17.041164697207869</v>
      </c>
      <c r="J17" s="1"/>
    </row>
    <row r="18" spans="1:10" x14ac:dyDescent="0.25">
      <c r="A18" s="4" t="s">
        <v>12</v>
      </c>
      <c r="B18" s="10">
        <v>0</v>
      </c>
      <c r="C18" s="10">
        <v>0</v>
      </c>
      <c r="D18" s="10">
        <v>185.5</v>
      </c>
      <c r="E18" s="10">
        <v>0</v>
      </c>
      <c r="F18" s="20">
        <v>0</v>
      </c>
      <c r="G18" s="20">
        <f>SUM(B18:F18)</f>
        <v>185.5</v>
      </c>
      <c r="H18" s="33">
        <f>(G5)-(G18)</f>
        <v>21.392083999999926</v>
      </c>
      <c r="I18" s="12">
        <f>IF(G18&gt;0,(1-(G18/((B5+C9+G3)-J4)))*100,0)</f>
        <v>38.134414074537517</v>
      </c>
      <c r="J18" s="1"/>
    </row>
    <row r="19" spans="1:10" ht="15.75" thickBot="1" x14ac:dyDescent="0.3">
      <c r="A19" s="4" t="s">
        <v>13</v>
      </c>
      <c r="B19" s="10">
        <v>0</v>
      </c>
      <c r="C19" s="10">
        <v>0</v>
      </c>
      <c r="D19" s="10">
        <v>0</v>
      </c>
      <c r="E19" s="10">
        <v>0</v>
      </c>
      <c r="F19" s="20">
        <v>0</v>
      </c>
      <c r="G19" s="20">
        <f>SUM(B19:F19)</f>
        <v>0</v>
      </c>
      <c r="H19" s="34">
        <f>(G6)-(G19)</f>
        <v>0</v>
      </c>
      <c r="I19" s="30">
        <f>IF((G19)&gt;0,"=(1-(G18/((B6+C10+G6)-J5)))*100",0)</f>
        <v>0</v>
      </c>
      <c r="J19" s="1"/>
    </row>
    <row r="20" spans="1:10" ht="15.75" thickBot="1" x14ac:dyDescent="0.3">
      <c r="A20" s="15"/>
      <c r="B20" s="16">
        <f t="shared" ref="B20:G20" si="0">SUM(B16:B19)</f>
        <v>0</v>
      </c>
      <c r="C20" s="16">
        <f t="shared" si="0"/>
        <v>240.3</v>
      </c>
      <c r="D20" s="16">
        <f t="shared" si="0"/>
        <v>346.55</v>
      </c>
      <c r="E20" s="16">
        <f t="shared" si="0"/>
        <v>0</v>
      </c>
      <c r="F20" s="16">
        <f t="shared" si="0"/>
        <v>386.79999999999995</v>
      </c>
      <c r="G20" s="14">
        <f t="shared" si="0"/>
        <v>973.65</v>
      </c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45" t="s">
        <v>33</v>
      </c>
      <c r="B23" s="46"/>
      <c r="C23" s="46"/>
      <c r="D23" s="47"/>
      <c r="E23" s="1"/>
      <c r="F23" s="21" t="s">
        <v>34</v>
      </c>
      <c r="G23" s="22"/>
      <c r="H23" s="1"/>
      <c r="I23" s="1"/>
      <c r="J23" s="1"/>
    </row>
    <row r="24" spans="1:10" x14ac:dyDescent="0.25">
      <c r="A24" s="4"/>
      <c r="B24" s="23" t="s">
        <v>35</v>
      </c>
      <c r="C24" s="23" t="s">
        <v>12</v>
      </c>
      <c r="D24" s="24" t="s">
        <v>36</v>
      </c>
      <c r="E24" s="1"/>
      <c r="F24" s="25" t="s">
        <v>37</v>
      </c>
      <c r="G24" s="9">
        <v>180</v>
      </c>
      <c r="H24" s="1"/>
      <c r="I24" s="1"/>
      <c r="J24" s="1"/>
    </row>
    <row r="25" spans="1:10" x14ac:dyDescent="0.25">
      <c r="A25" s="26">
        <v>1</v>
      </c>
      <c r="B25" s="10">
        <v>0</v>
      </c>
      <c r="C25" s="10">
        <v>0</v>
      </c>
      <c r="D25" s="9"/>
      <c r="E25" s="1"/>
      <c r="F25" s="25" t="s">
        <v>38</v>
      </c>
      <c r="G25" s="9">
        <f>395</f>
        <v>395</v>
      </c>
      <c r="H25" s="1"/>
      <c r="I25" s="1"/>
      <c r="J25" s="1"/>
    </row>
    <row r="26" spans="1:10" x14ac:dyDescent="0.25">
      <c r="A26" s="27">
        <v>2</v>
      </c>
      <c r="B26" s="10">
        <v>0</v>
      </c>
      <c r="C26" s="10">
        <v>0</v>
      </c>
      <c r="D26" s="9"/>
      <c r="E26" s="1"/>
      <c r="F26" s="25" t="s">
        <v>47</v>
      </c>
      <c r="G26" s="9">
        <v>442</v>
      </c>
      <c r="H26" s="1"/>
      <c r="I26" s="1"/>
      <c r="J26" s="1"/>
    </row>
    <row r="27" spans="1:10" ht="15.75" thickBot="1" x14ac:dyDescent="0.3">
      <c r="A27" s="26">
        <v>3</v>
      </c>
      <c r="B27" s="10">
        <v>0</v>
      </c>
      <c r="C27" s="10">
        <v>0</v>
      </c>
      <c r="D27" s="9"/>
      <c r="E27" s="1"/>
      <c r="F27" s="28" t="s">
        <v>30</v>
      </c>
      <c r="G27" s="14">
        <f>SUM(G24:G26)</f>
        <v>1017</v>
      </c>
      <c r="H27" s="1"/>
      <c r="I27" s="1"/>
      <c r="J27" s="1"/>
    </row>
    <row r="28" spans="1:10" ht="15.75" thickBot="1" x14ac:dyDescent="0.3">
      <c r="A28" s="26">
        <v>4</v>
      </c>
      <c r="B28" s="10">
        <v>0</v>
      </c>
      <c r="C28" s="10">
        <v>0</v>
      </c>
      <c r="D28" s="9"/>
      <c r="E28" s="1"/>
      <c r="F28" s="1"/>
      <c r="G28" s="1"/>
      <c r="H28" s="1"/>
      <c r="I28" s="1"/>
      <c r="J28" s="1"/>
    </row>
    <row r="29" spans="1:10" x14ac:dyDescent="0.25">
      <c r="A29" s="26">
        <v>5</v>
      </c>
      <c r="B29" s="10">
        <v>0</v>
      </c>
      <c r="C29" s="10">
        <v>0</v>
      </c>
      <c r="D29" s="9"/>
      <c r="E29" s="1"/>
      <c r="F29" s="36" t="s">
        <v>39</v>
      </c>
      <c r="G29" s="37"/>
      <c r="H29" s="37"/>
      <c r="I29" s="38"/>
      <c r="J29" s="1"/>
    </row>
    <row r="30" spans="1:10" x14ac:dyDescent="0.25">
      <c r="A30" s="26">
        <v>6</v>
      </c>
      <c r="B30" s="10">
        <v>0</v>
      </c>
      <c r="C30" s="10">
        <v>0</v>
      </c>
      <c r="D30" s="9"/>
      <c r="E30" s="1"/>
      <c r="F30" s="4" t="s">
        <v>40</v>
      </c>
      <c r="G30" s="35">
        <v>0</v>
      </c>
      <c r="H30" s="9">
        <v>0</v>
      </c>
      <c r="I30" s="9">
        <v>0</v>
      </c>
      <c r="J30" s="1"/>
    </row>
    <row r="31" spans="1:10" x14ac:dyDescent="0.25">
      <c r="A31" s="26">
        <v>7</v>
      </c>
      <c r="B31" s="10">
        <v>0</v>
      </c>
      <c r="C31" s="10">
        <v>0</v>
      </c>
      <c r="D31" s="9"/>
      <c r="E31" s="1"/>
      <c r="F31" s="4" t="s">
        <v>41</v>
      </c>
      <c r="G31" s="9">
        <v>0</v>
      </c>
      <c r="H31" s="9">
        <v>0</v>
      </c>
      <c r="I31" s="9">
        <v>0</v>
      </c>
      <c r="J31" s="1"/>
    </row>
    <row r="32" spans="1:10" x14ac:dyDescent="0.25">
      <c r="A32" s="26">
        <v>8</v>
      </c>
      <c r="B32" s="10">
        <v>0</v>
      </c>
      <c r="C32" s="10">
        <v>0</v>
      </c>
      <c r="D32" s="9"/>
      <c r="E32" s="1"/>
      <c r="F32" s="4" t="s">
        <v>42</v>
      </c>
      <c r="G32" s="9">
        <f>G31*2.5</f>
        <v>0</v>
      </c>
      <c r="H32" s="9">
        <f>H31*2.5</f>
        <v>0</v>
      </c>
      <c r="I32" s="9">
        <f>I31*2.5</f>
        <v>0</v>
      </c>
      <c r="J32" s="1"/>
    </row>
    <row r="33" spans="1:9" x14ac:dyDescent="0.25">
      <c r="A33" s="26">
        <v>9</v>
      </c>
      <c r="B33" s="10">
        <v>0</v>
      </c>
      <c r="C33" s="10">
        <v>0</v>
      </c>
      <c r="D33" s="9"/>
      <c r="E33" s="1"/>
      <c r="F33" s="4" t="s">
        <v>43</v>
      </c>
      <c r="G33" s="9">
        <v>0</v>
      </c>
      <c r="H33" s="9">
        <v>0</v>
      </c>
      <c r="I33" s="9">
        <v>0</v>
      </c>
    </row>
    <row r="34" spans="1:9" x14ac:dyDescent="0.25">
      <c r="A34" s="26">
        <v>10</v>
      </c>
      <c r="B34" s="10">
        <v>0</v>
      </c>
      <c r="C34" s="10">
        <v>0</v>
      </c>
      <c r="D34" s="9"/>
      <c r="E34" s="1"/>
      <c r="F34" s="4" t="s">
        <v>44</v>
      </c>
      <c r="G34" s="9">
        <v>0</v>
      </c>
      <c r="H34" s="9">
        <v>0</v>
      </c>
      <c r="I34" s="9">
        <v>0</v>
      </c>
    </row>
    <row r="35" spans="1:9" ht="15.75" thickBot="1" x14ac:dyDescent="0.3">
      <c r="A35" s="29" t="s">
        <v>30</v>
      </c>
      <c r="B35" s="16">
        <f>SUM(B25:B34)</f>
        <v>0</v>
      </c>
      <c r="C35" s="16">
        <f>SUM(C25:C34)</f>
        <v>0</v>
      </c>
      <c r="D35" s="14">
        <f>SUM(B35:C35)</f>
        <v>0</v>
      </c>
      <c r="E35" s="1"/>
      <c r="F35" s="15" t="s">
        <v>45</v>
      </c>
      <c r="G35" s="30">
        <f>IF(G30&gt;G32,((1-((G32+G33)/G30))*100),0)</f>
        <v>0</v>
      </c>
      <c r="H35" s="30">
        <f>IF(H30&gt;H32,((1-((H32+H33)/H30))*100),0)</f>
        <v>0</v>
      </c>
      <c r="I35" s="30">
        <f>IF(I30&gt;I32,((1-((I32+I33)/I30))*100),0)</f>
        <v>0</v>
      </c>
    </row>
  </sheetData>
  <mergeCells count="9">
    <mergeCell ref="A14:G14"/>
    <mergeCell ref="A23:D23"/>
    <mergeCell ref="F29:I29"/>
    <mergeCell ref="A1:D1"/>
    <mergeCell ref="A8:B8"/>
    <mergeCell ref="A9:B9"/>
    <mergeCell ref="A10:B10"/>
    <mergeCell ref="A11:B11"/>
    <mergeCell ref="A12:B12"/>
  </mergeCells>
  <conditionalFormatting sqref="H17">
    <cfRule type="expression" dxfId="29" priority="3">
      <formula>$H$17&gt;0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expression" dxfId="28" priority="1">
      <formula>$H$18&lt;0</formula>
    </cfRule>
    <cfRule type="expression" dxfId="27" priority="2">
      <formula>$H$18&gt;0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"/>
  <sheetViews>
    <sheetView workbookViewId="0">
      <selection activeCell="K33" sqref="K33"/>
    </sheetView>
  </sheetViews>
  <sheetFormatPr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"/>
  <sheetViews>
    <sheetView workbookViewId="0">
      <selection activeCell="K33" sqref="K33"/>
    </sheetView>
  </sheetViews>
  <sheetFormatPr defaultRowHeight="15" x14ac:dyDescent="0.2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"/>
  <sheetViews>
    <sheetView workbookViewId="0">
      <selection activeCell="K33" sqref="K33"/>
    </sheetView>
  </sheetViews>
  <sheetFormatPr defaultRowHeight="15" x14ac:dyDescent="0.2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"/>
  <sheetViews>
    <sheetView workbookViewId="0">
      <selection activeCell="K33" sqref="K3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J35"/>
  <sheetViews>
    <sheetView workbookViewId="0">
      <selection activeCell="C12" sqref="C12"/>
    </sheetView>
  </sheetViews>
  <sheetFormatPr defaultRowHeight="15" x14ac:dyDescent="0.25"/>
  <sheetData>
    <row r="1" spans="1:10" x14ac:dyDescent="0.25">
      <c r="A1" s="39" t="s">
        <v>0</v>
      </c>
      <c r="B1" s="40"/>
      <c r="C1" s="40"/>
      <c r="D1" s="41"/>
      <c r="E1" s="1"/>
      <c r="F1" s="2" t="s">
        <v>1</v>
      </c>
      <c r="G1" s="3" t="s">
        <v>2</v>
      </c>
      <c r="H1" s="1"/>
      <c r="I1" s="2" t="s">
        <v>3</v>
      </c>
      <c r="J1" s="3" t="s">
        <v>2</v>
      </c>
    </row>
    <row r="2" spans="1:10" x14ac:dyDescent="0.25">
      <c r="A2" s="4" t="s">
        <v>4</v>
      </c>
      <c r="B2" s="5" t="s">
        <v>2</v>
      </c>
      <c r="C2" s="5" t="s">
        <v>5</v>
      </c>
      <c r="D2" s="6" t="s">
        <v>6</v>
      </c>
      <c r="E2" s="7"/>
      <c r="F2" s="8" t="s">
        <v>7</v>
      </c>
      <c r="G2" s="9">
        <f>((B3+C12)-J2)*0.5</f>
        <v>0</v>
      </c>
      <c r="H2" s="1"/>
      <c r="I2" s="8" t="s">
        <v>8</v>
      </c>
      <c r="J2" s="9"/>
    </row>
    <row r="3" spans="1:10" x14ac:dyDescent="0.25">
      <c r="A3" s="4" t="s">
        <v>9</v>
      </c>
      <c r="B3" s="10">
        <v>0</v>
      </c>
      <c r="C3" s="10">
        <v>0</v>
      </c>
      <c r="D3" s="9">
        <f>SUM(B3*C3)</f>
        <v>0</v>
      </c>
      <c r="E3" s="7"/>
      <c r="F3" s="8" t="s">
        <v>10</v>
      </c>
      <c r="G3" s="9">
        <f>((B3+C12)-J2)*0.4</f>
        <v>0</v>
      </c>
      <c r="H3" s="1"/>
      <c r="I3" s="11" t="s">
        <v>11</v>
      </c>
      <c r="J3" s="9"/>
    </row>
    <row r="4" spans="1:10" x14ac:dyDescent="0.25">
      <c r="A4" s="4" t="s">
        <v>11</v>
      </c>
      <c r="B4" s="10">
        <v>0</v>
      </c>
      <c r="C4" s="10">
        <v>0</v>
      </c>
      <c r="D4" s="12">
        <f>SUM(B4*C4)</f>
        <v>0</v>
      </c>
      <c r="E4" s="7"/>
      <c r="F4" s="11" t="s">
        <v>11</v>
      </c>
      <c r="G4" s="9">
        <f>((G2+C8+B4)-J3)*0.84</f>
        <v>0</v>
      </c>
      <c r="H4" s="1"/>
      <c r="I4" s="11" t="s">
        <v>12</v>
      </c>
      <c r="J4" s="9"/>
    </row>
    <row r="5" spans="1:10" x14ac:dyDescent="0.25">
      <c r="A5" s="4" t="s">
        <v>12</v>
      </c>
      <c r="B5" s="10">
        <v>0</v>
      </c>
      <c r="C5" s="10">
        <v>0</v>
      </c>
      <c r="D5" s="12">
        <f>SUM(B5*C5)</f>
        <v>0</v>
      </c>
      <c r="E5" s="7"/>
      <c r="F5" s="11" t="s">
        <v>12</v>
      </c>
      <c r="G5" s="9">
        <f>((G3+C9+B5)-J4)*0.69</f>
        <v>0</v>
      </c>
      <c r="H5" s="1"/>
      <c r="I5" s="11" t="s">
        <v>13</v>
      </c>
      <c r="J5" s="9"/>
    </row>
    <row r="6" spans="1:10" x14ac:dyDescent="0.25">
      <c r="A6" s="4" t="s">
        <v>13</v>
      </c>
      <c r="B6" s="10">
        <v>0</v>
      </c>
      <c r="C6" s="10">
        <v>0</v>
      </c>
      <c r="D6" s="9">
        <f>SUM(B6*C6)</f>
        <v>0</v>
      </c>
      <c r="E6" s="7"/>
      <c r="F6" s="11" t="s">
        <v>13</v>
      </c>
      <c r="G6" s="12">
        <f>((C10+B6)-J5)*0.9</f>
        <v>0</v>
      </c>
      <c r="H6" s="1"/>
      <c r="I6" s="11" t="s">
        <v>14</v>
      </c>
      <c r="J6" s="9"/>
    </row>
    <row r="7" spans="1:10" ht="15.75" thickBot="1" x14ac:dyDescent="0.3">
      <c r="A7" s="4"/>
      <c r="B7" s="10">
        <v>0</v>
      </c>
      <c r="C7" s="10"/>
      <c r="D7" s="9">
        <f>SUM(D3:D6)</f>
        <v>0</v>
      </c>
      <c r="E7" s="7"/>
      <c r="F7" s="13" t="s">
        <v>15</v>
      </c>
      <c r="G7" s="14">
        <f>(B3-J2)*0.1</f>
        <v>0</v>
      </c>
      <c r="H7" s="1"/>
      <c r="I7" s="11" t="s">
        <v>16</v>
      </c>
      <c r="J7" s="9"/>
    </row>
    <row r="8" spans="1:10" x14ac:dyDescent="0.25">
      <c r="A8" s="48" t="s">
        <v>17</v>
      </c>
      <c r="B8" s="49"/>
      <c r="C8" s="10"/>
      <c r="D8" s="9"/>
      <c r="E8" s="7"/>
      <c r="F8" s="1"/>
      <c r="G8" s="1"/>
      <c r="H8" s="1"/>
      <c r="I8" s="11" t="s">
        <v>18</v>
      </c>
      <c r="J8" s="9"/>
    </row>
    <row r="9" spans="1:10" x14ac:dyDescent="0.25">
      <c r="A9" s="48" t="s">
        <v>19</v>
      </c>
      <c r="B9" s="49"/>
      <c r="C9" s="10"/>
      <c r="D9" s="9"/>
      <c r="E9" s="7"/>
      <c r="F9" s="1"/>
      <c r="G9" s="1"/>
      <c r="H9" s="1"/>
      <c r="I9" s="11" t="s">
        <v>20</v>
      </c>
      <c r="J9" s="9"/>
    </row>
    <row r="10" spans="1:10" x14ac:dyDescent="0.25">
      <c r="A10" s="48" t="s">
        <v>21</v>
      </c>
      <c r="B10" s="49"/>
      <c r="C10" s="10"/>
      <c r="D10" s="9"/>
      <c r="E10" s="7"/>
      <c r="F10" s="1"/>
      <c r="G10" s="1"/>
      <c r="H10" s="1"/>
      <c r="I10" s="11" t="s">
        <v>22</v>
      </c>
      <c r="J10" s="9"/>
    </row>
    <row r="11" spans="1:10" x14ac:dyDescent="0.25">
      <c r="A11" s="48" t="s">
        <v>23</v>
      </c>
      <c r="B11" s="49"/>
      <c r="C11" s="10"/>
      <c r="D11" s="9"/>
      <c r="E11" s="7"/>
      <c r="F11" s="1"/>
      <c r="G11" s="1"/>
      <c r="H11" s="1"/>
      <c r="I11" s="11" t="s">
        <v>24</v>
      </c>
      <c r="J11" s="9"/>
    </row>
    <row r="12" spans="1:10" ht="15.75" thickBot="1" x14ac:dyDescent="0.3">
      <c r="A12" s="50" t="s">
        <v>46</v>
      </c>
      <c r="B12" s="51"/>
      <c r="C12" s="16"/>
      <c r="D12" s="14"/>
      <c r="E12" s="7"/>
      <c r="F12" s="1"/>
      <c r="G12" s="1"/>
      <c r="H12" s="1"/>
      <c r="I12" s="13" t="s">
        <v>15</v>
      </c>
      <c r="J12" s="14"/>
    </row>
    <row r="13" spans="1:10" ht="15.75" thickBot="1" x14ac:dyDescent="0.3">
      <c r="A13" s="7"/>
      <c r="B13" s="7"/>
      <c r="C13" s="7"/>
      <c r="D13" s="7"/>
      <c r="E13" s="7"/>
      <c r="F13" s="1"/>
      <c r="G13" s="1"/>
      <c r="H13" s="1"/>
    </row>
    <row r="14" spans="1:10" ht="15.75" thickBot="1" x14ac:dyDescent="0.3">
      <c r="A14" s="42" t="s">
        <v>25</v>
      </c>
      <c r="B14" s="43"/>
      <c r="C14" s="43"/>
      <c r="D14" s="43"/>
      <c r="E14" s="43"/>
      <c r="F14" s="43"/>
      <c r="G14" s="44"/>
      <c r="H14" s="1"/>
      <c r="I14" s="1"/>
      <c r="J14" s="1"/>
    </row>
    <row r="15" spans="1:10" ht="15.75" thickBot="1" x14ac:dyDescent="0.3">
      <c r="A15" s="2"/>
      <c r="B15" s="17" t="s">
        <v>26</v>
      </c>
      <c r="C15" s="17"/>
      <c r="D15" s="17" t="s">
        <v>27</v>
      </c>
      <c r="E15" s="17" t="s">
        <v>28</v>
      </c>
      <c r="F15" s="18" t="s">
        <v>29</v>
      </c>
      <c r="G15" s="19" t="s">
        <v>30</v>
      </c>
      <c r="I15" s="1"/>
      <c r="J15" s="1"/>
    </row>
    <row r="16" spans="1:10" x14ac:dyDescent="0.25">
      <c r="A16" s="4" t="s">
        <v>8</v>
      </c>
      <c r="B16" s="10">
        <f>IF(B13&gt;0,B3/4,0)</f>
        <v>0</v>
      </c>
      <c r="C16" s="10">
        <f>IF(C13&gt;0,B3/4,0)</f>
        <v>0</v>
      </c>
      <c r="D16" s="10">
        <f>IF(D13&gt;0,B3/4,0)</f>
        <v>0</v>
      </c>
      <c r="E16" s="10">
        <f>IF(E13&gt;0,B3/4,0)</f>
        <v>0</v>
      </c>
      <c r="F16" s="10">
        <f>IF(F13&gt;0,B3/4,0)</f>
        <v>0</v>
      </c>
      <c r="G16" s="20">
        <f>SUM(B16:F16)</f>
        <v>0</v>
      </c>
      <c r="H16" s="32" t="s">
        <v>31</v>
      </c>
      <c r="I16" s="19" t="s">
        <v>45</v>
      </c>
      <c r="J16" s="1"/>
    </row>
    <row r="17" spans="1:10" x14ac:dyDescent="0.25">
      <c r="A17" s="4" t="s">
        <v>32</v>
      </c>
      <c r="B17" s="10">
        <v>0</v>
      </c>
      <c r="C17" s="10">
        <v>0</v>
      </c>
      <c r="D17" s="10">
        <v>0</v>
      </c>
      <c r="E17" s="10">
        <v>0</v>
      </c>
      <c r="F17" s="20">
        <v>0</v>
      </c>
      <c r="G17" s="20">
        <f>SUM(B17:F17)</f>
        <v>0</v>
      </c>
      <c r="H17" s="33">
        <f>(G4)-(G17)</f>
        <v>0</v>
      </c>
      <c r="I17" s="12">
        <f>IF(G17&gt;0,(1-(G17/((B4+C8+G2)-J3)))*100,0)</f>
        <v>0</v>
      </c>
      <c r="J17" s="1"/>
    </row>
    <row r="18" spans="1:10" x14ac:dyDescent="0.25">
      <c r="A18" s="4" t="s">
        <v>12</v>
      </c>
      <c r="B18" s="10">
        <v>0</v>
      </c>
      <c r="C18" s="10">
        <v>0</v>
      </c>
      <c r="D18" s="10">
        <v>0</v>
      </c>
      <c r="E18" s="10">
        <v>0</v>
      </c>
      <c r="F18" s="20">
        <v>0</v>
      </c>
      <c r="G18" s="20">
        <f>SUM(B18:F18)</f>
        <v>0</v>
      </c>
      <c r="H18" s="33">
        <f>(G5)-(G18)</f>
        <v>0</v>
      </c>
      <c r="I18" s="12">
        <f>IF(G18&gt;0,(1-(G18/((B5+C9+G3)-J4)))*100,0)</f>
        <v>0</v>
      </c>
      <c r="J18" s="1"/>
    </row>
    <row r="19" spans="1:10" ht="15.75" thickBot="1" x14ac:dyDescent="0.3">
      <c r="A19" s="4" t="s">
        <v>13</v>
      </c>
      <c r="B19" s="10">
        <v>0</v>
      </c>
      <c r="C19" s="10">
        <v>0</v>
      </c>
      <c r="D19" s="10">
        <v>0</v>
      </c>
      <c r="E19" s="10">
        <v>0</v>
      </c>
      <c r="F19" s="20">
        <v>0</v>
      </c>
      <c r="G19" s="20">
        <f>SUM(B19:F19)</f>
        <v>0</v>
      </c>
      <c r="H19" s="34">
        <f>(G6)-(G19)</f>
        <v>0</v>
      </c>
      <c r="I19" s="30">
        <f>IF((G19)&gt;0,"=(1-(G18/((B6+C10+G6)-J5)))*100",0)</f>
        <v>0</v>
      </c>
      <c r="J19" s="1"/>
    </row>
    <row r="20" spans="1:10" ht="15.75" thickBot="1" x14ac:dyDescent="0.3">
      <c r="A20" s="15"/>
      <c r="B20" s="16">
        <f t="shared" ref="B20:G20" si="0">SUM(B16:B19)</f>
        <v>0</v>
      </c>
      <c r="C20" s="16">
        <f t="shared" si="0"/>
        <v>0</v>
      </c>
      <c r="D20" s="16">
        <f t="shared" si="0"/>
        <v>0</v>
      </c>
      <c r="E20" s="16">
        <f t="shared" si="0"/>
        <v>0</v>
      </c>
      <c r="F20" s="16">
        <f t="shared" si="0"/>
        <v>0</v>
      </c>
      <c r="G20" s="14">
        <f t="shared" si="0"/>
        <v>0</v>
      </c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45" t="s">
        <v>33</v>
      </c>
      <c r="B23" s="46"/>
      <c r="C23" s="46"/>
      <c r="D23" s="47"/>
      <c r="E23" s="1"/>
      <c r="F23" s="21" t="s">
        <v>34</v>
      </c>
      <c r="G23" s="22"/>
      <c r="H23" s="1"/>
      <c r="I23" s="1"/>
      <c r="J23" s="1"/>
    </row>
    <row r="24" spans="1:10" x14ac:dyDescent="0.25">
      <c r="A24" s="4"/>
      <c r="B24" s="23" t="s">
        <v>35</v>
      </c>
      <c r="C24" s="23" t="s">
        <v>12</v>
      </c>
      <c r="D24" s="24" t="s">
        <v>36</v>
      </c>
      <c r="E24" s="1"/>
      <c r="F24" s="25" t="s">
        <v>37</v>
      </c>
      <c r="G24" s="9">
        <v>0</v>
      </c>
      <c r="H24" s="1"/>
      <c r="I24" s="1"/>
      <c r="J24" s="1"/>
    </row>
    <row r="25" spans="1:10" x14ac:dyDescent="0.25">
      <c r="A25" s="26">
        <v>1</v>
      </c>
      <c r="B25" s="10">
        <v>0</v>
      </c>
      <c r="C25" s="10">
        <v>0</v>
      </c>
      <c r="D25" s="9"/>
      <c r="E25" s="1"/>
      <c r="F25" s="25" t="s">
        <v>38</v>
      </c>
      <c r="G25" s="9">
        <v>0</v>
      </c>
      <c r="H25" s="1"/>
      <c r="I25" s="1"/>
      <c r="J25" s="1"/>
    </row>
    <row r="26" spans="1:10" x14ac:dyDescent="0.25">
      <c r="A26" s="27">
        <v>2</v>
      </c>
      <c r="B26" s="10">
        <v>0</v>
      </c>
      <c r="C26" s="10">
        <v>0</v>
      </c>
      <c r="D26" s="9"/>
      <c r="E26" s="1"/>
      <c r="F26" s="25" t="s">
        <v>47</v>
      </c>
      <c r="G26" s="9">
        <v>0</v>
      </c>
      <c r="H26" s="1"/>
      <c r="I26" s="1"/>
      <c r="J26" s="1"/>
    </row>
    <row r="27" spans="1:10" ht="15.75" thickBot="1" x14ac:dyDescent="0.3">
      <c r="A27" s="26">
        <v>3</v>
      </c>
      <c r="B27" s="10">
        <v>0</v>
      </c>
      <c r="C27" s="10">
        <v>0</v>
      </c>
      <c r="D27" s="9"/>
      <c r="E27" s="1"/>
      <c r="F27" s="28" t="s">
        <v>30</v>
      </c>
      <c r="G27" s="14">
        <f>SUM(G24:G26)</f>
        <v>0</v>
      </c>
      <c r="H27" s="1"/>
      <c r="I27" s="1"/>
      <c r="J27" s="1"/>
    </row>
    <row r="28" spans="1:10" ht="15.75" thickBot="1" x14ac:dyDescent="0.3">
      <c r="A28" s="26">
        <v>4</v>
      </c>
      <c r="B28" s="10">
        <v>0</v>
      </c>
      <c r="C28" s="10">
        <v>0</v>
      </c>
      <c r="D28" s="9"/>
      <c r="E28" s="1"/>
      <c r="F28" s="1"/>
      <c r="G28" s="1"/>
      <c r="H28" s="1"/>
      <c r="I28" s="1"/>
      <c r="J28" s="1"/>
    </row>
    <row r="29" spans="1:10" x14ac:dyDescent="0.25">
      <c r="A29" s="26">
        <v>5</v>
      </c>
      <c r="B29" s="10">
        <v>0</v>
      </c>
      <c r="C29" s="10">
        <v>0</v>
      </c>
      <c r="D29" s="9"/>
      <c r="E29" s="1"/>
      <c r="F29" s="36" t="s">
        <v>39</v>
      </c>
      <c r="G29" s="37"/>
      <c r="H29" s="37"/>
      <c r="I29" s="38"/>
      <c r="J29" s="1"/>
    </row>
    <row r="30" spans="1:10" x14ac:dyDescent="0.25">
      <c r="A30" s="26">
        <v>6</v>
      </c>
      <c r="B30" s="10">
        <v>0</v>
      </c>
      <c r="C30" s="10">
        <v>0</v>
      </c>
      <c r="D30" s="9"/>
      <c r="E30" s="1"/>
      <c r="F30" s="4" t="s">
        <v>40</v>
      </c>
      <c r="G30" s="9">
        <v>0</v>
      </c>
      <c r="H30" s="9">
        <v>0</v>
      </c>
      <c r="I30" s="9">
        <v>0</v>
      </c>
      <c r="J30" s="1"/>
    </row>
    <row r="31" spans="1:10" x14ac:dyDescent="0.25">
      <c r="A31" s="26">
        <v>7</v>
      </c>
      <c r="B31" s="10">
        <v>0</v>
      </c>
      <c r="C31" s="10">
        <v>0</v>
      </c>
      <c r="D31" s="9"/>
      <c r="E31" s="1"/>
      <c r="F31" s="4" t="s">
        <v>41</v>
      </c>
      <c r="G31" s="9">
        <v>0</v>
      </c>
      <c r="H31" s="9">
        <v>0</v>
      </c>
      <c r="I31" s="9">
        <v>0</v>
      </c>
      <c r="J31" s="1"/>
    </row>
    <row r="32" spans="1:10" x14ac:dyDescent="0.25">
      <c r="A32" s="26">
        <v>8</v>
      </c>
      <c r="B32" s="10">
        <v>0</v>
      </c>
      <c r="C32" s="10">
        <v>0</v>
      </c>
      <c r="D32" s="9"/>
      <c r="E32" s="1"/>
      <c r="F32" s="4" t="s">
        <v>42</v>
      </c>
      <c r="G32" s="9">
        <f>G31*2.5</f>
        <v>0</v>
      </c>
      <c r="H32" s="9">
        <f>H31*2.5</f>
        <v>0</v>
      </c>
      <c r="I32" s="9">
        <f>I31*2.5</f>
        <v>0</v>
      </c>
      <c r="J32" s="1"/>
    </row>
    <row r="33" spans="1:9" x14ac:dyDescent="0.25">
      <c r="A33" s="26">
        <v>9</v>
      </c>
      <c r="B33" s="10">
        <v>0</v>
      </c>
      <c r="C33" s="10">
        <v>0</v>
      </c>
      <c r="D33" s="9"/>
      <c r="E33" s="1"/>
      <c r="F33" s="4" t="s">
        <v>43</v>
      </c>
      <c r="G33" s="9">
        <v>0</v>
      </c>
      <c r="H33" s="9">
        <v>0</v>
      </c>
      <c r="I33" s="9">
        <v>0</v>
      </c>
    </row>
    <row r="34" spans="1:9" x14ac:dyDescent="0.25">
      <c r="A34" s="26">
        <v>10</v>
      </c>
      <c r="B34" s="10">
        <v>0</v>
      </c>
      <c r="C34" s="10">
        <v>0</v>
      </c>
      <c r="D34" s="9"/>
      <c r="E34" s="1"/>
      <c r="F34" s="4" t="s">
        <v>44</v>
      </c>
      <c r="G34" s="9">
        <v>0</v>
      </c>
      <c r="H34" s="9">
        <v>0</v>
      </c>
      <c r="I34" s="9">
        <v>0</v>
      </c>
    </row>
    <row r="35" spans="1:9" ht="15.75" thickBot="1" x14ac:dyDescent="0.3">
      <c r="A35" s="29" t="s">
        <v>30</v>
      </c>
      <c r="B35" s="16">
        <f>SUM(B25:B34)</f>
        <v>0</v>
      </c>
      <c r="C35" s="16">
        <f>SUM(C25:C34)</f>
        <v>0</v>
      </c>
      <c r="D35" s="14">
        <f>SUM(B35:C35)</f>
        <v>0</v>
      </c>
      <c r="E35" s="1"/>
      <c r="F35" s="15" t="s">
        <v>45</v>
      </c>
      <c r="G35" s="30">
        <f>IF(G30&gt;G32,((1-((G32+G33)/G30))*100),0)</f>
        <v>0</v>
      </c>
      <c r="H35" s="30">
        <f>IF(H30&gt;H32,((1-((H32+H33)/H30))*100),0)</f>
        <v>0</v>
      </c>
      <c r="I35" s="30">
        <f>IF(I30&gt;I32,((1-((I32+I33)/I30))*100),0)</f>
        <v>0</v>
      </c>
    </row>
  </sheetData>
  <mergeCells count="9">
    <mergeCell ref="A14:G14"/>
    <mergeCell ref="A23:D23"/>
    <mergeCell ref="F29:I29"/>
    <mergeCell ref="A1:D1"/>
    <mergeCell ref="A8:B8"/>
    <mergeCell ref="A9:B9"/>
    <mergeCell ref="A10:B10"/>
    <mergeCell ref="A11:B11"/>
    <mergeCell ref="A12:B12"/>
  </mergeCells>
  <conditionalFormatting sqref="H17">
    <cfRule type="expression" dxfId="26" priority="3">
      <formula>$H$17&gt;0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expression" dxfId="25" priority="1">
      <formula>$H$18&lt;0</formula>
    </cfRule>
    <cfRule type="expression" dxfId="24" priority="2">
      <formula>$H$18&gt;0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J35"/>
  <sheetViews>
    <sheetView workbookViewId="0">
      <selection activeCell="G25" sqref="G25"/>
    </sheetView>
  </sheetViews>
  <sheetFormatPr defaultRowHeight="15" x14ac:dyDescent="0.25"/>
  <cols>
    <col min="6" max="6" width="18.42578125" bestFit="1" customWidth="1"/>
    <col min="9" max="9" width="16.5703125" bestFit="1" customWidth="1"/>
  </cols>
  <sheetData>
    <row r="1" spans="1:10" x14ac:dyDescent="0.25">
      <c r="A1" s="39" t="s">
        <v>0</v>
      </c>
      <c r="B1" s="40"/>
      <c r="C1" s="40"/>
      <c r="D1" s="41"/>
      <c r="E1" s="1"/>
      <c r="F1" s="2" t="s">
        <v>1</v>
      </c>
      <c r="G1" s="3" t="s">
        <v>2</v>
      </c>
      <c r="H1" s="1"/>
      <c r="I1" s="2" t="s">
        <v>3</v>
      </c>
      <c r="J1" s="3" t="s">
        <v>2</v>
      </c>
    </row>
    <row r="2" spans="1:10" x14ac:dyDescent="0.25">
      <c r="A2" s="4" t="s">
        <v>4</v>
      </c>
      <c r="B2" s="5" t="s">
        <v>2</v>
      </c>
      <c r="C2" s="5" t="s">
        <v>5</v>
      </c>
      <c r="D2" s="6" t="s">
        <v>6</v>
      </c>
      <c r="E2" s="7"/>
      <c r="F2" s="8" t="s">
        <v>7</v>
      </c>
      <c r="G2" s="9">
        <f>((B3+C12)-J2)*0.5</f>
        <v>58.865499999999997</v>
      </c>
      <c r="H2" s="1"/>
      <c r="I2" s="8" t="s">
        <v>8</v>
      </c>
      <c r="J2" s="9"/>
    </row>
    <row r="3" spans="1:10" x14ac:dyDescent="0.25">
      <c r="A3" s="4" t="s">
        <v>9</v>
      </c>
      <c r="B3" s="10">
        <v>0</v>
      </c>
      <c r="C3" s="10">
        <v>0</v>
      </c>
      <c r="D3" s="9">
        <f>SUM(B3*C3)</f>
        <v>0</v>
      </c>
      <c r="E3" s="7"/>
      <c r="F3" s="8" t="s">
        <v>10</v>
      </c>
      <c r="G3" s="9">
        <f>((B3+C12)-J2)*0.4</f>
        <v>47.092399999999998</v>
      </c>
      <c r="H3" s="1"/>
      <c r="I3" s="11" t="s">
        <v>11</v>
      </c>
      <c r="J3" s="9">
        <f>320.5+219.132</f>
        <v>539.63200000000006</v>
      </c>
    </row>
    <row r="4" spans="1:10" x14ac:dyDescent="0.25">
      <c r="A4" s="4" t="s">
        <v>11</v>
      </c>
      <c r="B4" s="10">
        <f>219.132+686.96+312</f>
        <v>1218.0920000000001</v>
      </c>
      <c r="C4" s="10">
        <v>0</v>
      </c>
      <c r="D4" s="12">
        <f>SUM(B4*C4)</f>
        <v>0</v>
      </c>
      <c r="E4" s="7"/>
      <c r="F4" s="11" t="s">
        <v>11</v>
      </c>
      <c r="G4" s="9">
        <f>((G2+C8+B4)-J3)*0.84</f>
        <v>775.33301999999992</v>
      </c>
      <c r="H4" s="1"/>
      <c r="I4" s="11" t="s">
        <v>12</v>
      </c>
      <c r="J4" s="9">
        <f>238.4</f>
        <v>238.4</v>
      </c>
    </row>
    <row r="5" spans="1:10" x14ac:dyDescent="0.25">
      <c r="A5" s="4" t="s">
        <v>12</v>
      </c>
      <c r="B5" s="10">
        <f>360-12</f>
        <v>348</v>
      </c>
      <c r="C5" s="10">
        <v>0</v>
      </c>
      <c r="D5" s="12">
        <f>SUM(B5*C5)</f>
        <v>0</v>
      </c>
      <c r="E5" s="7"/>
      <c r="F5" s="11" t="s">
        <v>12</v>
      </c>
      <c r="G5" s="9">
        <f>((G3+C9+B5)-J4)*0.69</f>
        <v>308.21775600000001</v>
      </c>
      <c r="H5" s="1"/>
      <c r="I5" s="11" t="s">
        <v>13</v>
      </c>
      <c r="J5" s="9"/>
    </row>
    <row r="6" spans="1:10" x14ac:dyDescent="0.25">
      <c r="A6" s="4" t="s">
        <v>13</v>
      </c>
      <c r="B6" s="10">
        <v>0</v>
      </c>
      <c r="C6" s="10">
        <v>0</v>
      </c>
      <c r="D6" s="9">
        <f>SUM(B6*C6)</f>
        <v>0</v>
      </c>
      <c r="E6" s="7"/>
      <c r="F6" s="11" t="s">
        <v>13</v>
      </c>
      <c r="G6" s="12">
        <f>((C10+B6)-J5)*0.9</f>
        <v>0</v>
      </c>
      <c r="H6" s="1"/>
      <c r="I6" s="11" t="s">
        <v>14</v>
      </c>
      <c r="J6" s="9"/>
    </row>
    <row r="7" spans="1:10" ht="15.75" thickBot="1" x14ac:dyDescent="0.3">
      <c r="A7" s="4"/>
      <c r="B7" s="10">
        <v>0</v>
      </c>
      <c r="C7" s="10"/>
      <c r="D7" s="9">
        <f>SUM(D3:D6)</f>
        <v>0</v>
      </c>
      <c r="E7" s="7"/>
      <c r="F7" s="13" t="s">
        <v>15</v>
      </c>
      <c r="G7" s="14">
        <f>(B3-J2)*0.1</f>
        <v>0</v>
      </c>
      <c r="H7" s="1"/>
      <c r="I7" s="11" t="s">
        <v>16</v>
      </c>
      <c r="J7" s="9"/>
    </row>
    <row r="8" spans="1:10" x14ac:dyDescent="0.25">
      <c r="A8" s="48" t="s">
        <v>17</v>
      </c>
      <c r="B8" s="49"/>
      <c r="C8" s="10">
        <f>'7.'!J3</f>
        <v>185.69</v>
      </c>
      <c r="D8" s="9"/>
      <c r="E8" s="7"/>
      <c r="F8" s="1"/>
      <c r="G8" s="1"/>
      <c r="H8" s="1"/>
      <c r="I8" s="11" t="s">
        <v>18</v>
      </c>
      <c r="J8" s="9"/>
    </row>
    <row r="9" spans="1:10" x14ac:dyDescent="0.25">
      <c r="A9" s="48" t="s">
        <v>19</v>
      </c>
      <c r="B9" s="49"/>
      <c r="C9" s="10">
        <f>'7.'!J4</f>
        <v>290</v>
      </c>
      <c r="D9" s="9"/>
      <c r="E9" s="7"/>
      <c r="F9" s="1"/>
      <c r="G9" s="1"/>
      <c r="H9" s="1"/>
      <c r="I9" s="11" t="s">
        <v>20</v>
      </c>
      <c r="J9" s="9"/>
    </row>
    <row r="10" spans="1:10" x14ac:dyDescent="0.25">
      <c r="A10" s="48" t="s">
        <v>21</v>
      </c>
      <c r="B10" s="49"/>
      <c r="C10" s="10">
        <f>'7.'!J5</f>
        <v>0</v>
      </c>
      <c r="D10" s="9"/>
      <c r="E10" s="7"/>
      <c r="F10" s="1"/>
      <c r="G10" s="1"/>
      <c r="H10" s="1"/>
      <c r="I10" s="11" t="s">
        <v>22</v>
      </c>
      <c r="J10" s="9"/>
    </row>
    <row r="11" spans="1:10" x14ac:dyDescent="0.25">
      <c r="A11" s="48" t="s">
        <v>23</v>
      </c>
      <c r="B11" s="49"/>
      <c r="C11" s="10">
        <f>'7.'!J6</f>
        <v>0</v>
      </c>
      <c r="D11" s="9"/>
      <c r="E11" s="7"/>
      <c r="F11" s="1"/>
      <c r="G11" s="1"/>
      <c r="H11" s="1"/>
      <c r="I11" s="11" t="s">
        <v>24</v>
      </c>
      <c r="J11" s="9"/>
    </row>
    <row r="12" spans="1:10" ht="15.75" thickBot="1" x14ac:dyDescent="0.3">
      <c r="A12" s="50" t="s">
        <v>46</v>
      </c>
      <c r="B12" s="51"/>
      <c r="C12" s="10">
        <f>'7.'!J2</f>
        <v>117.73099999999999</v>
      </c>
      <c r="D12" s="14"/>
      <c r="E12" s="7"/>
      <c r="F12" s="1"/>
      <c r="G12" s="1"/>
      <c r="H12" s="1"/>
      <c r="I12" s="13" t="s">
        <v>15</v>
      </c>
      <c r="J12" s="14"/>
    </row>
    <row r="13" spans="1:10" ht="15.75" thickBot="1" x14ac:dyDescent="0.3">
      <c r="A13" s="7"/>
      <c r="B13" s="7"/>
      <c r="C13" s="7"/>
      <c r="D13" s="7"/>
      <c r="E13" s="7"/>
      <c r="F13" s="1"/>
      <c r="G13" s="1"/>
      <c r="H13" s="1"/>
    </row>
    <row r="14" spans="1:10" ht="15.75" thickBot="1" x14ac:dyDescent="0.3">
      <c r="A14" s="42" t="s">
        <v>25</v>
      </c>
      <c r="B14" s="43"/>
      <c r="C14" s="43"/>
      <c r="D14" s="43"/>
      <c r="E14" s="43"/>
      <c r="F14" s="43"/>
      <c r="G14" s="44"/>
      <c r="H14" s="1"/>
      <c r="I14" s="1"/>
      <c r="J14" s="1"/>
    </row>
    <row r="15" spans="1:10" ht="15.75" thickBot="1" x14ac:dyDescent="0.3">
      <c r="A15" s="2"/>
      <c r="B15" s="17" t="s">
        <v>48</v>
      </c>
      <c r="C15" s="17" t="s">
        <v>49</v>
      </c>
      <c r="D15" s="17" t="s">
        <v>27</v>
      </c>
      <c r="E15" s="17"/>
      <c r="F15" s="18" t="s">
        <v>29</v>
      </c>
      <c r="G15" s="19" t="s">
        <v>30</v>
      </c>
      <c r="I15" s="1"/>
      <c r="J15" s="1"/>
    </row>
    <row r="16" spans="1:10" x14ac:dyDescent="0.25">
      <c r="A16" s="4" t="s">
        <v>8</v>
      </c>
      <c r="B16" s="10">
        <f>IF(B13&gt;0,B3/4,0)</f>
        <v>0</v>
      </c>
      <c r="C16" s="10">
        <f>IF(C13&gt;0,B3/4,0)</f>
        <v>0</v>
      </c>
      <c r="D16" s="10">
        <f>IF(D13&gt;0,B3/4,0)</f>
        <v>0</v>
      </c>
      <c r="E16" s="10">
        <f>IF(E13&gt;0,B3/4,0)</f>
        <v>0</v>
      </c>
      <c r="F16" s="10">
        <f>IF(F13&gt;0,B3/4,0)</f>
        <v>0</v>
      </c>
      <c r="G16" s="20">
        <f>SUM(B16:F16)</f>
        <v>0</v>
      </c>
      <c r="H16" s="32" t="s">
        <v>31</v>
      </c>
      <c r="I16" s="19" t="s">
        <v>45</v>
      </c>
      <c r="J16" s="1"/>
    </row>
    <row r="17" spans="1:10" x14ac:dyDescent="0.25">
      <c r="A17" s="4" t="s">
        <v>32</v>
      </c>
      <c r="B17" s="10">
        <f>194.3+134.6+61.4</f>
        <v>390.29999999999995</v>
      </c>
      <c r="C17" s="10">
        <f>16.2+91.1+10</f>
        <v>117.3</v>
      </c>
      <c r="D17" s="10">
        <v>0</v>
      </c>
      <c r="E17" s="10">
        <v>0</v>
      </c>
      <c r="F17" s="20">
        <f>64.4+167.6+55.4</f>
        <v>287.39999999999998</v>
      </c>
      <c r="G17" s="20">
        <f>SUM(B17:F17)</f>
        <v>795</v>
      </c>
      <c r="H17" s="33">
        <f>(G4)-(G17)</f>
        <v>-19.666980000000081</v>
      </c>
      <c r="I17" s="12">
        <f>IF(G17&gt;0,(1-(G17/((B4+C8+G2)-J3)))*100,0)</f>
        <v>13.869268717589245</v>
      </c>
      <c r="J17" s="1"/>
    </row>
    <row r="18" spans="1:10" x14ac:dyDescent="0.25">
      <c r="A18" s="4" t="s">
        <v>12</v>
      </c>
      <c r="B18" s="10">
        <f>47.2+13.2</f>
        <v>60.400000000000006</v>
      </c>
      <c r="C18" s="10">
        <v>0</v>
      </c>
      <c r="D18" s="10">
        <v>266.7</v>
      </c>
      <c r="E18" s="10">
        <v>0</v>
      </c>
      <c r="F18" s="20">
        <v>0</v>
      </c>
      <c r="G18" s="20">
        <f>SUM(B18:F18)</f>
        <v>327.10000000000002</v>
      </c>
      <c r="H18" s="33">
        <f>(G5)-(G18)</f>
        <v>-18.882244000000014</v>
      </c>
      <c r="I18" s="12">
        <f>IF(G18&gt;0,(1-(G18/((B5+C9+G3)-J4)))*100,0)</f>
        <v>26.772875473144385</v>
      </c>
      <c r="J18" s="1"/>
    </row>
    <row r="19" spans="1:10" ht="15.75" thickBot="1" x14ac:dyDescent="0.3">
      <c r="A19" s="4" t="s">
        <v>13</v>
      </c>
      <c r="B19" s="10">
        <v>0</v>
      </c>
      <c r="C19" s="10">
        <v>0</v>
      </c>
      <c r="D19" s="10">
        <v>0</v>
      </c>
      <c r="E19" s="10">
        <v>0</v>
      </c>
      <c r="F19" s="20">
        <v>0</v>
      </c>
      <c r="G19" s="20">
        <f>SUM(B19:F19)</f>
        <v>0</v>
      </c>
      <c r="H19" s="34">
        <f>(G6)-(G19)</f>
        <v>0</v>
      </c>
      <c r="I19" s="30">
        <f>IF((G19)&gt;0,"=(1-(G18/((B6+C10+G6)-J5)))*100",0)</f>
        <v>0</v>
      </c>
      <c r="J19" s="1"/>
    </row>
    <row r="20" spans="1:10" ht="15.75" thickBot="1" x14ac:dyDescent="0.3">
      <c r="A20" s="15"/>
      <c r="B20" s="16">
        <f t="shared" ref="B20:G20" si="0">SUM(B16:B19)</f>
        <v>450.69999999999993</v>
      </c>
      <c r="C20" s="16">
        <f t="shared" si="0"/>
        <v>117.3</v>
      </c>
      <c r="D20" s="16">
        <f t="shared" si="0"/>
        <v>266.7</v>
      </c>
      <c r="E20" s="16">
        <f t="shared" si="0"/>
        <v>0</v>
      </c>
      <c r="F20" s="16">
        <f t="shared" si="0"/>
        <v>287.39999999999998</v>
      </c>
      <c r="G20" s="14">
        <f t="shared" si="0"/>
        <v>1122.0999999999999</v>
      </c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45" t="s">
        <v>33</v>
      </c>
      <c r="B23" s="46"/>
      <c r="C23" s="46"/>
      <c r="D23" s="47"/>
      <c r="E23" s="1"/>
      <c r="F23" s="21" t="s">
        <v>34</v>
      </c>
      <c r="G23" s="22"/>
      <c r="H23" s="1"/>
      <c r="I23" s="1"/>
      <c r="J23" s="1"/>
    </row>
    <row r="24" spans="1:10" x14ac:dyDescent="0.25">
      <c r="A24" s="4"/>
      <c r="B24" s="23" t="s">
        <v>35</v>
      </c>
      <c r="C24" s="23" t="s">
        <v>12</v>
      </c>
      <c r="D24" s="24" t="s">
        <v>36</v>
      </c>
      <c r="E24" s="1"/>
      <c r="F24" s="25" t="s">
        <v>37</v>
      </c>
      <c r="G24" s="9">
        <f>18+5+16+10+25+30+70+150+50+40</f>
        <v>414</v>
      </c>
      <c r="H24" s="1"/>
      <c r="I24" s="1"/>
      <c r="J24" s="1"/>
    </row>
    <row r="25" spans="1:10" x14ac:dyDescent="0.25">
      <c r="A25" s="26">
        <v>1</v>
      </c>
      <c r="B25" s="10">
        <v>0</v>
      </c>
      <c r="C25" s="10">
        <v>0</v>
      </c>
      <c r="D25" s="9"/>
      <c r="E25" s="1"/>
      <c r="F25" s="25" t="s">
        <v>38</v>
      </c>
      <c r="G25" s="9">
        <f>12+10+16+30+25+150+20+50+200</f>
        <v>513</v>
      </c>
      <c r="H25" s="1"/>
      <c r="I25" s="1"/>
      <c r="J25" s="1"/>
    </row>
    <row r="26" spans="1:10" x14ac:dyDescent="0.25">
      <c r="A26" s="27">
        <v>2</v>
      </c>
      <c r="B26" s="10">
        <v>0</v>
      </c>
      <c r="C26" s="10">
        <v>0</v>
      </c>
      <c r="D26" s="9"/>
      <c r="E26" s="1"/>
      <c r="F26" s="25" t="s">
        <v>47</v>
      </c>
      <c r="G26" s="9">
        <f>5+18+24+75+70+150+20+30</f>
        <v>392</v>
      </c>
      <c r="H26" s="1"/>
      <c r="I26" s="1"/>
      <c r="J26" s="1"/>
    </row>
    <row r="27" spans="1:10" ht="15.75" thickBot="1" x14ac:dyDescent="0.3">
      <c r="A27" s="26">
        <v>3</v>
      </c>
      <c r="B27" s="10">
        <v>0</v>
      </c>
      <c r="C27" s="10">
        <v>0</v>
      </c>
      <c r="D27" s="9"/>
      <c r="E27" s="1"/>
      <c r="F27" s="28" t="s">
        <v>30</v>
      </c>
      <c r="G27" s="14">
        <f>SUM(G24:G26)</f>
        <v>1319</v>
      </c>
      <c r="H27" s="1"/>
      <c r="I27" s="1"/>
      <c r="J27" s="1"/>
    </row>
    <row r="28" spans="1:10" ht="15.75" thickBot="1" x14ac:dyDescent="0.3">
      <c r="A28" s="26">
        <v>4</v>
      </c>
      <c r="B28" s="10">
        <v>0</v>
      </c>
      <c r="C28" s="10">
        <v>0</v>
      </c>
      <c r="D28" s="9"/>
      <c r="E28" s="1"/>
      <c r="F28" s="1"/>
      <c r="G28" s="1"/>
      <c r="H28" s="1"/>
      <c r="I28" s="1"/>
      <c r="J28" s="1"/>
    </row>
    <row r="29" spans="1:10" x14ac:dyDescent="0.25">
      <c r="A29" s="26">
        <v>5</v>
      </c>
      <c r="B29" s="10">
        <v>0</v>
      </c>
      <c r="C29" s="10">
        <v>0</v>
      </c>
      <c r="D29" s="9"/>
      <c r="E29" s="1"/>
      <c r="F29" s="36" t="s">
        <v>39</v>
      </c>
      <c r="G29" s="37"/>
      <c r="H29" s="37"/>
      <c r="I29" s="38"/>
      <c r="J29" s="1"/>
    </row>
    <row r="30" spans="1:10" x14ac:dyDescent="0.25">
      <c r="A30" s="26">
        <v>6</v>
      </c>
      <c r="B30" s="10">
        <v>0</v>
      </c>
      <c r="C30" s="10">
        <v>0</v>
      </c>
      <c r="D30" s="9"/>
      <c r="E30" s="1"/>
      <c r="F30" s="4" t="s">
        <v>40</v>
      </c>
      <c r="G30" s="35">
        <v>0</v>
      </c>
      <c r="H30" s="9">
        <v>0</v>
      </c>
      <c r="I30" s="9">
        <v>0</v>
      </c>
      <c r="J30" s="1"/>
    </row>
    <row r="31" spans="1:10" x14ac:dyDescent="0.25">
      <c r="A31" s="26">
        <v>7</v>
      </c>
      <c r="B31" s="10">
        <v>0</v>
      </c>
      <c r="C31" s="10">
        <v>0</v>
      </c>
      <c r="D31" s="9"/>
      <c r="E31" s="1"/>
      <c r="F31" s="4" t="s">
        <v>41</v>
      </c>
      <c r="G31" s="9">
        <v>0</v>
      </c>
      <c r="H31" s="9">
        <v>0</v>
      </c>
      <c r="I31" s="9">
        <v>0</v>
      </c>
      <c r="J31" s="1"/>
    </row>
    <row r="32" spans="1:10" x14ac:dyDescent="0.25">
      <c r="A32" s="26">
        <v>8</v>
      </c>
      <c r="B32" s="10">
        <v>0</v>
      </c>
      <c r="C32" s="10">
        <v>0</v>
      </c>
      <c r="D32" s="9"/>
      <c r="E32" s="1"/>
      <c r="F32" s="4" t="s">
        <v>42</v>
      </c>
      <c r="G32" s="9">
        <f>G31*2.5</f>
        <v>0</v>
      </c>
      <c r="H32" s="9">
        <f>H31*2.5</f>
        <v>0</v>
      </c>
      <c r="I32" s="9">
        <f>I31*2.5</f>
        <v>0</v>
      </c>
      <c r="J32" s="1"/>
    </row>
    <row r="33" spans="1:9" x14ac:dyDescent="0.25">
      <c r="A33" s="26">
        <v>9</v>
      </c>
      <c r="B33" s="10">
        <v>0</v>
      </c>
      <c r="C33" s="10">
        <v>0</v>
      </c>
      <c r="D33" s="9"/>
      <c r="E33" s="1"/>
      <c r="F33" s="4" t="s">
        <v>43</v>
      </c>
      <c r="G33" s="9">
        <v>0</v>
      </c>
      <c r="H33" s="9">
        <v>0</v>
      </c>
      <c r="I33" s="9">
        <v>0</v>
      </c>
    </row>
    <row r="34" spans="1:9" x14ac:dyDescent="0.25">
      <c r="A34" s="26">
        <v>10</v>
      </c>
      <c r="B34" s="10">
        <v>0</v>
      </c>
      <c r="C34" s="10">
        <v>0</v>
      </c>
      <c r="D34" s="9"/>
      <c r="E34" s="1"/>
      <c r="F34" s="4" t="s">
        <v>44</v>
      </c>
      <c r="G34" s="9">
        <v>0</v>
      </c>
      <c r="H34" s="9">
        <v>0</v>
      </c>
      <c r="I34" s="9">
        <v>0</v>
      </c>
    </row>
    <row r="35" spans="1:9" ht="15.75" thickBot="1" x14ac:dyDescent="0.3">
      <c r="A35" s="29" t="s">
        <v>30</v>
      </c>
      <c r="B35" s="16">
        <f>SUM(B25:B34)</f>
        <v>0</v>
      </c>
      <c r="C35" s="16">
        <f>SUM(C25:C34)</f>
        <v>0</v>
      </c>
      <c r="D35" s="14">
        <f>SUM(B35:C35)</f>
        <v>0</v>
      </c>
      <c r="E35" s="1"/>
      <c r="F35" s="15" t="s">
        <v>45</v>
      </c>
      <c r="G35" s="30">
        <f>IF(G30&gt;G32,((1-((G32+G33)/G30))*100),0)</f>
        <v>0</v>
      </c>
      <c r="H35" s="30">
        <f>IF(H30&gt;H32,((1-((H32+H33)/H30))*100),0)</f>
        <v>0</v>
      </c>
      <c r="I35" s="30">
        <f>IF(I30&gt;I32,((1-((I32+I33)/I30))*100),0)</f>
        <v>0</v>
      </c>
    </row>
  </sheetData>
  <mergeCells count="9">
    <mergeCell ref="A14:G14"/>
    <mergeCell ref="A23:D23"/>
    <mergeCell ref="F29:I29"/>
    <mergeCell ref="A1:D1"/>
    <mergeCell ref="A8:B8"/>
    <mergeCell ref="A9:B9"/>
    <mergeCell ref="A10:B10"/>
    <mergeCell ref="A11:B11"/>
    <mergeCell ref="A12:B12"/>
  </mergeCells>
  <conditionalFormatting sqref="H17">
    <cfRule type="expression" dxfId="23" priority="3">
      <formula>$H$17&gt;0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expression" dxfId="22" priority="1">
      <formula>$H$18&lt;0</formula>
    </cfRule>
    <cfRule type="expression" dxfId="21" priority="2">
      <formula>$H$18&gt;0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J35"/>
  <sheetViews>
    <sheetView workbookViewId="0">
      <selection activeCell="N26" sqref="N26"/>
    </sheetView>
  </sheetViews>
  <sheetFormatPr defaultRowHeight="15" x14ac:dyDescent="0.25"/>
  <cols>
    <col min="3" max="3" width="12.85546875" bestFit="1" customWidth="1"/>
    <col min="6" max="6" width="18.42578125" bestFit="1" customWidth="1"/>
    <col min="9" max="9" width="16.5703125" bestFit="1" customWidth="1"/>
  </cols>
  <sheetData>
    <row r="1" spans="1:10" x14ac:dyDescent="0.25">
      <c r="A1" s="39" t="s">
        <v>0</v>
      </c>
      <c r="B1" s="40"/>
      <c r="C1" s="40"/>
      <c r="D1" s="41"/>
      <c r="E1" s="1"/>
      <c r="F1" s="2" t="s">
        <v>1</v>
      </c>
      <c r="G1" s="3" t="s">
        <v>2</v>
      </c>
      <c r="H1" s="1"/>
      <c r="I1" s="2" t="s">
        <v>3</v>
      </c>
      <c r="J1" s="3" t="s">
        <v>2</v>
      </c>
    </row>
    <row r="2" spans="1:10" x14ac:dyDescent="0.25">
      <c r="A2" s="4" t="s">
        <v>4</v>
      </c>
      <c r="B2" s="5" t="s">
        <v>2</v>
      </c>
      <c r="C2" s="5" t="s">
        <v>5</v>
      </c>
      <c r="D2" s="6" t="s">
        <v>6</v>
      </c>
      <c r="E2" s="7"/>
      <c r="F2" s="8" t="s">
        <v>7</v>
      </c>
      <c r="G2" s="9">
        <f>((B3+C12)-J2)*0.5</f>
        <v>0</v>
      </c>
      <c r="H2" s="1"/>
      <c r="I2" s="8" t="s">
        <v>8</v>
      </c>
      <c r="J2" s="9"/>
    </row>
    <row r="3" spans="1:10" x14ac:dyDescent="0.25">
      <c r="A3" s="4" t="s">
        <v>9</v>
      </c>
      <c r="B3" s="10">
        <v>0</v>
      </c>
      <c r="C3" s="10">
        <v>0</v>
      </c>
      <c r="D3" s="9">
        <f>SUM(B3*C3)</f>
        <v>0</v>
      </c>
      <c r="E3" s="7"/>
      <c r="F3" s="8" t="s">
        <v>10</v>
      </c>
      <c r="G3" s="9">
        <f>((B3+C12)-J2)*0.4</f>
        <v>0</v>
      </c>
      <c r="H3" s="1"/>
      <c r="I3" s="11" t="s">
        <v>11</v>
      </c>
      <c r="J3" s="9"/>
    </row>
    <row r="4" spans="1:10" x14ac:dyDescent="0.25">
      <c r="A4" s="4" t="s">
        <v>11</v>
      </c>
      <c r="B4" s="10">
        <f>309.27+108+185.09</f>
        <v>602.36</v>
      </c>
      <c r="C4" s="10">
        <v>0</v>
      </c>
      <c r="D4" s="12">
        <f>SUM(B4*C4)</f>
        <v>0</v>
      </c>
      <c r="E4" s="7"/>
      <c r="F4" s="11" t="s">
        <v>11</v>
      </c>
      <c r="G4" s="9">
        <f>((G2+C8+B4)-J3)*0.84</f>
        <v>959.27328000000011</v>
      </c>
      <c r="H4" s="1"/>
      <c r="I4" s="11" t="s">
        <v>12</v>
      </c>
      <c r="J4" s="9">
        <v>390</v>
      </c>
    </row>
    <row r="5" spans="1:10" x14ac:dyDescent="0.25">
      <c r="A5" s="4" t="s">
        <v>12</v>
      </c>
      <c r="B5" s="10">
        <f>505.8+290</f>
        <v>795.8</v>
      </c>
      <c r="C5" s="10">
        <v>0</v>
      </c>
      <c r="D5" s="12">
        <f>SUM(B5*C5)</f>
        <v>0</v>
      </c>
      <c r="E5" s="7"/>
      <c r="F5" s="11" t="s">
        <v>12</v>
      </c>
      <c r="G5" s="9">
        <f>((G3+C9+B5)-J4)*0.69</f>
        <v>444.49799999999999</v>
      </c>
      <c r="H5" s="1"/>
      <c r="I5" s="11" t="s">
        <v>13</v>
      </c>
      <c r="J5" s="9"/>
    </row>
    <row r="6" spans="1:10" x14ac:dyDescent="0.25">
      <c r="A6" s="4" t="s">
        <v>13</v>
      </c>
      <c r="B6" s="10">
        <v>0</v>
      </c>
      <c r="C6" s="10">
        <v>0</v>
      </c>
      <c r="D6" s="9">
        <f>SUM(B6*C6)</f>
        <v>0</v>
      </c>
      <c r="E6" s="7"/>
      <c r="F6" s="11" t="s">
        <v>13</v>
      </c>
      <c r="G6" s="12">
        <f>((C10+B6)-J5)*0.9</f>
        <v>0</v>
      </c>
      <c r="H6" s="1"/>
      <c r="I6" s="11" t="s">
        <v>14</v>
      </c>
      <c r="J6" s="9"/>
    </row>
    <row r="7" spans="1:10" ht="15.75" thickBot="1" x14ac:dyDescent="0.3">
      <c r="A7" s="4"/>
      <c r="B7" s="10">
        <v>0</v>
      </c>
      <c r="C7" s="10"/>
      <c r="D7" s="9">
        <f>SUM(D3:D6)</f>
        <v>0</v>
      </c>
      <c r="E7" s="7"/>
      <c r="F7" s="13" t="s">
        <v>15</v>
      </c>
      <c r="G7" s="14">
        <f>(B3-J2)*0.1</f>
        <v>0</v>
      </c>
      <c r="H7" s="1"/>
      <c r="I7" s="11" t="s">
        <v>16</v>
      </c>
      <c r="J7" s="9"/>
    </row>
    <row r="8" spans="1:10" x14ac:dyDescent="0.25">
      <c r="A8" s="48" t="s">
        <v>17</v>
      </c>
      <c r="B8" s="49"/>
      <c r="C8" s="10">
        <f>'9.'!J3</f>
        <v>539.63200000000006</v>
      </c>
      <c r="D8" s="9"/>
      <c r="E8" s="7"/>
      <c r="F8" s="1"/>
      <c r="G8" s="1"/>
      <c r="H8" s="1"/>
      <c r="I8" s="11" t="s">
        <v>18</v>
      </c>
      <c r="J8" s="9"/>
    </row>
    <row r="9" spans="1:10" x14ac:dyDescent="0.25">
      <c r="A9" s="48" t="s">
        <v>19</v>
      </c>
      <c r="B9" s="49"/>
      <c r="C9" s="10">
        <f>'9.'!J4</f>
        <v>238.4</v>
      </c>
      <c r="D9" s="9"/>
      <c r="E9" s="7"/>
      <c r="F9" s="1"/>
      <c r="G9" s="1"/>
      <c r="H9" s="1"/>
      <c r="I9" s="11" t="s">
        <v>20</v>
      </c>
      <c r="J9" s="9"/>
    </row>
    <row r="10" spans="1:10" x14ac:dyDescent="0.25">
      <c r="A10" s="48" t="s">
        <v>21</v>
      </c>
      <c r="B10" s="49"/>
      <c r="C10" s="10">
        <f>'9.'!J5</f>
        <v>0</v>
      </c>
      <c r="D10" s="9"/>
      <c r="E10" s="7"/>
      <c r="F10" s="1"/>
      <c r="G10" s="1"/>
      <c r="H10" s="1"/>
      <c r="I10" s="11" t="s">
        <v>22</v>
      </c>
      <c r="J10" s="9"/>
    </row>
    <row r="11" spans="1:10" x14ac:dyDescent="0.25">
      <c r="A11" s="48" t="s">
        <v>23</v>
      </c>
      <c r="B11" s="49"/>
      <c r="C11" s="10">
        <f>'9.'!J12</f>
        <v>0</v>
      </c>
      <c r="D11" s="9"/>
      <c r="E11" s="7"/>
      <c r="F11" s="1"/>
      <c r="G11" s="1"/>
      <c r="H11" s="1"/>
      <c r="I11" s="11" t="s">
        <v>24</v>
      </c>
      <c r="J11" s="9"/>
    </row>
    <row r="12" spans="1:10" ht="15.75" thickBot="1" x14ac:dyDescent="0.3">
      <c r="A12" s="50" t="s">
        <v>46</v>
      </c>
      <c r="B12" s="51"/>
      <c r="C12" s="16">
        <f>'9.'!J2</f>
        <v>0</v>
      </c>
      <c r="D12" s="14"/>
      <c r="E12" s="7"/>
      <c r="F12" s="1"/>
      <c r="G12" s="1"/>
      <c r="H12" s="1"/>
      <c r="I12" s="13" t="s">
        <v>15</v>
      </c>
      <c r="J12" s="14"/>
    </row>
    <row r="13" spans="1:10" ht="15.75" thickBot="1" x14ac:dyDescent="0.3">
      <c r="A13" s="7"/>
      <c r="B13" s="7"/>
      <c r="C13" s="7"/>
      <c r="D13" s="7"/>
      <c r="E13" s="7"/>
      <c r="F13" s="1"/>
      <c r="G13" s="1"/>
      <c r="H13" s="1"/>
    </row>
    <row r="14" spans="1:10" ht="15.75" thickBot="1" x14ac:dyDescent="0.3">
      <c r="A14" s="42" t="s">
        <v>25</v>
      </c>
      <c r="B14" s="43"/>
      <c r="C14" s="43"/>
      <c r="D14" s="43"/>
      <c r="E14" s="43"/>
      <c r="F14" s="43"/>
      <c r="G14" s="44"/>
      <c r="H14" s="1"/>
      <c r="I14" s="1"/>
      <c r="J14" s="1"/>
    </row>
    <row r="15" spans="1:10" ht="15.75" thickBot="1" x14ac:dyDescent="0.3">
      <c r="A15" s="2"/>
      <c r="B15" s="17" t="s">
        <v>48</v>
      </c>
      <c r="C15" s="17" t="s">
        <v>49</v>
      </c>
      <c r="D15" s="17" t="s">
        <v>27</v>
      </c>
      <c r="E15" s="17"/>
      <c r="F15" s="18" t="s">
        <v>29</v>
      </c>
      <c r="G15" s="19" t="s">
        <v>30</v>
      </c>
      <c r="I15" s="1"/>
      <c r="J15" s="1"/>
    </row>
    <row r="16" spans="1:10" x14ac:dyDescent="0.25">
      <c r="A16" s="4" t="s">
        <v>8</v>
      </c>
      <c r="B16" s="10">
        <f>IF(B13&gt;0,B3/4,0)</f>
        <v>0</v>
      </c>
      <c r="C16" s="10">
        <f>IF(C13&gt;0,B3/4,0)</f>
        <v>0</v>
      </c>
      <c r="D16" s="10">
        <f>IF(D13&gt;0,B3/4,0)</f>
        <v>0</v>
      </c>
      <c r="E16" s="10">
        <f>IF(E13&gt;0,B3/4,0)</f>
        <v>0</v>
      </c>
      <c r="F16" s="10">
        <f>IF(F13&gt;0,B3/4,0)</f>
        <v>0</v>
      </c>
      <c r="G16" s="20">
        <f>SUM(B16:F16)</f>
        <v>0</v>
      </c>
      <c r="H16" s="32" t="s">
        <v>31</v>
      </c>
      <c r="I16" s="19" t="s">
        <v>45</v>
      </c>
      <c r="J16" s="1"/>
    </row>
    <row r="17" spans="1:10" x14ac:dyDescent="0.25">
      <c r="A17" s="4" t="s">
        <v>32</v>
      </c>
      <c r="B17" s="10">
        <v>488</v>
      </c>
      <c r="C17" s="10">
        <v>183</v>
      </c>
      <c r="D17" s="10">
        <v>0</v>
      </c>
      <c r="E17" s="10">
        <v>0</v>
      </c>
      <c r="F17" s="20">
        <v>278.89999999999998</v>
      </c>
      <c r="G17" s="20">
        <f>SUM(B17:F17)</f>
        <v>949.9</v>
      </c>
      <c r="H17" s="33">
        <f>(G4)-(G17)</f>
        <v>9.3732800000001362</v>
      </c>
      <c r="I17" s="12">
        <f>IF(G17&gt;0,(1-(G17/((B4+C8+G2)-J3)))*100,0)</f>
        <v>16.82078333298308</v>
      </c>
      <c r="J17" s="1"/>
    </row>
    <row r="18" spans="1:10" x14ac:dyDescent="0.25">
      <c r="A18" s="4" t="s">
        <v>12</v>
      </c>
      <c r="B18" s="10">
        <v>93.9</v>
      </c>
      <c r="C18" s="10">
        <v>0</v>
      </c>
      <c r="D18" s="10">
        <f>116+67.8+81.4+59.6</f>
        <v>324.80000000000007</v>
      </c>
      <c r="E18" s="10">
        <v>0</v>
      </c>
      <c r="F18" s="20">
        <f>9.975+10.2</f>
        <v>20.174999999999997</v>
      </c>
      <c r="G18" s="20">
        <f>SUM(B18:F18)</f>
        <v>438.87500000000006</v>
      </c>
      <c r="H18" s="33">
        <f>(G5)-(G18)</f>
        <v>5.6229999999999336</v>
      </c>
      <c r="I18" s="12">
        <f>IF(G18&gt;0,(1-(G18/((B5+C9+G3)-J4)))*100,0)</f>
        <v>31.872865569698849</v>
      </c>
      <c r="J18" s="1"/>
    </row>
    <row r="19" spans="1:10" ht="15.75" thickBot="1" x14ac:dyDescent="0.3">
      <c r="A19" s="4" t="s">
        <v>13</v>
      </c>
      <c r="B19" s="10">
        <v>0</v>
      </c>
      <c r="C19" s="10">
        <v>0</v>
      </c>
      <c r="D19" s="10">
        <v>0</v>
      </c>
      <c r="E19" s="10">
        <v>0</v>
      </c>
      <c r="F19" s="20">
        <v>0</v>
      </c>
      <c r="G19" s="20">
        <f>SUM(B19:F19)</f>
        <v>0</v>
      </c>
      <c r="H19" s="34">
        <f>(G6)-(G19)</f>
        <v>0</v>
      </c>
      <c r="I19" s="30">
        <f>IF((G19)&gt;0,"=(1-(G18/((B6+C10+G6)-J5)))*100",0)</f>
        <v>0</v>
      </c>
      <c r="J19" s="1"/>
    </row>
    <row r="20" spans="1:10" ht="15.75" thickBot="1" x14ac:dyDescent="0.3">
      <c r="A20" s="15"/>
      <c r="B20" s="16">
        <f t="shared" ref="B20:G20" si="0">SUM(B16:B19)</f>
        <v>581.9</v>
      </c>
      <c r="C20" s="16">
        <f t="shared" si="0"/>
        <v>183</v>
      </c>
      <c r="D20" s="16">
        <f t="shared" si="0"/>
        <v>324.80000000000007</v>
      </c>
      <c r="E20" s="16">
        <f t="shared" si="0"/>
        <v>0</v>
      </c>
      <c r="F20" s="16">
        <f t="shared" si="0"/>
        <v>299.07499999999999</v>
      </c>
      <c r="G20" s="14">
        <f t="shared" si="0"/>
        <v>1388.7750000000001</v>
      </c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45" t="s">
        <v>33</v>
      </c>
      <c r="B23" s="46"/>
      <c r="C23" s="46"/>
      <c r="D23" s="47"/>
      <c r="E23" s="1"/>
      <c r="F23" s="21" t="s">
        <v>34</v>
      </c>
      <c r="G23" s="22"/>
      <c r="H23" s="1"/>
      <c r="I23" s="1"/>
      <c r="J23" s="1"/>
    </row>
    <row r="24" spans="1:10" x14ac:dyDescent="0.25">
      <c r="A24" s="4"/>
      <c r="B24" s="23" t="s">
        <v>35</v>
      </c>
      <c r="C24" s="23" t="s">
        <v>12</v>
      </c>
      <c r="D24" s="24" t="s">
        <v>36</v>
      </c>
      <c r="E24" s="1"/>
      <c r="F24" s="25" t="s">
        <v>37</v>
      </c>
      <c r="G24" s="9">
        <v>645</v>
      </c>
      <c r="H24" s="1"/>
      <c r="I24" s="1"/>
      <c r="J24" s="1"/>
    </row>
    <row r="25" spans="1:10" x14ac:dyDescent="0.25">
      <c r="A25" s="26">
        <v>1</v>
      </c>
      <c r="B25" s="10">
        <v>0</v>
      </c>
      <c r="C25" s="10">
        <v>0</v>
      </c>
      <c r="D25" s="9"/>
      <c r="E25" s="1"/>
      <c r="F25" s="25" t="s">
        <v>38</v>
      </c>
      <c r="G25" s="9">
        <v>561</v>
      </c>
      <c r="H25" s="1"/>
      <c r="I25" s="1"/>
      <c r="J25" s="1"/>
    </row>
    <row r="26" spans="1:10" x14ac:dyDescent="0.25">
      <c r="A26" s="27">
        <v>2</v>
      </c>
      <c r="B26" s="10">
        <v>0</v>
      </c>
      <c r="C26" s="10">
        <v>0</v>
      </c>
      <c r="D26" s="9"/>
      <c r="E26" s="1"/>
      <c r="F26" s="25" t="s">
        <v>47</v>
      </c>
      <c r="G26" s="9">
        <v>48</v>
      </c>
      <c r="H26" s="1" t="s">
        <v>51</v>
      </c>
      <c r="I26" s="1"/>
      <c r="J26" s="1"/>
    </row>
    <row r="27" spans="1:10" ht="15.75" thickBot="1" x14ac:dyDescent="0.3">
      <c r="A27" s="26">
        <v>3</v>
      </c>
      <c r="B27" s="10">
        <v>0</v>
      </c>
      <c r="C27" s="10">
        <v>0</v>
      </c>
      <c r="D27" s="9"/>
      <c r="E27" s="1"/>
      <c r="F27" s="28" t="s">
        <v>30</v>
      </c>
      <c r="G27" s="14">
        <f>SUM(G24:G26)</f>
        <v>1254</v>
      </c>
      <c r="H27" s="1"/>
      <c r="I27" s="1"/>
      <c r="J27" s="1"/>
    </row>
    <row r="28" spans="1:10" ht="15.75" thickBot="1" x14ac:dyDescent="0.3">
      <c r="A28" s="26">
        <v>4</v>
      </c>
      <c r="B28" s="10">
        <v>0</v>
      </c>
      <c r="C28" s="10">
        <v>0</v>
      </c>
      <c r="D28" s="9"/>
      <c r="E28" s="1"/>
      <c r="F28" s="1"/>
      <c r="G28" s="1"/>
      <c r="H28" s="1"/>
      <c r="I28" s="1"/>
      <c r="J28" s="1"/>
    </row>
    <row r="29" spans="1:10" x14ac:dyDescent="0.25">
      <c r="A29" s="26">
        <v>5</v>
      </c>
      <c r="B29" s="10">
        <v>0</v>
      </c>
      <c r="C29" s="10">
        <v>0</v>
      </c>
      <c r="D29" s="9"/>
      <c r="E29" s="1"/>
      <c r="F29" s="36" t="s">
        <v>39</v>
      </c>
      <c r="G29" s="37"/>
      <c r="H29" s="37"/>
      <c r="I29" s="38"/>
      <c r="J29" s="1"/>
    </row>
    <row r="30" spans="1:10" x14ac:dyDescent="0.25">
      <c r="A30" s="26">
        <v>6</v>
      </c>
      <c r="B30" s="10">
        <v>0</v>
      </c>
      <c r="C30" s="10">
        <v>0</v>
      </c>
      <c r="D30" s="9"/>
      <c r="E30" s="1"/>
      <c r="F30" s="4" t="s">
        <v>40</v>
      </c>
      <c r="G30" s="35">
        <v>0</v>
      </c>
      <c r="H30" s="9">
        <v>0</v>
      </c>
      <c r="I30" s="9">
        <v>0</v>
      </c>
      <c r="J30" s="1"/>
    </row>
    <row r="31" spans="1:10" x14ac:dyDescent="0.25">
      <c r="A31" s="26">
        <v>7</v>
      </c>
      <c r="B31" s="10">
        <v>0</v>
      </c>
      <c r="C31" s="10">
        <v>0</v>
      </c>
      <c r="D31" s="9"/>
      <c r="E31" s="1"/>
      <c r="F31" s="4" t="s">
        <v>41</v>
      </c>
      <c r="G31" s="9">
        <v>0</v>
      </c>
      <c r="H31" s="9">
        <v>0</v>
      </c>
      <c r="I31" s="9">
        <v>0</v>
      </c>
      <c r="J31" s="1"/>
    </row>
    <row r="32" spans="1:10" x14ac:dyDescent="0.25">
      <c r="A32" s="26">
        <v>8</v>
      </c>
      <c r="B32" s="10">
        <v>0</v>
      </c>
      <c r="C32" s="10">
        <v>0</v>
      </c>
      <c r="D32" s="9"/>
      <c r="E32" s="1"/>
      <c r="F32" s="4" t="s">
        <v>42</v>
      </c>
      <c r="G32" s="9">
        <f>G31*2.5</f>
        <v>0</v>
      </c>
      <c r="H32" s="9">
        <f>H31*2.5</f>
        <v>0</v>
      </c>
      <c r="I32" s="9">
        <f>I31*2.5</f>
        <v>0</v>
      </c>
      <c r="J32" s="1"/>
    </row>
    <row r="33" spans="1:9" x14ac:dyDescent="0.25">
      <c r="A33" s="26">
        <v>9</v>
      </c>
      <c r="B33" s="10">
        <v>0</v>
      </c>
      <c r="C33" s="10">
        <v>0</v>
      </c>
      <c r="D33" s="9"/>
      <c r="E33" s="1"/>
      <c r="F33" s="4" t="s">
        <v>43</v>
      </c>
      <c r="G33" s="9">
        <v>0</v>
      </c>
      <c r="H33" s="9">
        <v>0</v>
      </c>
      <c r="I33" s="9">
        <v>0</v>
      </c>
    </row>
    <row r="34" spans="1:9" x14ac:dyDescent="0.25">
      <c r="A34" s="26">
        <v>10</v>
      </c>
      <c r="B34" s="10">
        <v>0</v>
      </c>
      <c r="C34" s="10">
        <v>0</v>
      </c>
      <c r="D34" s="9"/>
      <c r="E34" s="1"/>
      <c r="F34" s="4" t="s">
        <v>44</v>
      </c>
      <c r="G34" s="9">
        <v>0</v>
      </c>
      <c r="H34" s="9">
        <v>0</v>
      </c>
      <c r="I34" s="9">
        <v>0</v>
      </c>
    </row>
    <row r="35" spans="1:9" ht="15.75" thickBot="1" x14ac:dyDescent="0.3">
      <c r="A35" s="29" t="s">
        <v>30</v>
      </c>
      <c r="B35" s="16">
        <f>SUM(B25:B34)</f>
        <v>0</v>
      </c>
      <c r="C35" s="16">
        <f>SUM(C25:C34)</f>
        <v>0</v>
      </c>
      <c r="D35" s="14">
        <f>SUM(B35:C35)</f>
        <v>0</v>
      </c>
      <c r="E35" s="1"/>
      <c r="F35" s="15" t="s">
        <v>45</v>
      </c>
      <c r="G35" s="30">
        <f>IF(G30&gt;G32,((1-((G32+G33)/G30))*100),0)</f>
        <v>0</v>
      </c>
      <c r="H35" s="30">
        <f>IF(H30&gt;H32,((1-((H32+H33)/H30))*100),0)</f>
        <v>0</v>
      </c>
      <c r="I35" s="30">
        <f>IF(I30&gt;I32,((1-((I32+I33)/I30))*100),0)</f>
        <v>0</v>
      </c>
    </row>
  </sheetData>
  <mergeCells count="9">
    <mergeCell ref="A14:G14"/>
    <mergeCell ref="A23:D23"/>
    <mergeCell ref="F29:I29"/>
    <mergeCell ref="A1:D1"/>
    <mergeCell ref="A8:B8"/>
    <mergeCell ref="A9:B9"/>
    <mergeCell ref="A10:B10"/>
    <mergeCell ref="A11:B11"/>
    <mergeCell ref="A12:B12"/>
  </mergeCells>
  <conditionalFormatting sqref="H17">
    <cfRule type="expression" dxfId="20" priority="3">
      <formula>$H$17&gt;0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expression" dxfId="19" priority="1">
      <formula>$H$18&lt;0</formula>
    </cfRule>
    <cfRule type="expression" dxfId="18" priority="2">
      <formula>$H$18&gt;0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J35"/>
  <sheetViews>
    <sheetView tabSelected="1" workbookViewId="0">
      <selection activeCell="M33" sqref="M33"/>
    </sheetView>
  </sheetViews>
  <sheetFormatPr defaultRowHeight="15" x14ac:dyDescent="0.25"/>
  <cols>
    <col min="6" max="6" width="18.42578125" bestFit="1" customWidth="1"/>
    <col min="9" max="9" width="16.5703125" bestFit="1" customWidth="1"/>
  </cols>
  <sheetData>
    <row r="1" spans="1:10" x14ac:dyDescent="0.25">
      <c r="A1" s="39" t="s">
        <v>0</v>
      </c>
      <c r="B1" s="40"/>
      <c r="C1" s="40"/>
      <c r="D1" s="41"/>
      <c r="E1" s="1"/>
      <c r="F1" s="2" t="s">
        <v>1</v>
      </c>
      <c r="G1" s="3" t="s">
        <v>2</v>
      </c>
      <c r="H1" s="1"/>
      <c r="I1" s="2" t="s">
        <v>3</v>
      </c>
      <c r="J1" s="3" t="s">
        <v>2</v>
      </c>
    </row>
    <row r="2" spans="1:10" x14ac:dyDescent="0.25">
      <c r="A2" s="4" t="s">
        <v>4</v>
      </c>
      <c r="B2" s="5" t="s">
        <v>2</v>
      </c>
      <c r="C2" s="5" t="s">
        <v>5</v>
      </c>
      <c r="D2" s="6" t="s">
        <v>6</v>
      </c>
      <c r="E2" s="7"/>
      <c r="F2" s="8" t="s">
        <v>7</v>
      </c>
      <c r="G2" s="9">
        <f>((B3+C12)-J2)*0.5</f>
        <v>230.69</v>
      </c>
      <c r="H2" s="1">
        <f>73.1+58.2+102.5</f>
        <v>233.8</v>
      </c>
      <c r="I2" s="8" t="s">
        <v>8</v>
      </c>
      <c r="J2" s="9">
        <v>299.34500000000003</v>
      </c>
    </row>
    <row r="3" spans="1:10" x14ac:dyDescent="0.25">
      <c r="A3" s="4" t="s">
        <v>9</v>
      </c>
      <c r="B3" s="10">
        <f>461.38+299.345</f>
        <v>760.72500000000002</v>
      </c>
      <c r="C3" s="10">
        <v>0</v>
      </c>
      <c r="D3" s="9">
        <f>SUM(B3*C3)</f>
        <v>0</v>
      </c>
      <c r="E3" s="7"/>
      <c r="F3" s="8" t="s">
        <v>10</v>
      </c>
      <c r="G3" s="9">
        <f>((B3+C12)-J2)*0.4</f>
        <v>184.55200000000002</v>
      </c>
      <c r="H3" s="1">
        <f>176.9+15</f>
        <v>191.9</v>
      </c>
      <c r="I3" s="11" t="s">
        <v>11</v>
      </c>
      <c r="J3" s="9">
        <f>102.5+479</f>
        <v>581.5</v>
      </c>
    </row>
    <row r="4" spans="1:10" x14ac:dyDescent="0.25">
      <c r="A4" s="4" t="s">
        <v>11</v>
      </c>
      <c r="B4" s="10">
        <f>168.7+259.17+744</f>
        <v>1171.8699999999999</v>
      </c>
      <c r="C4" s="10">
        <v>0</v>
      </c>
      <c r="D4" s="12">
        <f>SUM(B4*C4)</f>
        <v>0</v>
      </c>
      <c r="E4" s="7"/>
      <c r="F4" s="11" t="s">
        <v>11</v>
      </c>
      <c r="G4" s="9">
        <f>((G2+C8+B4)-J3)*0.84</f>
        <v>689.69039999999995</v>
      </c>
      <c r="H4" s="1"/>
      <c r="I4" s="11" t="s">
        <v>12</v>
      </c>
      <c r="J4" s="9">
        <f>342.5+176.9+39.9</f>
        <v>559.29999999999995</v>
      </c>
    </row>
    <row r="5" spans="1:10" x14ac:dyDescent="0.25">
      <c r="A5" s="4" t="s">
        <v>12</v>
      </c>
      <c r="B5" s="10">
        <f>580</f>
        <v>580</v>
      </c>
      <c r="C5" s="10">
        <v>0</v>
      </c>
      <c r="D5" s="12">
        <f>SUM(B5*C5)</f>
        <v>0</v>
      </c>
      <c r="E5" s="7"/>
      <c r="F5" s="11" t="s">
        <v>12</v>
      </c>
      <c r="G5" s="9">
        <f>((G3+C9+B5)-J4)*0.69</f>
        <v>410.72388000000007</v>
      </c>
      <c r="H5" s="1"/>
      <c r="I5" s="11" t="s">
        <v>13</v>
      </c>
      <c r="J5" s="9">
        <v>0</v>
      </c>
    </row>
    <row r="6" spans="1:10" x14ac:dyDescent="0.25">
      <c r="A6" s="4" t="s">
        <v>13</v>
      </c>
      <c r="B6" s="10">
        <v>0</v>
      </c>
      <c r="C6" s="10">
        <v>0</v>
      </c>
      <c r="D6" s="9">
        <f>SUM(B6*C6)</f>
        <v>0</v>
      </c>
      <c r="E6" s="7"/>
      <c r="F6" s="11" t="s">
        <v>13</v>
      </c>
      <c r="G6" s="12">
        <f>((C10+B6)-J5)*0.9</f>
        <v>0</v>
      </c>
      <c r="H6" s="1"/>
      <c r="I6" s="11" t="s">
        <v>14</v>
      </c>
      <c r="J6" s="9">
        <v>40.5</v>
      </c>
    </row>
    <row r="7" spans="1:10" ht="15.75" thickBot="1" x14ac:dyDescent="0.3">
      <c r="A7" s="4"/>
      <c r="B7" s="10">
        <v>0</v>
      </c>
      <c r="C7" s="10"/>
      <c r="D7" s="9">
        <f>SUM(D3:D6)</f>
        <v>0</v>
      </c>
      <c r="E7" s="7"/>
      <c r="F7" s="13" t="s">
        <v>15</v>
      </c>
      <c r="G7" s="14">
        <f>(B3-J2)*0.1</f>
        <v>46.138000000000005</v>
      </c>
      <c r="H7" s="1"/>
      <c r="I7" s="11" t="s">
        <v>16</v>
      </c>
      <c r="J7" s="9">
        <v>0</v>
      </c>
    </row>
    <row r="8" spans="1:10" x14ac:dyDescent="0.25">
      <c r="A8" s="48" t="s">
        <v>17</v>
      </c>
      <c r="B8" s="49"/>
      <c r="C8" s="10">
        <f>'10.'!J3</f>
        <v>0</v>
      </c>
      <c r="D8" s="9"/>
      <c r="E8" s="7"/>
      <c r="F8" s="1"/>
      <c r="G8" s="1"/>
      <c r="H8" s="1"/>
      <c r="I8" s="11" t="s">
        <v>18</v>
      </c>
      <c r="J8" s="9">
        <v>0</v>
      </c>
    </row>
    <row r="9" spans="1:10" x14ac:dyDescent="0.25">
      <c r="A9" s="48" t="s">
        <v>19</v>
      </c>
      <c r="B9" s="49"/>
      <c r="C9" s="10">
        <f>'10.'!J4</f>
        <v>390</v>
      </c>
      <c r="D9" s="9"/>
      <c r="E9" s="7"/>
      <c r="F9" s="1"/>
      <c r="G9" s="1"/>
      <c r="H9" s="1"/>
      <c r="I9" s="11" t="s">
        <v>20</v>
      </c>
      <c r="J9" s="9">
        <v>0</v>
      </c>
    </row>
    <row r="10" spans="1:10" x14ac:dyDescent="0.25">
      <c r="A10" s="48" t="s">
        <v>21</v>
      </c>
      <c r="B10" s="49"/>
      <c r="C10" s="10">
        <f>'10.'!J5</f>
        <v>0</v>
      </c>
      <c r="D10" s="9"/>
      <c r="E10" s="7"/>
      <c r="F10" s="1"/>
      <c r="G10" s="1"/>
      <c r="H10" s="1"/>
      <c r="I10" s="11" t="s">
        <v>22</v>
      </c>
      <c r="J10" s="9">
        <f>41.9+62.6</f>
        <v>104.5</v>
      </c>
    </row>
    <row r="11" spans="1:10" x14ac:dyDescent="0.25">
      <c r="A11" s="48" t="s">
        <v>23</v>
      </c>
      <c r="B11" s="49"/>
      <c r="C11" s="10">
        <f>'10.'!J12</f>
        <v>0</v>
      </c>
      <c r="D11" s="9"/>
      <c r="E11" s="7"/>
      <c r="F11" s="1"/>
      <c r="G11" s="1"/>
      <c r="H11" s="1"/>
      <c r="I11" s="11" t="s">
        <v>24</v>
      </c>
      <c r="J11" s="9">
        <v>35</v>
      </c>
    </row>
    <row r="12" spans="1:10" ht="15.75" thickBot="1" x14ac:dyDescent="0.3">
      <c r="A12" s="50" t="s">
        <v>46</v>
      </c>
      <c r="B12" s="51"/>
      <c r="C12" s="16">
        <f>'10.'!J2</f>
        <v>0</v>
      </c>
      <c r="D12" s="14"/>
      <c r="E12" s="7"/>
      <c r="F12" s="1"/>
      <c r="G12" s="1"/>
      <c r="H12" s="1"/>
      <c r="I12" s="13" t="s">
        <v>15</v>
      </c>
      <c r="J12" s="14">
        <v>45.055</v>
      </c>
    </row>
    <row r="13" spans="1:10" ht="15.75" thickBot="1" x14ac:dyDescent="0.3">
      <c r="A13" s="7"/>
      <c r="B13" s="7"/>
      <c r="C13" s="7"/>
      <c r="D13" s="7"/>
      <c r="E13" s="7"/>
      <c r="F13" s="1"/>
      <c r="G13" s="1"/>
      <c r="H13" s="1"/>
    </row>
    <row r="14" spans="1:10" ht="15.75" thickBot="1" x14ac:dyDescent="0.3">
      <c r="A14" s="42" t="s">
        <v>25</v>
      </c>
      <c r="B14" s="43"/>
      <c r="C14" s="43"/>
      <c r="D14" s="43"/>
      <c r="E14" s="43"/>
      <c r="F14" s="43"/>
      <c r="G14" s="44"/>
      <c r="H14" s="1"/>
      <c r="I14" s="1"/>
      <c r="J14" s="1"/>
    </row>
    <row r="15" spans="1:10" ht="15.75" thickBot="1" x14ac:dyDescent="0.3">
      <c r="A15" s="2"/>
      <c r="B15" s="17" t="s">
        <v>48</v>
      </c>
      <c r="C15" s="17" t="s">
        <v>52</v>
      </c>
      <c r="D15" s="17" t="s">
        <v>27</v>
      </c>
      <c r="E15" s="17"/>
      <c r="F15" s="18" t="s">
        <v>29</v>
      </c>
      <c r="G15" s="19" t="s">
        <v>30</v>
      </c>
      <c r="I15" s="1"/>
      <c r="J15" s="1"/>
    </row>
    <row r="16" spans="1:10" x14ac:dyDescent="0.25">
      <c r="A16" s="4" t="s">
        <v>8</v>
      </c>
      <c r="B16" s="10">
        <f>IF(B13&gt;0,B3/4,0)</f>
        <v>0</v>
      </c>
      <c r="C16" s="10">
        <f>IF(C13&gt;0,B3/4,0)</f>
        <v>0</v>
      </c>
      <c r="D16" s="10">
        <f>IF(D13&gt;0,B3/4,0)</f>
        <v>0</v>
      </c>
      <c r="E16" s="10">
        <f>IF(E13&gt;0,B3/4,0)</f>
        <v>0</v>
      </c>
      <c r="F16" s="10">
        <f>IF(F13&gt;0,B3/4,0)</f>
        <v>0</v>
      </c>
      <c r="G16" s="20">
        <f>SUM(B16:F16)</f>
        <v>0</v>
      </c>
      <c r="H16" s="32" t="s">
        <v>31</v>
      </c>
      <c r="I16" s="19" t="s">
        <v>45</v>
      </c>
      <c r="J16" s="1"/>
    </row>
    <row r="17" spans="1:10" x14ac:dyDescent="0.25">
      <c r="A17" s="4" t="s">
        <v>32</v>
      </c>
      <c r="B17" s="10">
        <f>50.2+145.6+22.2</f>
        <v>218</v>
      </c>
      <c r="C17" s="10">
        <v>185.7</v>
      </c>
      <c r="D17" s="10">
        <v>0</v>
      </c>
      <c r="E17" s="10">
        <v>0</v>
      </c>
      <c r="F17" s="20">
        <v>282.7</v>
      </c>
      <c r="G17" s="20">
        <f>SUM(B17:F17)</f>
        <v>686.4</v>
      </c>
      <c r="H17" s="33">
        <f>(G4)-(G17)</f>
        <v>3.2903999999999769</v>
      </c>
      <c r="I17" s="12">
        <f>IF(G17&gt;0,(1-(G17/((B4+C8+G2)-J3)))*100,0)</f>
        <v>16.400750249677245</v>
      </c>
      <c r="J17" s="1"/>
    </row>
    <row r="18" spans="1:10" x14ac:dyDescent="0.25">
      <c r="A18" s="4" t="s">
        <v>12</v>
      </c>
      <c r="B18" s="10">
        <v>74.400000000000006</v>
      </c>
      <c r="C18" s="10">
        <v>0</v>
      </c>
      <c r="D18" s="10">
        <f>309.4+35</f>
        <v>344.4</v>
      </c>
      <c r="E18" s="10">
        <v>0</v>
      </c>
      <c r="F18" s="20">
        <v>0</v>
      </c>
      <c r="G18" s="20">
        <f>SUM(B18:F18)</f>
        <v>418.79999999999995</v>
      </c>
      <c r="H18" s="33">
        <f>(G5)-(G18)</f>
        <v>-8.0761199999998894</v>
      </c>
      <c r="I18" s="12">
        <f>IF(G18&gt;0,(1-(G18/((B5+C9+G3)-J4)))*100,0)</f>
        <v>29.643243533831075</v>
      </c>
      <c r="J18" s="1"/>
    </row>
    <row r="19" spans="1:10" ht="15.75" thickBot="1" x14ac:dyDescent="0.3">
      <c r="A19" s="4" t="s">
        <v>13</v>
      </c>
      <c r="B19" s="10">
        <v>0</v>
      </c>
      <c r="C19" s="10">
        <v>0</v>
      </c>
      <c r="D19" s="10">
        <v>0</v>
      </c>
      <c r="E19" s="10">
        <v>0</v>
      </c>
      <c r="F19" s="20">
        <v>0</v>
      </c>
      <c r="G19" s="20">
        <f>SUM(B19:F19)</f>
        <v>0</v>
      </c>
      <c r="H19" s="34">
        <f>(G6)-(G19)</f>
        <v>0</v>
      </c>
      <c r="I19" s="30">
        <f>IF((G19)&gt;0,"=(1-(G18/((B6+C10+G6)-J5)))*100",0)</f>
        <v>0</v>
      </c>
      <c r="J19" s="1"/>
    </row>
    <row r="20" spans="1:10" ht="15.75" thickBot="1" x14ac:dyDescent="0.3">
      <c r="A20" s="15"/>
      <c r="B20" s="16">
        <f t="shared" ref="B20:G20" si="0">SUM(B16:B19)</f>
        <v>292.39999999999998</v>
      </c>
      <c r="C20" s="16">
        <f t="shared" si="0"/>
        <v>185.7</v>
      </c>
      <c r="D20" s="16">
        <f t="shared" si="0"/>
        <v>344.4</v>
      </c>
      <c r="E20" s="16">
        <f t="shared" si="0"/>
        <v>0</v>
      </c>
      <c r="F20" s="16">
        <f t="shared" si="0"/>
        <v>282.7</v>
      </c>
      <c r="G20" s="14">
        <f t="shared" si="0"/>
        <v>1105.1999999999998</v>
      </c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45" t="s">
        <v>33</v>
      </c>
      <c r="B23" s="46"/>
      <c r="C23" s="46"/>
      <c r="D23" s="47"/>
      <c r="E23" s="1"/>
      <c r="F23" s="21" t="s">
        <v>34</v>
      </c>
      <c r="G23" s="22"/>
      <c r="H23" s="1"/>
      <c r="I23" s="1"/>
      <c r="J23" s="1"/>
    </row>
    <row r="24" spans="1:10" x14ac:dyDescent="0.25">
      <c r="A24" s="4"/>
      <c r="B24" s="23" t="s">
        <v>35</v>
      </c>
      <c r="C24" s="23" t="s">
        <v>12</v>
      </c>
      <c r="D24" s="24" t="s">
        <v>36</v>
      </c>
      <c r="E24" s="1"/>
      <c r="F24" s="25" t="s">
        <v>37</v>
      </c>
      <c r="G24" s="9">
        <v>553</v>
      </c>
      <c r="H24" s="1"/>
      <c r="I24" s="1"/>
      <c r="J24" s="1"/>
    </row>
    <row r="25" spans="1:10" x14ac:dyDescent="0.25">
      <c r="A25" s="26">
        <v>1</v>
      </c>
      <c r="B25" s="10">
        <v>0</v>
      </c>
      <c r="C25" s="10">
        <v>0</v>
      </c>
      <c r="D25" s="9"/>
      <c r="E25" s="1"/>
      <c r="F25" s="25" t="s">
        <v>38</v>
      </c>
      <c r="G25" s="9">
        <v>435</v>
      </c>
      <c r="H25" s="1"/>
      <c r="I25" s="1"/>
      <c r="J25" s="1"/>
    </row>
    <row r="26" spans="1:10" x14ac:dyDescent="0.25">
      <c r="A26" s="27">
        <v>2</v>
      </c>
      <c r="B26" s="10">
        <v>0</v>
      </c>
      <c r="C26" s="10">
        <v>0</v>
      </c>
      <c r="D26" s="9"/>
      <c r="E26" s="1"/>
      <c r="F26" s="25" t="s">
        <v>47</v>
      </c>
      <c r="G26" s="9">
        <v>527</v>
      </c>
      <c r="H26" s="1" t="s">
        <v>53</v>
      </c>
      <c r="I26" s="1"/>
      <c r="J26" s="1"/>
    </row>
    <row r="27" spans="1:10" ht="15.75" thickBot="1" x14ac:dyDescent="0.3">
      <c r="A27" s="26">
        <v>3</v>
      </c>
      <c r="B27" s="10">
        <v>0</v>
      </c>
      <c r="C27" s="10">
        <v>0</v>
      </c>
      <c r="D27" s="9"/>
      <c r="E27" s="1"/>
      <c r="F27" s="28" t="s">
        <v>30</v>
      </c>
      <c r="G27" s="14">
        <f>SUM(G24:G26)</f>
        <v>1515</v>
      </c>
      <c r="H27" s="1">
        <f>1515+82</f>
        <v>1597</v>
      </c>
      <c r="I27" s="1"/>
      <c r="J27" s="1"/>
    </row>
    <row r="28" spans="1:10" ht="15.75" thickBot="1" x14ac:dyDescent="0.3">
      <c r="A28" s="26">
        <v>4</v>
      </c>
      <c r="B28" s="10">
        <v>0</v>
      </c>
      <c r="C28" s="10">
        <v>0</v>
      </c>
      <c r="D28" s="9"/>
      <c r="E28" s="1"/>
      <c r="F28" s="1"/>
      <c r="G28" s="1"/>
      <c r="H28" s="1"/>
      <c r="I28" s="1"/>
      <c r="J28" s="1"/>
    </row>
    <row r="29" spans="1:10" x14ac:dyDescent="0.25">
      <c r="A29" s="26">
        <v>5</v>
      </c>
      <c r="B29" s="10">
        <v>0</v>
      </c>
      <c r="C29" s="10">
        <v>0</v>
      </c>
      <c r="D29" s="9"/>
      <c r="E29" s="1"/>
      <c r="F29" s="36" t="s">
        <v>39</v>
      </c>
      <c r="G29" s="37"/>
      <c r="H29" s="37"/>
      <c r="I29" s="38"/>
      <c r="J29" s="1"/>
    </row>
    <row r="30" spans="1:10" x14ac:dyDescent="0.25">
      <c r="A30" s="26">
        <v>6</v>
      </c>
      <c r="B30" s="10">
        <v>0</v>
      </c>
      <c r="C30" s="10">
        <v>0</v>
      </c>
      <c r="D30" s="9"/>
      <c r="E30" s="1"/>
      <c r="F30" s="4" t="s">
        <v>40</v>
      </c>
      <c r="G30" s="35">
        <v>0</v>
      </c>
      <c r="H30" s="9">
        <v>0</v>
      </c>
      <c r="I30" s="9">
        <v>0</v>
      </c>
      <c r="J30" s="1"/>
    </row>
    <row r="31" spans="1:10" x14ac:dyDescent="0.25">
      <c r="A31" s="26">
        <v>7</v>
      </c>
      <c r="B31" s="10">
        <v>0</v>
      </c>
      <c r="C31" s="10">
        <v>0</v>
      </c>
      <c r="D31" s="9"/>
      <c r="E31" s="1"/>
      <c r="F31" s="4" t="s">
        <v>41</v>
      </c>
      <c r="G31" s="9">
        <v>0</v>
      </c>
      <c r="H31" s="9">
        <v>0</v>
      </c>
      <c r="I31" s="9">
        <v>0</v>
      </c>
      <c r="J31" s="1"/>
    </row>
    <row r="32" spans="1:10" x14ac:dyDescent="0.25">
      <c r="A32" s="26">
        <v>8</v>
      </c>
      <c r="B32" s="10">
        <v>0</v>
      </c>
      <c r="C32" s="10">
        <v>0</v>
      </c>
      <c r="D32" s="9"/>
      <c r="E32" s="1"/>
      <c r="F32" s="4" t="s">
        <v>42</v>
      </c>
      <c r="G32" s="9">
        <f>G31*2.5</f>
        <v>0</v>
      </c>
      <c r="H32" s="9">
        <f>H31*2.5</f>
        <v>0</v>
      </c>
      <c r="I32" s="9">
        <f>I31*2.5</f>
        <v>0</v>
      </c>
      <c r="J32" s="1"/>
    </row>
    <row r="33" spans="1:9" x14ac:dyDescent="0.25">
      <c r="A33" s="26">
        <v>9</v>
      </c>
      <c r="B33" s="10">
        <v>0</v>
      </c>
      <c r="C33" s="10">
        <v>0</v>
      </c>
      <c r="D33" s="9"/>
      <c r="E33" s="1"/>
      <c r="F33" s="4" t="s">
        <v>43</v>
      </c>
      <c r="G33" s="9">
        <v>0</v>
      </c>
      <c r="H33" s="9">
        <v>0</v>
      </c>
      <c r="I33" s="9">
        <v>0</v>
      </c>
    </row>
    <row r="34" spans="1:9" x14ac:dyDescent="0.25">
      <c r="A34" s="26">
        <v>10</v>
      </c>
      <c r="B34" s="10">
        <v>0</v>
      </c>
      <c r="C34" s="10">
        <v>0</v>
      </c>
      <c r="D34" s="9"/>
      <c r="E34" s="1"/>
      <c r="F34" s="4" t="s">
        <v>44</v>
      </c>
      <c r="G34" s="9">
        <v>0</v>
      </c>
      <c r="H34" s="9">
        <v>0</v>
      </c>
      <c r="I34" s="9">
        <v>0</v>
      </c>
    </row>
    <row r="35" spans="1:9" ht="15.75" thickBot="1" x14ac:dyDescent="0.3">
      <c r="A35" s="29" t="s">
        <v>30</v>
      </c>
      <c r="B35" s="16">
        <f>SUM(B25:B34)</f>
        <v>0</v>
      </c>
      <c r="C35" s="16">
        <f>SUM(C25:C34)</f>
        <v>0</v>
      </c>
      <c r="D35" s="14">
        <f>SUM(B35:C35)</f>
        <v>0</v>
      </c>
      <c r="E35" s="1"/>
      <c r="F35" s="15" t="s">
        <v>45</v>
      </c>
      <c r="G35" s="30">
        <f>IF(G30&gt;G32,((1-((G32+G33)/G30))*100),0)</f>
        <v>0</v>
      </c>
      <c r="H35" s="30">
        <f>IF(H30&gt;H32,((1-((H32+H33)/H30))*100),0)</f>
        <v>0</v>
      </c>
      <c r="I35" s="30">
        <f>IF(I30&gt;I32,((1-((I32+I33)/I30))*100),0)</f>
        <v>0</v>
      </c>
    </row>
  </sheetData>
  <mergeCells count="9">
    <mergeCell ref="A14:G14"/>
    <mergeCell ref="A23:D23"/>
    <mergeCell ref="F29:I29"/>
    <mergeCell ref="A1:D1"/>
    <mergeCell ref="A8:B8"/>
    <mergeCell ref="A9:B9"/>
    <mergeCell ref="A10:B10"/>
    <mergeCell ref="A11:B11"/>
    <mergeCell ref="A12:B12"/>
  </mergeCells>
  <conditionalFormatting sqref="H17">
    <cfRule type="expression" dxfId="17" priority="3">
      <formula>$H$17&gt;0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expression" dxfId="16" priority="1">
      <formula>$H$18&lt;0</formula>
    </cfRule>
    <cfRule type="expression" dxfId="15" priority="2">
      <formula>$H$18&gt;0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J35"/>
  <sheetViews>
    <sheetView workbookViewId="0">
      <selection activeCell="E9" sqref="E9"/>
    </sheetView>
  </sheetViews>
  <sheetFormatPr defaultRowHeight="15" x14ac:dyDescent="0.25"/>
  <sheetData>
    <row r="1" spans="1:10" x14ac:dyDescent="0.25">
      <c r="A1" s="39" t="s">
        <v>0</v>
      </c>
      <c r="B1" s="40"/>
      <c r="C1" s="40"/>
      <c r="D1" s="41"/>
      <c r="E1" s="1"/>
      <c r="F1" s="2" t="s">
        <v>1</v>
      </c>
      <c r="G1" s="3" t="s">
        <v>2</v>
      </c>
      <c r="H1" s="1"/>
      <c r="I1" s="2" t="s">
        <v>3</v>
      </c>
      <c r="J1" s="3" t="s">
        <v>2</v>
      </c>
    </row>
    <row r="2" spans="1:10" x14ac:dyDescent="0.25">
      <c r="A2" s="4" t="s">
        <v>4</v>
      </c>
      <c r="B2" s="5" t="s">
        <v>2</v>
      </c>
      <c r="C2" s="5" t="s">
        <v>5</v>
      </c>
      <c r="D2" s="6" t="s">
        <v>6</v>
      </c>
      <c r="E2" s="7"/>
      <c r="F2" s="8" t="s">
        <v>7</v>
      </c>
      <c r="G2" s="9">
        <f>((B3+C12)-J2)*0.5</f>
        <v>149.67250000000001</v>
      </c>
      <c r="H2" s="1"/>
      <c r="I2" s="8" t="s">
        <v>8</v>
      </c>
      <c r="J2" s="9"/>
    </row>
    <row r="3" spans="1:10" x14ac:dyDescent="0.25">
      <c r="A3" s="4" t="s">
        <v>9</v>
      </c>
      <c r="B3" s="10">
        <v>0</v>
      </c>
      <c r="C3" s="10">
        <v>0</v>
      </c>
      <c r="D3" s="9">
        <f>SUM(B3*C3)</f>
        <v>0</v>
      </c>
      <c r="E3" s="7"/>
      <c r="F3" s="8" t="s">
        <v>10</v>
      </c>
      <c r="G3" s="9">
        <f>((B3+C12)-J2)*0.4</f>
        <v>119.73800000000001</v>
      </c>
      <c r="H3" s="1"/>
      <c r="I3" s="11" t="s">
        <v>11</v>
      </c>
      <c r="J3" s="9"/>
    </row>
    <row r="4" spans="1:10" x14ac:dyDescent="0.25">
      <c r="A4" s="4" t="s">
        <v>11</v>
      </c>
      <c r="B4" s="10">
        <v>0</v>
      </c>
      <c r="C4" s="10">
        <v>0</v>
      </c>
      <c r="D4" s="12">
        <f>SUM(B4*C4)</f>
        <v>0</v>
      </c>
      <c r="E4" s="7"/>
      <c r="F4" s="11" t="s">
        <v>11</v>
      </c>
      <c r="G4" s="9">
        <f>((G2+C8+B4)-J3)*0.84</f>
        <v>614.18489999999997</v>
      </c>
      <c r="H4" s="1"/>
      <c r="I4" s="11" t="s">
        <v>12</v>
      </c>
      <c r="J4" s="9"/>
    </row>
    <row r="5" spans="1:10" x14ac:dyDescent="0.25">
      <c r="A5" s="4" t="s">
        <v>12</v>
      </c>
      <c r="B5" s="10">
        <v>0</v>
      </c>
      <c r="C5" s="10">
        <v>0</v>
      </c>
      <c r="D5" s="12">
        <f>SUM(B5*C5)</f>
        <v>0</v>
      </c>
      <c r="E5" s="7"/>
      <c r="F5" s="11" t="s">
        <v>12</v>
      </c>
      <c r="G5" s="9">
        <f>((G3+C9+B5)-J4)*0.69</f>
        <v>468.53621999999996</v>
      </c>
      <c r="H5" s="1"/>
      <c r="I5" s="11" t="s">
        <v>13</v>
      </c>
      <c r="J5" s="9"/>
    </row>
    <row r="6" spans="1:10" x14ac:dyDescent="0.25">
      <c r="A6" s="4" t="s">
        <v>13</v>
      </c>
      <c r="B6" s="10">
        <v>0</v>
      </c>
      <c r="C6" s="10">
        <v>0</v>
      </c>
      <c r="D6" s="9">
        <f>SUM(B6*C6)</f>
        <v>0</v>
      </c>
      <c r="E6" s="7"/>
      <c r="F6" s="11" t="s">
        <v>13</v>
      </c>
      <c r="G6" s="12">
        <f>((C10+B6)-J5)*0.9</f>
        <v>0</v>
      </c>
      <c r="H6" s="1"/>
      <c r="I6" s="11" t="s">
        <v>14</v>
      </c>
      <c r="J6" s="9"/>
    </row>
    <row r="7" spans="1:10" ht="15.75" thickBot="1" x14ac:dyDescent="0.3">
      <c r="A7" s="4"/>
      <c r="B7" s="10">
        <v>0</v>
      </c>
      <c r="C7" s="10"/>
      <c r="D7" s="9">
        <f>SUM(D3:D6)</f>
        <v>0</v>
      </c>
      <c r="E7" s="7"/>
      <c r="F7" s="13" t="s">
        <v>15</v>
      </c>
      <c r="G7" s="14">
        <f>(B3-J2)*0.1</f>
        <v>0</v>
      </c>
      <c r="H7" s="1"/>
      <c r="I7" s="11" t="s">
        <v>16</v>
      </c>
      <c r="J7" s="9"/>
    </row>
    <row r="8" spans="1:10" x14ac:dyDescent="0.25">
      <c r="A8" s="48" t="s">
        <v>17</v>
      </c>
      <c r="B8" s="49"/>
      <c r="C8" s="10">
        <f>'11.'!J3</f>
        <v>581.5</v>
      </c>
      <c r="D8" s="9"/>
      <c r="E8" s="7"/>
      <c r="F8" s="1"/>
      <c r="G8" s="1"/>
      <c r="H8" s="1"/>
      <c r="I8" s="11" t="s">
        <v>18</v>
      </c>
      <c r="J8" s="9"/>
    </row>
    <row r="9" spans="1:10" x14ac:dyDescent="0.25">
      <c r="A9" s="48" t="s">
        <v>19</v>
      </c>
      <c r="B9" s="49"/>
      <c r="C9" s="10">
        <f>'11.'!J4</f>
        <v>559.29999999999995</v>
      </c>
      <c r="D9" s="9"/>
      <c r="E9" s="7"/>
      <c r="F9" s="1"/>
      <c r="G9" s="1"/>
      <c r="H9" s="1"/>
      <c r="I9" s="11" t="s">
        <v>20</v>
      </c>
      <c r="J9" s="9"/>
    </row>
    <row r="10" spans="1:10" x14ac:dyDescent="0.25">
      <c r="A10" s="48" t="s">
        <v>21</v>
      </c>
      <c r="B10" s="49"/>
      <c r="C10" s="10">
        <f>'11.'!J5</f>
        <v>0</v>
      </c>
      <c r="D10" s="9"/>
      <c r="E10" s="7"/>
      <c r="F10" s="1"/>
      <c r="G10" s="1"/>
      <c r="H10" s="1"/>
      <c r="I10" s="11" t="s">
        <v>22</v>
      </c>
      <c r="J10" s="9"/>
    </row>
    <row r="11" spans="1:10" x14ac:dyDescent="0.25">
      <c r="A11" s="48" t="s">
        <v>23</v>
      </c>
      <c r="B11" s="49"/>
      <c r="C11" s="10">
        <f>'11.'!J12</f>
        <v>45.055</v>
      </c>
      <c r="D11" s="9"/>
      <c r="E11" s="7"/>
      <c r="F11" s="1"/>
      <c r="G11" s="1"/>
      <c r="H11" s="1"/>
      <c r="I11" s="11" t="s">
        <v>24</v>
      </c>
      <c r="J11" s="9"/>
    </row>
    <row r="12" spans="1:10" ht="15.75" thickBot="1" x14ac:dyDescent="0.3">
      <c r="A12" s="50" t="s">
        <v>46</v>
      </c>
      <c r="B12" s="51"/>
      <c r="C12" s="16">
        <f>'11.'!J2</f>
        <v>299.34500000000003</v>
      </c>
      <c r="D12" s="14"/>
      <c r="E12" s="7"/>
      <c r="F12" s="1"/>
      <c r="G12" s="1"/>
      <c r="H12" s="1"/>
      <c r="I12" s="13" t="s">
        <v>15</v>
      </c>
      <c r="J12" s="14"/>
    </row>
    <row r="13" spans="1:10" ht="15.75" thickBot="1" x14ac:dyDescent="0.3">
      <c r="A13" s="7"/>
      <c r="B13" s="7"/>
      <c r="C13" s="7"/>
      <c r="D13" s="7"/>
      <c r="E13" s="7"/>
      <c r="F13" s="1"/>
      <c r="G13" s="1"/>
      <c r="H13" s="1"/>
    </row>
    <row r="14" spans="1:10" ht="15.75" thickBot="1" x14ac:dyDescent="0.3">
      <c r="A14" s="42" t="s">
        <v>25</v>
      </c>
      <c r="B14" s="43"/>
      <c r="C14" s="43"/>
      <c r="D14" s="43"/>
      <c r="E14" s="43"/>
      <c r="F14" s="43"/>
      <c r="G14" s="44"/>
      <c r="H14" s="1"/>
      <c r="I14" s="1"/>
      <c r="J14" s="1"/>
    </row>
    <row r="15" spans="1:10" ht="15.75" thickBot="1" x14ac:dyDescent="0.3">
      <c r="A15" s="2"/>
      <c r="B15" s="17" t="s">
        <v>26</v>
      </c>
      <c r="C15" s="17"/>
      <c r="D15" s="17" t="s">
        <v>27</v>
      </c>
      <c r="E15" s="17" t="s">
        <v>28</v>
      </c>
      <c r="F15" s="18" t="s">
        <v>29</v>
      </c>
      <c r="G15" s="19" t="s">
        <v>30</v>
      </c>
      <c r="I15" s="1"/>
      <c r="J15" s="1"/>
    </row>
    <row r="16" spans="1:10" x14ac:dyDescent="0.25">
      <c r="A16" s="4" t="s">
        <v>8</v>
      </c>
      <c r="B16" s="10">
        <f>IF(B13&gt;0,B3/4,0)</f>
        <v>0</v>
      </c>
      <c r="C16" s="10">
        <f>IF(C13&gt;0,B3/4,0)</f>
        <v>0</v>
      </c>
      <c r="D16" s="10">
        <f>IF(D13&gt;0,B3/4,0)</f>
        <v>0</v>
      </c>
      <c r="E16" s="10">
        <f>IF(E13&gt;0,B3/4,0)</f>
        <v>0</v>
      </c>
      <c r="F16" s="10">
        <f>IF(F13&gt;0,B3/4,0)</f>
        <v>0</v>
      </c>
      <c r="G16" s="20">
        <f>SUM(B16:F16)</f>
        <v>0</v>
      </c>
      <c r="H16" s="32" t="s">
        <v>31</v>
      </c>
      <c r="I16" s="19" t="s">
        <v>45</v>
      </c>
      <c r="J16" s="1"/>
    </row>
    <row r="17" spans="1:10" x14ac:dyDescent="0.25">
      <c r="A17" s="4" t="s">
        <v>32</v>
      </c>
      <c r="B17" s="10">
        <v>0</v>
      </c>
      <c r="C17" s="10">
        <v>0</v>
      </c>
      <c r="D17" s="10">
        <v>0</v>
      </c>
      <c r="E17" s="10">
        <v>0</v>
      </c>
      <c r="F17" s="20">
        <v>0</v>
      </c>
      <c r="G17" s="20">
        <f>SUM(B17:F17)</f>
        <v>0</v>
      </c>
      <c r="H17" s="33">
        <f>(G4)-(G17)</f>
        <v>614.18489999999997</v>
      </c>
      <c r="I17" s="12">
        <f>IF(G17&gt;0,(1-(G17/((B4+C8+G2)-J3)))*100,0)</f>
        <v>0</v>
      </c>
      <c r="J17" s="1"/>
    </row>
    <row r="18" spans="1:10" x14ac:dyDescent="0.25">
      <c r="A18" s="4" t="s">
        <v>12</v>
      </c>
      <c r="B18" s="10">
        <v>0</v>
      </c>
      <c r="C18" s="10">
        <v>0</v>
      </c>
      <c r="D18" s="10">
        <v>0</v>
      </c>
      <c r="E18" s="10">
        <v>0</v>
      </c>
      <c r="F18" s="20">
        <v>0</v>
      </c>
      <c r="G18" s="20">
        <f>SUM(B18:F18)</f>
        <v>0</v>
      </c>
      <c r="H18" s="33">
        <f>(G5)-(G18)</f>
        <v>468.53621999999996</v>
      </c>
      <c r="I18" s="12">
        <f>IF(G18&gt;0,(1-(G18/((B5+C9+G3)-J4)))*100,0)</f>
        <v>0</v>
      </c>
      <c r="J18" s="1"/>
    </row>
    <row r="19" spans="1:10" ht="15.75" thickBot="1" x14ac:dyDescent="0.3">
      <c r="A19" s="4" t="s">
        <v>13</v>
      </c>
      <c r="B19" s="10">
        <v>0</v>
      </c>
      <c r="C19" s="10">
        <v>0</v>
      </c>
      <c r="D19" s="10">
        <v>0</v>
      </c>
      <c r="E19" s="10">
        <v>0</v>
      </c>
      <c r="F19" s="20">
        <v>0</v>
      </c>
      <c r="G19" s="20">
        <f>SUM(B19:F19)</f>
        <v>0</v>
      </c>
      <c r="H19" s="34">
        <f>(G6)-(G19)</f>
        <v>0</v>
      </c>
      <c r="I19" s="30">
        <f>IF((G19)&gt;0,"=(1-(G18/((B6+C10+G6)-J5)))*100",0)</f>
        <v>0</v>
      </c>
      <c r="J19" s="1"/>
    </row>
    <row r="20" spans="1:10" ht="15.75" thickBot="1" x14ac:dyDescent="0.3">
      <c r="A20" s="15"/>
      <c r="B20" s="16">
        <f t="shared" ref="B20:G20" si="0">SUM(B16:B19)</f>
        <v>0</v>
      </c>
      <c r="C20" s="16">
        <f t="shared" si="0"/>
        <v>0</v>
      </c>
      <c r="D20" s="16">
        <f t="shared" si="0"/>
        <v>0</v>
      </c>
      <c r="E20" s="16">
        <f t="shared" si="0"/>
        <v>0</v>
      </c>
      <c r="F20" s="16">
        <f t="shared" si="0"/>
        <v>0</v>
      </c>
      <c r="G20" s="14">
        <f t="shared" si="0"/>
        <v>0</v>
      </c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45" t="s">
        <v>33</v>
      </c>
      <c r="B23" s="46"/>
      <c r="C23" s="46"/>
      <c r="D23" s="47"/>
      <c r="E23" s="1"/>
      <c r="F23" s="21" t="s">
        <v>34</v>
      </c>
      <c r="G23" s="22"/>
      <c r="H23" s="1"/>
      <c r="I23" s="1"/>
      <c r="J23" s="1"/>
    </row>
    <row r="24" spans="1:10" x14ac:dyDescent="0.25">
      <c r="A24" s="4"/>
      <c r="B24" s="23" t="s">
        <v>35</v>
      </c>
      <c r="C24" s="23" t="s">
        <v>12</v>
      </c>
      <c r="D24" s="24" t="s">
        <v>36</v>
      </c>
      <c r="E24" s="1"/>
      <c r="F24" s="25" t="s">
        <v>37</v>
      </c>
      <c r="G24" s="9">
        <v>0</v>
      </c>
      <c r="H24" s="1"/>
      <c r="I24" s="1"/>
      <c r="J24" s="1"/>
    </row>
    <row r="25" spans="1:10" x14ac:dyDescent="0.25">
      <c r="A25" s="26">
        <v>1</v>
      </c>
      <c r="B25" s="10">
        <v>0</v>
      </c>
      <c r="C25" s="10">
        <v>0</v>
      </c>
      <c r="D25" s="9"/>
      <c r="E25" s="1"/>
      <c r="F25" s="25" t="s">
        <v>38</v>
      </c>
      <c r="G25" s="9">
        <v>0</v>
      </c>
      <c r="H25" s="1"/>
      <c r="I25" s="1"/>
      <c r="J25" s="1"/>
    </row>
    <row r="26" spans="1:10" x14ac:dyDescent="0.25">
      <c r="A26" s="27">
        <v>2</v>
      </c>
      <c r="B26" s="10">
        <v>0</v>
      </c>
      <c r="C26" s="10">
        <v>0</v>
      </c>
      <c r="D26" s="9"/>
      <c r="E26" s="1"/>
      <c r="F26" s="25" t="s">
        <v>47</v>
      </c>
      <c r="G26" s="9">
        <v>0</v>
      </c>
      <c r="H26" s="1"/>
      <c r="I26" s="1"/>
      <c r="J26" s="1"/>
    </row>
    <row r="27" spans="1:10" ht="15.75" thickBot="1" x14ac:dyDescent="0.3">
      <c r="A27" s="26">
        <v>3</v>
      </c>
      <c r="B27" s="10">
        <v>0</v>
      </c>
      <c r="C27" s="10">
        <v>0</v>
      </c>
      <c r="D27" s="9"/>
      <c r="E27" s="1"/>
      <c r="F27" s="28" t="s">
        <v>30</v>
      </c>
      <c r="G27" s="14">
        <f>SUM(G24:G26)</f>
        <v>0</v>
      </c>
      <c r="H27" s="1"/>
      <c r="I27" s="1"/>
      <c r="J27" s="1"/>
    </row>
    <row r="28" spans="1:10" ht="15.75" thickBot="1" x14ac:dyDescent="0.3">
      <c r="A28" s="26">
        <v>4</v>
      </c>
      <c r="B28" s="10">
        <v>0</v>
      </c>
      <c r="C28" s="10">
        <v>0</v>
      </c>
      <c r="D28" s="9"/>
      <c r="E28" s="1"/>
      <c r="F28" s="1"/>
      <c r="G28" s="1"/>
      <c r="H28" s="1"/>
      <c r="I28" s="1"/>
      <c r="J28" s="1"/>
    </row>
    <row r="29" spans="1:10" x14ac:dyDescent="0.25">
      <c r="A29" s="26">
        <v>5</v>
      </c>
      <c r="B29" s="10">
        <v>0</v>
      </c>
      <c r="C29" s="10">
        <v>0</v>
      </c>
      <c r="D29" s="9"/>
      <c r="E29" s="1"/>
      <c r="F29" s="36" t="s">
        <v>39</v>
      </c>
      <c r="G29" s="37"/>
      <c r="H29" s="37"/>
      <c r="I29" s="38"/>
      <c r="J29" s="1"/>
    </row>
    <row r="30" spans="1:10" x14ac:dyDescent="0.25">
      <c r="A30" s="26">
        <v>6</v>
      </c>
      <c r="B30" s="10">
        <v>0</v>
      </c>
      <c r="C30" s="10">
        <v>0</v>
      </c>
      <c r="D30" s="9"/>
      <c r="E30" s="1"/>
      <c r="F30" s="4" t="s">
        <v>40</v>
      </c>
      <c r="G30" s="9">
        <v>0</v>
      </c>
      <c r="H30" s="9">
        <v>0</v>
      </c>
      <c r="I30" s="9">
        <v>0</v>
      </c>
      <c r="J30" s="1"/>
    </row>
    <row r="31" spans="1:10" x14ac:dyDescent="0.25">
      <c r="A31" s="26">
        <v>7</v>
      </c>
      <c r="B31" s="10">
        <v>0</v>
      </c>
      <c r="C31" s="10">
        <v>0</v>
      </c>
      <c r="D31" s="9"/>
      <c r="E31" s="1"/>
      <c r="F31" s="4" t="s">
        <v>41</v>
      </c>
      <c r="G31" s="9">
        <v>0</v>
      </c>
      <c r="H31" s="9">
        <v>0</v>
      </c>
      <c r="I31" s="9">
        <v>0</v>
      </c>
      <c r="J31" s="1"/>
    </row>
    <row r="32" spans="1:10" x14ac:dyDescent="0.25">
      <c r="A32" s="26">
        <v>8</v>
      </c>
      <c r="B32" s="10">
        <v>0</v>
      </c>
      <c r="C32" s="10">
        <v>0</v>
      </c>
      <c r="D32" s="9"/>
      <c r="E32" s="1"/>
      <c r="F32" s="4" t="s">
        <v>42</v>
      </c>
      <c r="G32" s="9">
        <f>G31*2.5</f>
        <v>0</v>
      </c>
      <c r="H32" s="9">
        <f>H31*2.5</f>
        <v>0</v>
      </c>
      <c r="I32" s="9">
        <f>I31*2.5</f>
        <v>0</v>
      </c>
      <c r="J32" s="1"/>
    </row>
    <row r="33" spans="1:9" x14ac:dyDescent="0.25">
      <c r="A33" s="26">
        <v>9</v>
      </c>
      <c r="B33" s="10">
        <v>0</v>
      </c>
      <c r="C33" s="10">
        <v>0</v>
      </c>
      <c r="D33" s="9"/>
      <c r="E33" s="1"/>
      <c r="F33" s="4" t="s">
        <v>43</v>
      </c>
      <c r="G33" s="9">
        <v>0</v>
      </c>
      <c r="H33" s="9">
        <v>0</v>
      </c>
      <c r="I33" s="9">
        <v>0</v>
      </c>
    </row>
    <row r="34" spans="1:9" x14ac:dyDescent="0.25">
      <c r="A34" s="26">
        <v>10</v>
      </c>
      <c r="B34" s="10">
        <v>0</v>
      </c>
      <c r="C34" s="10">
        <v>0</v>
      </c>
      <c r="D34" s="9"/>
      <c r="E34" s="1"/>
      <c r="F34" s="4" t="s">
        <v>44</v>
      </c>
      <c r="G34" s="9">
        <v>0</v>
      </c>
      <c r="H34" s="9">
        <v>0</v>
      </c>
      <c r="I34" s="9">
        <v>0</v>
      </c>
    </row>
    <row r="35" spans="1:9" ht="15.75" thickBot="1" x14ac:dyDescent="0.3">
      <c r="A35" s="29" t="s">
        <v>30</v>
      </c>
      <c r="B35" s="16">
        <f>SUM(B25:B34)</f>
        <v>0</v>
      </c>
      <c r="C35" s="16">
        <f>SUM(C25:C34)</f>
        <v>0</v>
      </c>
      <c r="D35" s="14">
        <f>SUM(B35:C35)</f>
        <v>0</v>
      </c>
      <c r="E35" s="1"/>
      <c r="F35" s="15" t="s">
        <v>45</v>
      </c>
      <c r="G35" s="30">
        <f>IF(G30&gt;G32,((1-((G32+G33)/G30))*100),0)</f>
        <v>0</v>
      </c>
      <c r="H35" s="30">
        <f>IF(H30&gt;H32,((1-((H32+H33)/H30))*100),0)</f>
        <v>0</v>
      </c>
      <c r="I35" s="30">
        <f>IF(I30&gt;I32,((1-((I32+I33)/I30))*100),0)</f>
        <v>0</v>
      </c>
    </row>
  </sheetData>
  <mergeCells count="9">
    <mergeCell ref="A14:G14"/>
    <mergeCell ref="A23:D23"/>
    <mergeCell ref="F29:I29"/>
    <mergeCell ref="A1:D1"/>
    <mergeCell ref="A8:B8"/>
    <mergeCell ref="A9:B9"/>
    <mergeCell ref="A10:B10"/>
    <mergeCell ref="A11:B11"/>
    <mergeCell ref="A12:B12"/>
  </mergeCells>
  <conditionalFormatting sqref="H17">
    <cfRule type="expression" dxfId="14" priority="3">
      <formula>$H$17&gt;0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expression" dxfId="13" priority="1">
      <formula>$H$18&lt;0</formula>
    </cfRule>
    <cfRule type="expression" dxfId="12" priority="2">
      <formula>$H$18&gt;0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J35"/>
  <sheetViews>
    <sheetView workbookViewId="0">
      <selection activeCell="E9" sqref="E9"/>
    </sheetView>
  </sheetViews>
  <sheetFormatPr defaultRowHeight="15" x14ac:dyDescent="0.25"/>
  <sheetData>
    <row r="1" spans="1:10" x14ac:dyDescent="0.25">
      <c r="A1" s="39" t="s">
        <v>0</v>
      </c>
      <c r="B1" s="40"/>
      <c r="C1" s="40"/>
      <c r="D1" s="41"/>
      <c r="E1" s="1"/>
      <c r="F1" s="2" t="s">
        <v>1</v>
      </c>
      <c r="G1" s="3" t="s">
        <v>2</v>
      </c>
      <c r="H1" s="1"/>
      <c r="I1" s="2" t="s">
        <v>3</v>
      </c>
      <c r="J1" s="3" t="s">
        <v>2</v>
      </c>
    </row>
    <row r="2" spans="1:10" x14ac:dyDescent="0.25">
      <c r="A2" s="4" t="s">
        <v>4</v>
      </c>
      <c r="B2" s="5" t="s">
        <v>2</v>
      </c>
      <c r="C2" s="5" t="s">
        <v>5</v>
      </c>
      <c r="D2" s="6" t="s">
        <v>6</v>
      </c>
      <c r="E2" s="7"/>
      <c r="F2" s="8" t="s">
        <v>7</v>
      </c>
      <c r="G2" s="9">
        <f>((B3+C12)-J2)*0.5</f>
        <v>0</v>
      </c>
      <c r="H2" s="1"/>
      <c r="I2" s="8" t="s">
        <v>8</v>
      </c>
      <c r="J2" s="9"/>
    </row>
    <row r="3" spans="1:10" x14ac:dyDescent="0.25">
      <c r="A3" s="4" t="s">
        <v>9</v>
      </c>
      <c r="B3" s="10">
        <v>0</v>
      </c>
      <c r="C3" s="10">
        <v>0</v>
      </c>
      <c r="D3" s="9">
        <f>SUM(B3*C3)</f>
        <v>0</v>
      </c>
      <c r="E3" s="7"/>
      <c r="F3" s="8" t="s">
        <v>10</v>
      </c>
      <c r="G3" s="9">
        <f>((B3+C12)-J2)*0.4</f>
        <v>0</v>
      </c>
      <c r="H3" s="1"/>
      <c r="I3" s="11" t="s">
        <v>11</v>
      </c>
      <c r="J3" s="9"/>
    </row>
    <row r="4" spans="1:10" x14ac:dyDescent="0.25">
      <c r="A4" s="4" t="s">
        <v>11</v>
      </c>
      <c r="B4" s="10">
        <v>0</v>
      </c>
      <c r="C4" s="10">
        <v>0</v>
      </c>
      <c r="D4" s="12">
        <f>SUM(B4*C4)</f>
        <v>0</v>
      </c>
      <c r="E4" s="7"/>
      <c r="F4" s="11" t="s">
        <v>11</v>
      </c>
      <c r="G4" s="9">
        <f>((G2+C8+B4)-J3)*0.84</f>
        <v>0</v>
      </c>
      <c r="H4" s="1"/>
      <c r="I4" s="11" t="s">
        <v>12</v>
      </c>
      <c r="J4" s="9"/>
    </row>
    <row r="5" spans="1:10" x14ac:dyDescent="0.25">
      <c r="A5" s="4" t="s">
        <v>12</v>
      </c>
      <c r="B5" s="10">
        <v>0</v>
      </c>
      <c r="C5" s="10">
        <v>0</v>
      </c>
      <c r="D5" s="12">
        <f>SUM(B5*C5)</f>
        <v>0</v>
      </c>
      <c r="E5" s="7"/>
      <c r="F5" s="11" t="s">
        <v>12</v>
      </c>
      <c r="G5" s="9">
        <f>((G3+C9+B5)-J4)*0.69</f>
        <v>0</v>
      </c>
      <c r="H5" s="1"/>
      <c r="I5" s="11" t="s">
        <v>13</v>
      </c>
      <c r="J5" s="9"/>
    </row>
    <row r="6" spans="1:10" x14ac:dyDescent="0.25">
      <c r="A6" s="4" t="s">
        <v>13</v>
      </c>
      <c r="B6" s="10">
        <v>0</v>
      </c>
      <c r="C6" s="10">
        <v>0</v>
      </c>
      <c r="D6" s="9">
        <f>SUM(B6*C6)</f>
        <v>0</v>
      </c>
      <c r="E6" s="7"/>
      <c r="F6" s="11" t="s">
        <v>13</v>
      </c>
      <c r="G6" s="12">
        <f>((C10+B6)-J5)*0.9</f>
        <v>0</v>
      </c>
      <c r="H6" s="1"/>
      <c r="I6" s="11" t="s">
        <v>14</v>
      </c>
      <c r="J6" s="9"/>
    </row>
    <row r="7" spans="1:10" ht="15.75" thickBot="1" x14ac:dyDescent="0.3">
      <c r="A7" s="4"/>
      <c r="B7" s="10">
        <v>0</v>
      </c>
      <c r="C7" s="10"/>
      <c r="D7" s="9">
        <f>SUM(D3:D6)</f>
        <v>0</v>
      </c>
      <c r="E7" s="7"/>
      <c r="F7" s="13" t="s">
        <v>15</v>
      </c>
      <c r="G7" s="14">
        <f>(B3-J2)*0.1</f>
        <v>0</v>
      </c>
      <c r="H7" s="1"/>
      <c r="I7" s="11" t="s">
        <v>16</v>
      </c>
      <c r="J7" s="9"/>
    </row>
    <row r="8" spans="1:10" x14ac:dyDescent="0.25">
      <c r="A8" s="48" t="s">
        <v>17</v>
      </c>
      <c r="B8" s="49"/>
      <c r="C8" s="10">
        <f>'8'!J3</f>
        <v>0</v>
      </c>
      <c r="D8" s="9"/>
      <c r="E8" s="7"/>
      <c r="F8" s="1"/>
      <c r="G8" s="1"/>
      <c r="H8" s="1"/>
      <c r="I8" s="11" t="s">
        <v>18</v>
      </c>
      <c r="J8" s="9"/>
    </row>
    <row r="9" spans="1:10" x14ac:dyDescent="0.25">
      <c r="A9" s="48" t="s">
        <v>19</v>
      </c>
      <c r="B9" s="49"/>
      <c r="C9" s="10">
        <f>'8'!J4</f>
        <v>0</v>
      </c>
      <c r="D9" s="9"/>
      <c r="E9" s="7"/>
      <c r="F9" s="1"/>
      <c r="G9" s="1"/>
      <c r="H9" s="1"/>
      <c r="I9" s="11" t="s">
        <v>20</v>
      </c>
      <c r="J9" s="9"/>
    </row>
    <row r="10" spans="1:10" x14ac:dyDescent="0.25">
      <c r="A10" s="48" t="s">
        <v>21</v>
      </c>
      <c r="B10" s="49"/>
      <c r="C10" s="10">
        <f>'8'!J5</f>
        <v>0</v>
      </c>
      <c r="D10" s="9"/>
      <c r="E10" s="7"/>
      <c r="F10" s="1"/>
      <c r="G10" s="1"/>
      <c r="H10" s="1"/>
      <c r="I10" s="11" t="s">
        <v>22</v>
      </c>
      <c r="J10" s="9"/>
    </row>
    <row r="11" spans="1:10" x14ac:dyDescent="0.25">
      <c r="A11" s="48" t="s">
        <v>23</v>
      </c>
      <c r="B11" s="49"/>
      <c r="C11" s="10">
        <f>'8'!J12</f>
        <v>0</v>
      </c>
      <c r="D11" s="9"/>
      <c r="E11" s="7"/>
      <c r="F11" s="1"/>
      <c r="G11" s="1"/>
      <c r="H11" s="1"/>
      <c r="I11" s="11" t="s">
        <v>24</v>
      </c>
      <c r="J11" s="9"/>
    </row>
    <row r="12" spans="1:10" ht="15.75" thickBot="1" x14ac:dyDescent="0.3">
      <c r="A12" s="50" t="s">
        <v>46</v>
      </c>
      <c r="B12" s="51"/>
      <c r="C12" s="16">
        <f>'8'!J2</f>
        <v>0</v>
      </c>
      <c r="D12" s="14"/>
      <c r="E12" s="7"/>
      <c r="F12" s="1"/>
      <c r="G12" s="1"/>
      <c r="H12" s="1"/>
      <c r="I12" s="13" t="s">
        <v>15</v>
      </c>
      <c r="J12" s="14"/>
    </row>
    <row r="13" spans="1:10" ht="15.75" thickBot="1" x14ac:dyDescent="0.3">
      <c r="A13" s="7"/>
      <c r="B13" s="7"/>
      <c r="C13" s="7"/>
      <c r="D13" s="7"/>
      <c r="E13" s="7"/>
      <c r="F13" s="1"/>
      <c r="G13" s="1"/>
      <c r="H13" s="1"/>
    </row>
    <row r="14" spans="1:10" ht="15.75" thickBot="1" x14ac:dyDescent="0.3">
      <c r="A14" s="42" t="s">
        <v>25</v>
      </c>
      <c r="B14" s="43"/>
      <c r="C14" s="43"/>
      <c r="D14" s="43"/>
      <c r="E14" s="43"/>
      <c r="F14" s="43"/>
      <c r="G14" s="44"/>
      <c r="H14" s="1"/>
      <c r="I14" s="1"/>
      <c r="J14" s="1"/>
    </row>
    <row r="15" spans="1:10" ht="15.75" thickBot="1" x14ac:dyDescent="0.3">
      <c r="A15" s="2"/>
      <c r="B15" s="17" t="s">
        <v>26</v>
      </c>
      <c r="C15" s="17"/>
      <c r="D15" s="17" t="s">
        <v>27</v>
      </c>
      <c r="E15" s="17" t="s">
        <v>28</v>
      </c>
      <c r="F15" s="18" t="s">
        <v>29</v>
      </c>
      <c r="G15" s="19" t="s">
        <v>30</v>
      </c>
      <c r="I15" s="1"/>
      <c r="J15" s="1"/>
    </row>
    <row r="16" spans="1:10" x14ac:dyDescent="0.25">
      <c r="A16" s="4" t="s">
        <v>8</v>
      </c>
      <c r="B16" s="10">
        <f>IF(B13&gt;0,B3/4,0)</f>
        <v>0</v>
      </c>
      <c r="C16" s="10">
        <f>IF(C13&gt;0,B3/4,0)</f>
        <v>0</v>
      </c>
      <c r="D16" s="10">
        <f>IF(D13&gt;0,B3/4,0)</f>
        <v>0</v>
      </c>
      <c r="E16" s="10">
        <f>IF(E13&gt;0,B3/4,0)</f>
        <v>0</v>
      </c>
      <c r="F16" s="10">
        <f>IF(F13&gt;0,B3/4,0)</f>
        <v>0</v>
      </c>
      <c r="G16" s="20">
        <f>SUM(B16:F16)</f>
        <v>0</v>
      </c>
      <c r="H16" s="32" t="s">
        <v>31</v>
      </c>
      <c r="I16" s="19" t="s">
        <v>45</v>
      </c>
      <c r="J16" s="1"/>
    </row>
    <row r="17" spans="1:10" x14ac:dyDescent="0.25">
      <c r="A17" s="4" t="s">
        <v>32</v>
      </c>
      <c r="B17" s="10">
        <v>0</v>
      </c>
      <c r="C17" s="10">
        <v>0</v>
      </c>
      <c r="D17" s="10">
        <v>0</v>
      </c>
      <c r="E17" s="10">
        <v>0</v>
      </c>
      <c r="F17" s="20">
        <v>0</v>
      </c>
      <c r="G17" s="20">
        <f>SUM(B17:F17)</f>
        <v>0</v>
      </c>
      <c r="H17" s="33">
        <f>(G4)-(G17)</f>
        <v>0</v>
      </c>
      <c r="I17" s="12">
        <f>IF(G17&gt;0,(1-(G17/((B4+C8+G2)-J3)))*100,0)</f>
        <v>0</v>
      </c>
      <c r="J17" s="1"/>
    </row>
    <row r="18" spans="1:10" x14ac:dyDescent="0.25">
      <c r="A18" s="4" t="s">
        <v>12</v>
      </c>
      <c r="B18" s="10">
        <v>0</v>
      </c>
      <c r="C18" s="10">
        <v>0</v>
      </c>
      <c r="D18" s="10">
        <v>0</v>
      </c>
      <c r="E18" s="10">
        <v>0</v>
      </c>
      <c r="F18" s="20">
        <v>0</v>
      </c>
      <c r="G18" s="20">
        <f>SUM(B18:F18)</f>
        <v>0</v>
      </c>
      <c r="H18" s="33">
        <f>(G5)-(G18)</f>
        <v>0</v>
      </c>
      <c r="I18" s="12">
        <f>IF(G18&gt;0,(1-(G18/((B5+C9+G3)-J4)))*100,0)</f>
        <v>0</v>
      </c>
      <c r="J18" s="1"/>
    </row>
    <row r="19" spans="1:10" ht="15.75" thickBot="1" x14ac:dyDescent="0.3">
      <c r="A19" s="4" t="s">
        <v>13</v>
      </c>
      <c r="B19" s="10">
        <v>0</v>
      </c>
      <c r="C19" s="10">
        <v>0</v>
      </c>
      <c r="D19" s="10">
        <v>0</v>
      </c>
      <c r="E19" s="10">
        <v>0</v>
      </c>
      <c r="F19" s="20">
        <v>0</v>
      </c>
      <c r="G19" s="20">
        <f>SUM(B19:F19)</f>
        <v>0</v>
      </c>
      <c r="H19" s="34">
        <f>(G6)-(G19)</f>
        <v>0</v>
      </c>
      <c r="I19" s="30">
        <f>IF((G19)&gt;0,"=(1-(G18/((B6+C10+G6)-J5)))*100",0)</f>
        <v>0</v>
      </c>
      <c r="J19" s="1"/>
    </row>
    <row r="20" spans="1:10" ht="15.75" thickBot="1" x14ac:dyDescent="0.3">
      <c r="A20" s="15"/>
      <c r="B20" s="16">
        <f t="shared" ref="B20:G20" si="0">SUM(B16:B19)</f>
        <v>0</v>
      </c>
      <c r="C20" s="16">
        <f t="shared" si="0"/>
        <v>0</v>
      </c>
      <c r="D20" s="16">
        <f t="shared" si="0"/>
        <v>0</v>
      </c>
      <c r="E20" s="16">
        <f t="shared" si="0"/>
        <v>0</v>
      </c>
      <c r="F20" s="16">
        <f t="shared" si="0"/>
        <v>0</v>
      </c>
      <c r="G20" s="14">
        <f t="shared" si="0"/>
        <v>0</v>
      </c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45" t="s">
        <v>33</v>
      </c>
      <c r="B23" s="46"/>
      <c r="C23" s="46"/>
      <c r="D23" s="47"/>
      <c r="E23" s="1"/>
      <c r="F23" s="21" t="s">
        <v>34</v>
      </c>
      <c r="G23" s="22"/>
      <c r="H23" s="1"/>
      <c r="I23" s="1"/>
      <c r="J23" s="1"/>
    </row>
    <row r="24" spans="1:10" x14ac:dyDescent="0.25">
      <c r="A24" s="4"/>
      <c r="B24" s="23" t="s">
        <v>35</v>
      </c>
      <c r="C24" s="23" t="s">
        <v>12</v>
      </c>
      <c r="D24" s="24" t="s">
        <v>36</v>
      </c>
      <c r="E24" s="1"/>
      <c r="F24" s="25" t="s">
        <v>37</v>
      </c>
      <c r="G24" s="9">
        <v>0</v>
      </c>
      <c r="H24" s="1"/>
      <c r="I24" s="1"/>
      <c r="J24" s="1"/>
    </row>
    <row r="25" spans="1:10" x14ac:dyDescent="0.25">
      <c r="A25" s="26">
        <v>1</v>
      </c>
      <c r="B25" s="10">
        <v>0</v>
      </c>
      <c r="C25" s="10">
        <v>0</v>
      </c>
      <c r="D25" s="9"/>
      <c r="E25" s="1"/>
      <c r="F25" s="25" t="s">
        <v>38</v>
      </c>
      <c r="G25" s="9">
        <v>0</v>
      </c>
      <c r="H25" s="1"/>
      <c r="I25" s="1"/>
      <c r="J25" s="1"/>
    </row>
    <row r="26" spans="1:10" x14ac:dyDescent="0.25">
      <c r="A26" s="27">
        <v>2</v>
      </c>
      <c r="B26" s="10">
        <v>0</v>
      </c>
      <c r="C26" s="10">
        <v>0</v>
      </c>
      <c r="D26" s="9"/>
      <c r="E26" s="1"/>
      <c r="F26" s="25" t="s">
        <v>47</v>
      </c>
      <c r="G26" s="9">
        <v>0</v>
      </c>
      <c r="H26" s="1"/>
      <c r="I26" s="1"/>
      <c r="J26" s="1"/>
    </row>
    <row r="27" spans="1:10" ht="15.75" thickBot="1" x14ac:dyDescent="0.3">
      <c r="A27" s="26">
        <v>3</v>
      </c>
      <c r="B27" s="10">
        <v>0</v>
      </c>
      <c r="C27" s="10">
        <v>0</v>
      </c>
      <c r="D27" s="9"/>
      <c r="E27" s="1"/>
      <c r="F27" s="28" t="s">
        <v>30</v>
      </c>
      <c r="G27" s="14">
        <f>SUM(G24:G26)</f>
        <v>0</v>
      </c>
      <c r="H27" s="1"/>
      <c r="I27" s="1"/>
      <c r="J27" s="1"/>
    </row>
    <row r="28" spans="1:10" ht="15.75" thickBot="1" x14ac:dyDescent="0.3">
      <c r="A28" s="26">
        <v>4</v>
      </c>
      <c r="B28" s="10">
        <v>0</v>
      </c>
      <c r="C28" s="10">
        <v>0</v>
      </c>
      <c r="D28" s="9"/>
      <c r="E28" s="1"/>
      <c r="F28" s="1"/>
      <c r="G28" s="1"/>
      <c r="H28" s="1"/>
      <c r="I28" s="1"/>
      <c r="J28" s="1"/>
    </row>
    <row r="29" spans="1:10" x14ac:dyDescent="0.25">
      <c r="A29" s="26">
        <v>5</v>
      </c>
      <c r="B29" s="10">
        <v>0</v>
      </c>
      <c r="C29" s="10">
        <v>0</v>
      </c>
      <c r="D29" s="9"/>
      <c r="E29" s="1"/>
      <c r="F29" s="36" t="s">
        <v>39</v>
      </c>
      <c r="G29" s="37"/>
      <c r="H29" s="37"/>
      <c r="I29" s="38"/>
      <c r="J29" s="1"/>
    </row>
    <row r="30" spans="1:10" x14ac:dyDescent="0.25">
      <c r="A30" s="26">
        <v>6</v>
      </c>
      <c r="B30" s="10">
        <v>0</v>
      </c>
      <c r="C30" s="10">
        <v>0</v>
      </c>
      <c r="D30" s="9"/>
      <c r="E30" s="1"/>
      <c r="F30" s="4" t="s">
        <v>40</v>
      </c>
      <c r="G30" s="9">
        <v>0</v>
      </c>
      <c r="H30" s="9">
        <v>0</v>
      </c>
      <c r="I30" s="9">
        <v>0</v>
      </c>
      <c r="J30" s="1"/>
    </row>
    <row r="31" spans="1:10" x14ac:dyDescent="0.25">
      <c r="A31" s="26">
        <v>7</v>
      </c>
      <c r="B31" s="10">
        <v>0</v>
      </c>
      <c r="C31" s="10">
        <v>0</v>
      </c>
      <c r="D31" s="9"/>
      <c r="E31" s="1"/>
      <c r="F31" s="4" t="s">
        <v>41</v>
      </c>
      <c r="G31" s="9">
        <v>0</v>
      </c>
      <c r="H31" s="9">
        <v>0</v>
      </c>
      <c r="I31" s="9">
        <v>0</v>
      </c>
      <c r="J31" s="1"/>
    </row>
    <row r="32" spans="1:10" x14ac:dyDescent="0.25">
      <c r="A32" s="26">
        <v>8</v>
      </c>
      <c r="B32" s="10">
        <v>0</v>
      </c>
      <c r="C32" s="10">
        <v>0</v>
      </c>
      <c r="D32" s="9"/>
      <c r="E32" s="1"/>
      <c r="F32" s="4" t="s">
        <v>42</v>
      </c>
      <c r="G32" s="9">
        <f>G31*2.5</f>
        <v>0</v>
      </c>
      <c r="H32" s="9">
        <f>H31*2.5</f>
        <v>0</v>
      </c>
      <c r="I32" s="9">
        <f>I31*2.5</f>
        <v>0</v>
      </c>
      <c r="J32" s="1"/>
    </row>
    <row r="33" spans="1:9" x14ac:dyDescent="0.25">
      <c r="A33" s="26">
        <v>9</v>
      </c>
      <c r="B33" s="10">
        <v>0</v>
      </c>
      <c r="C33" s="10">
        <v>0</v>
      </c>
      <c r="D33" s="9"/>
      <c r="E33" s="1"/>
      <c r="F33" s="4" t="s">
        <v>43</v>
      </c>
      <c r="G33" s="9">
        <v>0</v>
      </c>
      <c r="H33" s="9">
        <v>0</v>
      </c>
      <c r="I33" s="9">
        <v>0</v>
      </c>
    </row>
    <row r="34" spans="1:9" x14ac:dyDescent="0.25">
      <c r="A34" s="26">
        <v>10</v>
      </c>
      <c r="B34" s="10">
        <v>0</v>
      </c>
      <c r="C34" s="10">
        <v>0</v>
      </c>
      <c r="D34" s="9"/>
      <c r="E34" s="1"/>
      <c r="F34" s="4" t="s">
        <v>44</v>
      </c>
      <c r="G34" s="9">
        <v>0</v>
      </c>
      <c r="H34" s="9">
        <v>0</v>
      </c>
      <c r="I34" s="9">
        <v>0</v>
      </c>
    </row>
    <row r="35" spans="1:9" ht="15.75" thickBot="1" x14ac:dyDescent="0.3">
      <c r="A35" s="29" t="s">
        <v>30</v>
      </c>
      <c r="B35" s="16">
        <f>SUM(B25:B34)</f>
        <v>0</v>
      </c>
      <c r="C35" s="16">
        <f>SUM(C25:C34)</f>
        <v>0</v>
      </c>
      <c r="D35" s="14">
        <f>SUM(B35:C35)</f>
        <v>0</v>
      </c>
      <c r="E35" s="1"/>
      <c r="F35" s="15" t="s">
        <v>45</v>
      </c>
      <c r="G35" s="30">
        <f>IF(G30&gt;G32,((1-((G32+G33)/G30))*100),0)</f>
        <v>0</v>
      </c>
      <c r="H35" s="30">
        <f>IF(H30&gt;H32,((1-((H32+H33)/H30))*100),0)</f>
        <v>0</v>
      </c>
      <c r="I35" s="30">
        <f>IF(I30&gt;I32,((1-((I32+I33)/I30))*100),0)</f>
        <v>0</v>
      </c>
    </row>
  </sheetData>
  <mergeCells count="9">
    <mergeCell ref="A14:G14"/>
    <mergeCell ref="A23:D23"/>
    <mergeCell ref="F29:I29"/>
    <mergeCell ref="A1:D1"/>
    <mergeCell ref="A8:B8"/>
    <mergeCell ref="A9:B9"/>
    <mergeCell ref="A10:B10"/>
    <mergeCell ref="A11:B11"/>
    <mergeCell ref="A12:B12"/>
  </mergeCells>
  <conditionalFormatting sqref="H17">
    <cfRule type="expression" dxfId="11" priority="3">
      <formula>$H$17&gt;0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expression" dxfId="10" priority="1">
      <formula>$H$18&lt;0</formula>
    </cfRule>
    <cfRule type="expression" dxfId="9" priority="2">
      <formula>$H$18&gt;0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33</vt:i4>
      </vt:variant>
    </vt:vector>
  </HeadingPairs>
  <TitlesOfParts>
    <vt:vector size="33" baseType="lpstr">
      <vt:lpstr>5.</vt:lpstr>
      <vt:lpstr>6.</vt:lpstr>
      <vt:lpstr>7.</vt:lpstr>
      <vt:lpstr>8.</vt:lpstr>
      <vt:lpstr>9.</vt:lpstr>
      <vt:lpstr>10.</vt:lpstr>
      <vt:lpstr>11.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TOPLAM</vt:lpstr>
      <vt:lpstr>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</dc:creator>
  <cp:lastModifiedBy>serdar</cp:lastModifiedBy>
  <dcterms:created xsi:type="dcterms:W3CDTF">2022-04-21T09:38:29Z</dcterms:created>
  <dcterms:modified xsi:type="dcterms:W3CDTF">2022-05-11T15:20:14Z</dcterms:modified>
</cp:coreProperties>
</file>