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737" documentId="8_{ACD3182E-A37D-3D45-8E9A-761CA87F184A}" xr6:coauthVersionLast="47" xr6:coauthVersionMax="47" xr10:uidLastSave="{643B7C02-EC40-477D-9ED6-66F6A4A351EF}"/>
  <bookViews>
    <workbookView xWindow="-110" yWindow="-110" windowWidth="25820" windowHeight="15500" tabRatio="500" activeTab="2"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89" i="5" l="1"/>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K116" i="1" l="1"/>
  <c r="K115"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G154" i="5"/>
  <c r="F154" i="5"/>
  <c r="G127" i="5"/>
  <c r="F127" i="5"/>
  <c r="H39" i="5" s="1"/>
  <c r="I39" i="5" s="1"/>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H58" i="5" l="1"/>
  <c r="I58" i="5" s="1"/>
  <c r="H78" i="5"/>
  <c r="I78" i="5" s="1"/>
  <c r="H38" i="5"/>
  <c r="I38" i="5" s="1"/>
  <c r="H76" i="5"/>
  <c r="I76" i="5" s="1"/>
  <c r="H55" i="5"/>
  <c r="I55" i="5" s="1"/>
  <c r="H74" i="5"/>
  <c r="I74" i="5" s="1"/>
  <c r="H53" i="5"/>
  <c r="I53" i="5" s="1"/>
  <c r="H70" i="5"/>
  <c r="I70" i="5" s="1"/>
  <c r="H28" i="5"/>
  <c r="I28" i="5" s="1"/>
  <c r="H84" i="5"/>
  <c r="I84" i="5" s="1"/>
  <c r="H64" i="5"/>
  <c r="I64" i="5" s="1"/>
  <c r="H44" i="5"/>
  <c r="I44" i="5" s="1"/>
  <c r="H24" i="5"/>
  <c r="I24" i="5" s="1"/>
  <c r="H36" i="5"/>
  <c r="I36" i="5" s="1"/>
  <c r="H54" i="5"/>
  <c r="I54" i="5" s="1"/>
  <c r="H32" i="5"/>
  <c r="I32" i="5" s="1"/>
  <c r="H51" i="5"/>
  <c r="I51" i="5" s="1"/>
  <c r="H29" i="5"/>
  <c r="I29" i="5" s="1"/>
  <c r="H88" i="5"/>
  <c r="I88" i="5" s="1"/>
  <c r="H82" i="5"/>
  <c r="I82" i="5" s="1"/>
  <c r="H42" i="5"/>
  <c r="I42" i="5" s="1"/>
  <c r="H22" i="5"/>
  <c r="I22" i="5" s="1"/>
  <c r="H57" i="5"/>
  <c r="I57" i="5" s="1"/>
  <c r="H56" i="5"/>
  <c r="I56" i="5" s="1"/>
  <c r="H35" i="5"/>
  <c r="I35" i="5" s="1"/>
  <c r="H34" i="5"/>
  <c r="I34" i="5" s="1"/>
  <c r="H73" i="5"/>
  <c r="I73" i="5" s="1"/>
  <c r="H72" i="5"/>
  <c r="I72" i="5" s="1"/>
  <c r="H71" i="5"/>
  <c r="I71" i="5" s="1"/>
  <c r="H50" i="5"/>
  <c r="I50" i="5" s="1"/>
  <c r="H49" i="5"/>
  <c r="I49" i="5" s="1"/>
  <c r="H68" i="5"/>
  <c r="I68" i="5" s="1"/>
  <c r="H87" i="5"/>
  <c r="I87" i="5" s="1"/>
  <c r="H67" i="5"/>
  <c r="I67" i="5" s="1"/>
  <c r="H47" i="5"/>
  <c r="I47" i="5" s="1"/>
  <c r="H27" i="5"/>
  <c r="I27" i="5" s="1"/>
  <c r="H86" i="5"/>
  <c r="I86" i="5" s="1"/>
  <c r="H66" i="5"/>
  <c r="I66" i="5" s="1"/>
  <c r="H46" i="5"/>
  <c r="I46" i="5" s="1"/>
  <c r="H26" i="5"/>
  <c r="I26" i="5" s="1"/>
  <c r="H85" i="5"/>
  <c r="I85" i="5" s="1"/>
  <c r="H65" i="5"/>
  <c r="I65" i="5" s="1"/>
  <c r="H45" i="5"/>
  <c r="I45" i="5" s="1"/>
  <c r="H25" i="5"/>
  <c r="I25" i="5" s="1"/>
  <c r="H83" i="5"/>
  <c r="I83" i="5" s="1"/>
  <c r="H63" i="5"/>
  <c r="I63" i="5" s="1"/>
  <c r="H43" i="5"/>
  <c r="I43" i="5" s="1"/>
  <c r="H23" i="5"/>
  <c r="I23" i="5" s="1"/>
  <c r="H62" i="5"/>
  <c r="I62" i="5" s="1"/>
  <c r="H81" i="5"/>
  <c r="I81" i="5" s="1"/>
  <c r="H61" i="5"/>
  <c r="I61" i="5" s="1"/>
  <c r="H41" i="5"/>
  <c r="I41" i="5" s="1"/>
  <c r="H37" i="5"/>
  <c r="I37" i="5" s="1"/>
  <c r="H75" i="5"/>
  <c r="I75" i="5" s="1"/>
  <c r="H33" i="5"/>
  <c r="I33" i="5" s="1"/>
  <c r="H52" i="5"/>
  <c r="I52" i="5" s="1"/>
  <c r="H31" i="5"/>
  <c r="I31" i="5" s="1"/>
  <c r="H30" i="5"/>
  <c r="I30" i="5" s="1"/>
  <c r="H69" i="5"/>
  <c r="I69" i="5" s="1"/>
  <c r="H48" i="5"/>
  <c r="I48" i="5" s="1"/>
  <c r="H80" i="5"/>
  <c r="I80" i="5" s="1"/>
  <c r="H60" i="5"/>
  <c r="I60" i="5" s="1"/>
  <c r="H40" i="5"/>
  <c r="I40" i="5" s="1"/>
  <c r="H77" i="5"/>
  <c r="I77" i="5" s="1"/>
  <c r="H79" i="5"/>
  <c r="I79" i="5" s="1"/>
  <c r="H59" i="5"/>
  <c r="I59" i="5" s="1"/>
  <c r="E37" i="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K67" i="5" l="1"/>
  <c r="L39" i="5" s="1"/>
  <c r="H21" i="5"/>
  <c r="I21" i="5" s="1"/>
  <c r="B89" i="5" l="1"/>
  <c r="X67" i="5"/>
  <c r="U67" i="5" s="1"/>
  <c r="H89" i="5" l="1"/>
  <c r="I89" i="5" s="1"/>
  <c r="G89" i="5"/>
  <c r="B90" i="5"/>
  <c r="M39" i="5" l="1"/>
  <c r="H127" i="5"/>
  <c r="E127" i="5" s="1"/>
  <c r="E90" i="5" s="1"/>
  <c r="G90" i="5" s="1"/>
  <c r="H90" i="5"/>
  <c r="I90" i="5" s="1"/>
  <c r="H154" i="5"/>
  <c r="E154" i="5" l="1"/>
  <c r="D90" i="5" s="1"/>
  <c r="H27" i="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<sst xmlns="http://schemas.openxmlformats.org/spreadsheetml/2006/main" count="1135" uniqueCount="897">
  <si>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</si>
  <si>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</si>
  <si>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</si>
  <si>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</si>
  <si>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</si>
  <si>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</si>
  <si>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</si>
  <si>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</si>
  <si>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</si>
  <si>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</si>
  <si>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</si>
  <si>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</si>
  <si>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</si>
  <si>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</si>
  <si>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</si>
  <si>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</si>
  <si>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</si>
  <si>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</si>
  <si>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</si>
  <si>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</si>
  <si>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</si>
  <si>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</si>
  <si>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</si>
  <si>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</si>
  <si>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</si>
  <si>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</si>
  <si>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</si>
  <si>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</si>
  <si>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</si>
  <si>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</si>
  <si>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</si>
  <si>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</si>
  <si>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</si>
  <si>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</si>
  <si>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</si>
  <si>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</si>
  <si>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</si>
  <si>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</si>
  <si>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</si>
  <si>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</si>
  <si>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</si>
  <si>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</si>
  <si>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</si>
  <si>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</si>
  <si>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</si>
  <si>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</si>
  <si>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</si>
  <si>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</si>
  <si>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</si>
  <si>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</si>
  <si>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</si>
  <si>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</si>
  <si>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</si>
  <si>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</si>
  <si>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</si>
  <si>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</si>
  <si>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</si>
  <si>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</si>
  <si>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</si>
  <si>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</si>
  <si>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</si>
  <si>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</si>
  <si>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</si>
  <si>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</si>
  <si>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</si>
  <si>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</si>
  <si>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</si>
  <si>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</si>
  <si>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</si>
  <si>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</si>
  <si>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</si>
  <si>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</si>
  <si>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</si>
  <si>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</si>
  <si>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</si>
  <si>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</si>
  <si>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</si>
  <si>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</si>
  <si>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</si>
  <si>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</si>
  <si>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</si>
  <si>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</si>
  <si>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</si>
  <si>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</si>
  <si>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</si>
  <si>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</si>
  <si>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</si>
  <si>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</si>
  <si>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</si>
  <si>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</si>
  <si>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</si>
  <si>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</si>
  <si>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</si>
  <si>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</si>
  <si>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</si>
  <si>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</si>
  <si>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</si>
  <si>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</si>
  <si>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</si>
  <si>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</si>
  <si>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</si>
  <si>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</si>
  <si>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</si>
  <si>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</si>
  <si>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</si>
  <si>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</si>
  <si>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</si>
  <si>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</si>
  <si>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</si>
  <si>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</si>
  <si>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</si>
  <si>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</si>
  <si>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</si>
  <si>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</si>
  <si>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</si>
  <si>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</si>
  <si>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</si>
  <si>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</si>
  <si>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</si>
  <si>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</si>
  <si>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</si>
  <si>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</si>
  <si>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</si>
  <si>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</si>
  <si>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</si>
  <si>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</si>
  <si>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</si>
  <si>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</si>
  <si>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</si>
  <si>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</si>
  <si>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</si>
  <si>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</si>
  <si>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</si>
  <si>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</si>
  <si>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</si>
  <si>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</si>
  <si>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</si>
  <si>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</si>
  <si>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</si>
  <si>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</si>
  <si>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</si>
  <si>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</si>
  <si>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</si>
  <si>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</si>
  <si>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</si>
  <si>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</si>
  <si>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</si>
  <si>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</si>
  <si>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</si>
  <si>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</si>
  <si>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</si>
  <si>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</si>
  <si>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</si>
  <si>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</si>
  <si>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</si>
  <si>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</si>
  <si>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</si>
  <si>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</si>
  <si>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</si>
  <si>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</si>
  <si>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</si>
  <si>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</si>
  <si>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</si>
  <si>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</si>
  <si>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</si>
  <si>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</si>
  <si>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</si>
  <si>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</si>
  <si>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</si>
  <si>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</si>
  <si>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</si>
  <si>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</si>
  <si>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</si>
  <si>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</si>
  <si>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</si>
  <si>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</si>
  <si>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</si>
  <si>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</si>
  <si>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</si>
  <si>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</si>
  <si>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</si>
  <si>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</si>
  <si>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</si>
  <si>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</si>
  <si>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</si>
  <si>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</si>
  <si>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</si>
  <si>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</si>
  <si>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</si>
  <si>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</si>
  <si>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</si>
  <si>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</si>
  <si>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</si>
  <si>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</si>
  <si>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</si>
  <si>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</si>
  <si>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</si>
  <si>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</si>
  <si>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</si>
  <si>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</si>
  <si>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</si>
  <si>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</si>
  <si>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</si>
  <si>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</si>
  <si>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</si>
  <si>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</si>
  <si>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</si>
  <si>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</si>
  <si>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</si>
  <si>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</si>
  <si>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</si>
  <si>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</si>
  <si>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</si>
  <si>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</si>
  <si>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</si>
  <si>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</si>
  <si>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</si>
  <si>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</si>
  <si>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</si>
  <si>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</si>
  <si>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</si>
  <si>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</si>
  <si>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</si>
  <si>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</si>
  <si>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</si>
  <si>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</si>
  <si>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</si>
  <si>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</si>
  <si>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</si>
  <si>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</si>
  <si>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</si>
  <si>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</si>
  <si>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</si>
  <si>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</si>
  <si>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</si>
  <si>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</si>
  <si>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</si>
  <si>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</si>
  <si>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</si>
  <si>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</si>
  <si>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</si>
  <si>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</si>
  <si>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</si>
  <si>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</si>
  <si>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</si>
  <si>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</si>
  <si>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</si>
  <si>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</si>
  <si>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</si>
  <si>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</si>
  <si>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</si>
  <si>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</si>
  <si>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</si>
  <si>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</si>
  <si>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</si>
  <si>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</si>
  <si>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</si>
  <si>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</si>
  <si>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</si>
  <si>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</si>
  <si>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</si>
  <si>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</si>
  <si>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</si>
  <si>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</si>
  <si>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</si>
  <si>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</si>
  <si>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</si>
  <si>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</si>
  <si>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</si>
  <si>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</si>
  <si>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</si>
  <si>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</si>
  <si>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</si>
  <si>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</si>
  <si>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</si>
  <si>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</si>
  <si>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</si>
  <si>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</si>
  <si>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</si>
  <si>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</si>
  <si>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</si>
  <si>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</si>
  <si>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</si>
  <si>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</si>
  <si>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</si>
  <si>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</si>
  <si>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</si>
  <si>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</si>
  <si>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</si>
  <si>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</si>
  <si>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</si>
  <si>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</si>
  <si>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</si>
  <si>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</si>
  <si>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</si>
  <si>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</si>
  <si>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</si>
  <si>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</si>
  <si>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</si>
  <si>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</si>
  <si>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</si>
  <si>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</si>
  <si>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</si>
  <si>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</si>
  <si>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</si>
  <si>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</si>
  <si>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</si>
  <si>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</si>
  <si>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</si>
  <si>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</si>
  <si>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</si>
  <si>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</si>
  <si>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</si>
  <si>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</si>
  <si>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</si>
  <si>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</si>
  <si>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</si>
  <si>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</si>
  <si>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</si>
  <si>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</si>
  <si>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</si>
  <si>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</si>
  <si>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</si>
  <si>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</si>
  <si>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</si>
  <si>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</si>
  <si>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</si>
  <si>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</si>
  <si>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</si>
  <si>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</si>
  <si>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</si>
  <si>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</si>
  <si>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</si>
  <si>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</si>
  <si>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</si>
  <si>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</si>
  <si>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</si>
  <si>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</si>
  <si>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</si>
  <si>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</si>
  <si>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</si>
  <si>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</si>
  <si>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</si>
  <si>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</si>
  <si>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</si>
  <si>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</si>
  <si>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</si>
  <si>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</si>
  <si>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</si>
  <si>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</si>
  <si>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</si>
  <si>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</si>
  <si>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</si>
  <si>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</si>
  <si>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</si>
  <si>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</si>
  <si>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</si>
  <si>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</si>
  <si>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</si>
  <si>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</si>
  <si>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</si>
  <si>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</si>
  <si>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</si>
  <si>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</si>
  <si>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</si>
  <si>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</si>
  <si>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</si>
  <si>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</si>
  <si>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</si>
  <si>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</si>
  <si>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</si>
  <si>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</si>
  <si>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</si>
  <si>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</si>
  <si>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</si>
  <si>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</si>
  <si>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</si>
  <si>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</si>
  <si>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</si>
  <si>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</si>
  <si>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</si>
  <si>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</si>
  <si>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</si>
  <si>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</si>
  <si>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</si>
  <si>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</si>
  <si>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</si>
  <si>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</si>
  <si>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</si>
  <si>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</si>
  <si>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</si>
  <si>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</si>
  <si>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</si>
  <si>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</si>
  <si>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</si>
  <si>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</si>
  <si>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</si>
  <si>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</si>
  <si>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</si>
  <si>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</si>
  <si>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</si>
  <si>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</si>
  <si>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</si>
  <si>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</si>
  <si>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</si>
  <si>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</si>
  <si>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</si>
  <si>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</si>
  <si>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</si>
  <si>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</si>
  <si>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</si>
  <si>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</si>
  <si>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</si>
  <si>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</si>
  <si>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</si>
  <si>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</si>
  <si>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</si>
  <si>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</si>
  <si>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</si>
  <si>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</si>
  <si>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</si>
  <si>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</si>
  <si>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</si>
  <si>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</si>
  <si>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</si>
  <si>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</si>
  <si>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</si>
  <si>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</si>
  <si>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</si>
  <si>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</si>
  <si>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</si>
  <si>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</si>
  <si>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</si>
  <si>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</si>
  <si>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</si>
  <si>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</si>
  <si>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</si>
  <si>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</si>
  <si>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</si>
  <si>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</si>
  <si>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</si>
  <si>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</si>
  <si>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</si>
  <si>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</si>
  <si>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</si>
  <si>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</si>
  <si>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</si>
  <si>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</si>
  <si>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</si>
  <si>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</si>
  <si>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</si>
  <si>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</si>
  <si>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</si>
  <si>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</si>
  <si>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</si>
  <si>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</si>
  <si>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</si>
  <si>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</si>
  <si>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</si>
  <si>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</si>
  <si>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</si>
  <si>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</si>
  <si>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</si>
  <si>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</si>
  <si>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</si>
  <si>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</si>
  <si>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</si>
  <si>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</si>
  <si>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</si>
  <si>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</si>
  <si>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</si>
  <si>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</si>
  <si>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</si>
  <si>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</si>
  <si>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</si>
  <si>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</si>
  <si>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</si>
  <si>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</si>
  <si>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</si>
  <si>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</si>
  <si>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</si>
  <si>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</si>
  <si>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</si>
  <si>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</si>
  <si>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</si>
  <si>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</si>
  <si>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</si>
  <si>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</si>
  <si>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</si>
  <si>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</si>
  <si>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</si>
  <si>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</si>
  <si>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</si>
  <si>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</si>
  <si>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</si>
  <si>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</si>
  <si>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</si>
  <si>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</si>
  <si>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</si>
  <si>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</si>
  <si>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</si>
  <si>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</si>
  <si>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</si>
  <si>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</si>
  <si>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</si>
  <si>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</si>
  <si>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</si>
  <si>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</si>
  <si>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</si>
  <si>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</si>
  <si>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</si>
  <si>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</si>
  <si>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</si>
  <si>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</si>
  <si>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</si>
  <si>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</si>
  <si>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</si>
  <si>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</si>
  <si>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</si>
  <si>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</si>
  <si>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</si>
  <si>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</si>
  <si>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</si>
  <si>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</si>
  <si>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</si>
  <si>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</si>
  <si>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</si>
  <si>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</si>
  <si>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</si>
  <si>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</si>
  <si>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</si>
  <si>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</si>
  <si>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</si>
  <si>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</si>
  <si>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</si>
  <si>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</si>
  <si>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</si>
  <si>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</si>
  <si>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</si>
  <si>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</si>
  <si>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</si>
  <si>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</si>
  <si>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</si>
  <si>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</si>
  <si>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</si>
  <si>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</si>
  <si>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</si>
  <si>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</si>
  <si>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</si>
  <si>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</si>
  <si>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</si>
  <si>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</si>
  <si>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</si>
  <si>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</si>
  <si>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</si>
  <si>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</si>
  <si>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</si>
  <si>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</si>
  <si>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</si>
  <si>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</si>
  <si>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</si>
  <si>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</si>
  <si>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</si>
  <si>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</si>
  <si>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</si>
  <si>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</si>
  <si>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</si>
  <si>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</si>
  <si>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</si>
  <si>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</si>
  <si>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</si>
  <si>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</si>
  <si>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</si>
  <si>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</si>
  <si>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</si>
  <si>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</si>
  <si>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</si>
  <si>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</si>
  <si>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</si>
  <si>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</si>
  <si>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</si>
  <si>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</si>
  <si>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</si>
  <si>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</si>
  <si>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</si>
  <si>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</si>
  <si>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</si>
  <si>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</si>
  <si>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</si>
  <si>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</si>
  <si>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</si>
  <si>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</si>
  <si>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</si>
  <si>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</si>
  <si>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</si>
  <si>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</si>
  <si>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</si>
  <si>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</si>
  <si>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</si>
  <si>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</si>
  <si>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</si>
  <si>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</si>
  <si>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</si>
  <si>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</si>
  <si>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</si>
  <si>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</si>
  <si>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</si>
  <si>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</si>
  <si>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</si>
  <si>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</si>
  <si>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</si>
  <si>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</si>
  <si>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</si>
  <si>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</si>
  <si>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</si>
  <si>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</si>
  <si>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</si>
  <si>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</si>
  <si>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</si>
  <si>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</si>
  <si>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</si>
  <si>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</si>
  <si>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</si>
  <si>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</si>
  <si>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</si>
  <si>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</si>
  <si>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</si>
  <si>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</si>
  <si>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</si>
  <si>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</si>
  <si>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</si>
  <si>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</si>
  <si>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</si>
  <si>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</si>
  <si>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</si>
  <si>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</si>
  <si>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</si>
  <si>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</si>
  <si>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</si>
  <si>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</si>
  <si>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</si>
  <si>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</si>
  <si>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</si>
  <si>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</si>
  <si>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</si>
  <si>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</si>
  <si>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</si>
  <si>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</si>
  <si>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</si>
  <si>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</si>
  <si>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</si>
  <si>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</si>
  <si>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</si>
  <si>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</si>
  <si>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</si>
  <si>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</si>
  <si>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</si>
  <si>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</si>
  <si>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</si>
  <si>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</si>
  <si>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</si>
  <si>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</si>
  <si>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</si>
  <si>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</si>
  <si>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</si>
  <si>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</si>
  <si>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</si>
  <si>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</si>
  <si>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</si>
  <si>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</si>
  <si>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</si>
  <si>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</si>
  <si>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</si>
  <si>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</si>
  <si>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</si>
  <si>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</si>
  <si>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</si>
  <si>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</si>
  <si>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</si>
  <si>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</si>
  <si>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</si>
  <si>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</si>
  <si>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</si>
  <si>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</si>
  <si>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</si>
  <si>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</si>
  <si>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</si>
  <si>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</si>
  <si>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</si>
  <si>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</si>
  <si>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</si>
  <si>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</si>
  <si>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</si>
  <si>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</si>
  <si>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</si>
  <si>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</si>
  <si>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</si>
  <si>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</si>
  <si>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</si>
  <si>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</si>
  <si>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</si>
  <si>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</si>
  <si>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</si>
  <si>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</si>
  <si>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</si>
  <si>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</si>
  <si>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</si>
  <si>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</si>
  <si>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</si>
  <si>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</si>
  <si>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</si>
  <si>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</si>
  <si>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</si>
  <si>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</si>
  <si>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</si>
  <si>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</si>
  <si>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</si>
  <si>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</si>
  <si>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</si>
  <si>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</si>
  <si>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</si>
  <si>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</si>
  <si>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</si>
  <si>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</si>
  <si>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</si>
  <si>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</si>
  <si>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</si>
  <si>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</si>
  <si>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</si>
  <si>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</si>
  <si>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</si>
  <si>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</si>
  <si>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</si>
  <si>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</si>
  <si>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</si>
  <si>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</si>
  <si>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</si>
  <si>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</si>
  <si>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</si>
  <si>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</si>
  <si>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</si>
  <si>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</si>
  <si>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</si>
  <si>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</si>
  <si>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</si>
  <si>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</si>
  <si>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</si>
  <si>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</si>
  <si>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</si>
  <si>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</si>
  <si>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</si>
  <si>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</si>
  <si>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</si>
  <si>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</si>
  <si>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</si>
  <si>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</si>
  <si>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</si>
  <si>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</si>
  <si>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</si>
  <si>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</si>
  <si>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</si>
  <si>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</si>
  <si>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</si>
  <si>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</si>
  <si>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</si>
  <si>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</si>
  <si>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</si>
  <si>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</si>
  <si>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</si>
  <si>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</si>
  <si>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</si>
  <si>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</si>
  <si>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</si>
  <si>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</si>
  <si>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</si>
  <si>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</si>
  <si>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</si>
  <si>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</si>
  <si>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</si>
  <si>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</si>
  <si>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</si>
  <si>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</si>
  <si>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</si>
  <si>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</si>
  <si>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</si>
  <si>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</si>
  <si>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</si>
  <si>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</si>
  <si>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</si>
  <si>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</si>
  <si>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</si>
  <si>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</si>
  <si>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</si>
  <si>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</si>
  <si>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</si>
  <si>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</si>
  <si>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</si>
  <si>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</si>
  <si>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</si>
  <si>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</si>
  <si>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</si>
  <si>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</si>
  <si>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</si>
  <si>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</si>
  <si>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</si>
  <si>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</si>
  <si>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</si>
  <si>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</si>
  <si>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</si>
  <si>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</si>
  <si>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</si>
  <si>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</si>
  <si>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</si>
  <si>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</si>
  <si>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</si>
  <si>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</si>
  <si>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</si>
  <si>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</si>
  <si>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</si>
  <si>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</si>
  <si>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</si>
  <si>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</si>
  <si>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</si>
  <si>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</si>
  <si>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</si>
  <si>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</si>
  <si>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</si>
  <si>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</si>
  <si>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</si>
  <si>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</si>
  <si>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</si>
  <si>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</si>
  <si>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</si>
  <si>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</si>
  <si>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</si>
  <si>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</si>
  <si>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</si>
  <si>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</si>
  <si>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</si>
  <si>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</si>
  <si>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</si>
  <si>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</si>
  <si>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</si>
  <si>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</si>
  <si>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</si>
  <si>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</si>
  <si>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</si>
  <si>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</si>
  <si>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</si>
  <si>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</si>
  <si>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</si>
  <si>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</si>
  <si>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</si>
  <si>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</si>
  <si>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</si>
  <si>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</si>
  <si>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</si>
  <si>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</si>
  <si>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</si>
  <si>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</si>
  <si>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</si>
  <si>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</si>
  <si>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</si>
  <si>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</si>
  <si>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</si>
  <si>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</si>
  <si>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</si>
  <si>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</si>
  <si>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</si>
  <si>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</si>
  <si>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</si>
  <si>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</si>
  <si>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</si>
  <si>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</si>
  <si>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</si>
  <si>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</si>
  <si>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</si>
  <si>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</si>
  <si>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</si>
  <si>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</si>
  <si>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</si>
  <si>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</si>
  <si>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</si>
  <si>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</si>
  <si>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</si>
  <si>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</si>
  <si>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</si>
  <si>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</si>
  <si>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</si>
  <si>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</si>
  <si>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</si>
  <si>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</si>
  <si>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</si>
  <si>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</si>
  <si>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</si>
  <si>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</si>
  <si>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Savnit Prasad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</si>
</sst>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0">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0" fontId="0" fillId="0" borderId="7" xfId="0" applyBorder="1"/>
    <xf numFmtId="0" fontId="4" fillId="0" borderId="6" xfId="0" applyFont="1" applyBorder="1" applyAlignment="1">
      <alignment horizontal="centerContinuous"/>
    </xf>
    <xf numFmtId="164" fontId="17" fillId="0" borderId="5" xfId="97" applyNumberFormat="1" applyBorder="1"/>
    <xf numFmtId="0" fontId="17" fillId="0" borderId="0" xfId="97" applyAlignment="1">
      <alignment wrapText="1"/>
    </xf>
    <xf numFmtId="0" fontId="0" fillId="0" borderId="3" xfId="0" applyBorder="1" applyAlignment="1">
      <alignment horizontal="left"/>
    </xf>
    <xf numFmtId="0" fontId="0" fillId="0" borderId="4" xfId="0" applyBorder="1" applyAlignment="1">
      <alignment horizontal="left"/>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0"/>
            <c:dispEq val="0"/>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0"/>
            <c:dispEq val="0"/>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1-4A33-4C89-B85A-93CA867C8FCE}"/>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0"/>
            <c:dispEq val="0"/>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1-4943-4DD6-8A77-4375D515A9E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Only DistNum% matters: it is the one significant predictor (63,003; P = 0.0003); Price $/unit (P = 0.37) and % Discount (P = 0.83) are not significant - their 95% CIs straddle zero. The model is significant overall (F = 6.49, Significance F = 0.0017), but the two extra IVs lift ² only from 0.384 to 0.402 - virtually no added explanatory power. Distribution drives sales Dollars.</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
Strong, significant, positive: F = 32.76 against critical F = 4.15 (Significance F = 0.0000024, below 0.05), so store distribution genuinely predicts sales Dollars. With the intercept set to zero, R² = 0.506: DistNum% alone explains about 51% of the variation in sales across the 33 SKUs. Slope 41,789: each extra 1pp of distribution adds about $41.8k of annual sales (95% CI: $26.9k to $56.7k), matching the Task 2 chart trendline y = 41789x.</a:t>
          </a: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No significant price-quantity relationship: F = 2.76 is below the critical F = 4.16 (P = 0.106 &gt; 0.05), so a zero slope cannot be rejected. ² = 0.082: price explains only about 8% of the variation in units sold across the 33 SKUs. The slope is negative (-40,569), as theory predicts, but its 95% CI (-90,333 to +9,194) straddles zero. Lab 11 Task 3 (time series) is more informative.</a:t>
          </a: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65</xdr:row>
      <xdr:rowOff>111760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22620" y="13868400"/>
          <a:ext cx="3119577" cy="106210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cy-GB" sz="1000">
              <a:effectLst/>
            </a:rPr>
            <a:t>Moderate positive relationship (r = 0.64): students doing better on Test 1 generally do better on Test 2. ŷ = 5.58 + 0.38X: each Test 1 mark adds only ~0.38 of a Test 2 mark. R² = 0.40: Test 1 explains ~40% of the variation in Test 2 marks.</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133350</xdr:colOff>
      <xdr:row>58</xdr:row>
      <xdr:rowOff>146050</xdr:rowOff>
    </xdr:from>
    <xdr:to>
      <xdr:col>5</xdr:col>
      <xdr:colOff>717550</xdr:colOff>
      <xdr:row>72</xdr:row>
      <xdr:rowOff>57150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6</xdr:col>
      <xdr:colOff>552450</xdr:colOff>
      <xdr:row>182</xdr:row>
      <xdr:rowOff>31750</xdr:rowOff>
    </xdr:from>
    <xdr:to>
      <xdr:col>11</xdr:col>
      <xdr:colOff>679450</xdr:colOff>
      <xdr:row>195</xdr:row>
      <xdr:rowOff>139700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xdr:col>
      <xdr:colOff>0</xdr:colOff>
      <xdr:row>82</xdr:row>
      <xdr:rowOff>0</xdr:rowOff>
    </xdr:from>
    <xdr:to>
      <xdr:col>5</xdr:col>
      <xdr:colOff>431800</xdr:colOff>
      <xdr:row>95</xdr:row>
      <xdr:rowOff>114300</xdr:rowOff>
    </xdr:to>
    <xdr:graphicFrame macro="">
      <xdr:nvGraphicFramePr>
        <xdr:cNvPr id="3" name="Chart 1">
          <a:extLst>
            <a:ext uri="{FF2B5EF4-FFF2-40B4-BE49-F238E27FC236}">
              <a16:creationId xmlns:a16="http://schemas.microsoft.com/office/drawing/2014/main" id="{A6D17D83-E3CD-EF86-1BA1-EE386E267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6</xdr:col>
      <xdr:colOff>133350</xdr:colOff>
      <xdr:row>82</xdr:row>
      <xdr:rowOff>25400</xdr:rowOff>
    </xdr:from>
    <xdr:to>
      <xdr:col>11</xdr:col>
      <xdr:colOff>260350</xdr:colOff>
      <xdr:row>95</xdr:row>
      <xdr:rowOff>139700</xdr:rowOff>
    </xdr:to>
    <xdr:graphicFrame macro="">
      <xdr:nvGraphicFramePr>
        <xdr:cNvPr id="8" name="Chart 2">
          <a:extLst>
            <a:ext uri="{FF2B5EF4-FFF2-40B4-BE49-F238E27FC236}">
              <a16:creationId xmlns:a16="http://schemas.microsoft.com/office/drawing/2014/main" id="{1409C5ED-1F8C-D793-751E-FBD10EC70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01443" y="32255995"/>
          <a:ext cx="5369110" cy="2803363"/>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64579" y="32255996"/>
          <a:ext cx="6139422" cy="2629985"/>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6259" y="33715776"/>
          <a:ext cx="7123108" cy="3152273"/>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4</xdr:col>
      <xdr:colOff>331610</xdr:colOff>
      <xdr:row>158</xdr:row>
      <xdr:rowOff>141112</xdr:rowOff>
    </xdr:from>
    <xdr:to>
      <xdr:col>11</xdr:col>
      <xdr:colOff>40922</xdr:colOff>
      <xdr:row>177</xdr:row>
      <xdr:rowOff>42334</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9</xdr:col>
      <xdr:colOff>0</xdr:colOff>
      <xdr:row>267</xdr:row>
      <xdr:rowOff>0</xdr:rowOff>
    </xdr:from>
    <xdr:to>
      <xdr:col>13</xdr:col>
      <xdr:colOff>812800</xdr:colOff>
      <xdr:row>283</xdr:row>
      <xdr:rowOff>127000</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opLeftCell="A192" zoomScaleNormal="100" workbookViewId="0">
      <selection activeCell="H60" sqref="H60"/>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26019118</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8" t="s">
        <v>894</v>
      </c>
      <c r="I30" s="129"/>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5" t="s">
        <v>36</v>
      </c>
      <c r="C106" s="125"/>
    </row>
    <row r="107" spans="1:7">
      <c r="B107" t="s">
        <v>37</v>
      </c>
      <c r="C107">
        <v>0.71125390927093901</v>
      </c>
    </row>
    <row r="108" spans="1:7">
      <c r="A108" s="61">
        <f>C108</f>
        <v>0.50588212345319317</v>
      </c>
      <c r="B108" t="s">
        <v>38</v>
      </c>
      <c r="C108">
        <v>0.50588212345319317</v>
      </c>
    </row>
    <row r="109" spans="1:7">
      <c r="A109" s="71">
        <f>C109</f>
        <v>0.49044093981110548</v>
      </c>
      <c r="B109" t="s">
        <v>39</v>
      </c>
      <c r="C109">
        <v>0.49044093981110548</v>
      </c>
    </row>
    <row r="110" spans="1:7">
      <c r="B110" t="s">
        <v>40</v>
      </c>
      <c r="C110">
        <v>2614996.8870672816</v>
      </c>
    </row>
    <row r="111" spans="1:7" ht="16" thickBot="1">
      <c r="B111" s="124" t="s">
        <v>41</v>
      </c>
      <c r="C111" s="124">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224032537126416.66</v>
      </c>
      <c r="E115">
        <v>224032537126416.66</v>
      </c>
      <c r="F115">
        <v>32.76187468390188</v>
      </c>
      <c r="G115">
        <v>2.4182841161811204E-6</v>
      </c>
      <c r="K115" s="85">
        <f>_xlfn.F.INV.RT(0.05,C115,C116)</f>
        <v>4.1490974456995477</v>
      </c>
      <c r="L115" t="s">
        <v>46</v>
      </c>
    </row>
    <row r="116" spans="1:12">
      <c r="B116" t="s">
        <v>48</v>
      </c>
      <c r="C116">
        <v>32</v>
      </c>
      <c r="D116">
        <v>218822679019890.34</v>
      </c>
      <c r="E116">
        <v>6838208719371.5732</v>
      </c>
      <c r="K116" s="98">
        <f>_xlfn.T.INV.2T(0.05,C116)</f>
        <v>2.0369333434601011</v>
      </c>
      <c r="L116" t="s">
        <v>346</v>
      </c>
    </row>
    <row r="117" spans="1:12" ht="16" thickBot="1">
      <c r="B117" s="124" t="s">
        <v>49</v>
      </c>
      <c r="C117" s="124">
        <v>33</v>
      </c>
      <c r="D117" s="124">
        <v>442855216146307</v>
      </c>
      <c r="E117" s="124"/>
      <c r="F117" s="124"/>
      <c r="G117" s="124"/>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t="e">
        <v>#N/A</v>
      </c>
      <c r="D120" t="e">
        <v>#N/A</v>
      </c>
      <c r="E120" t="e">
        <v>#N/A</v>
      </c>
      <c r="F120" t="e">
        <v>#N/A</v>
      </c>
      <c r="G120" t="e">
        <v>#N/A</v>
      </c>
      <c r="H120" t="e">
        <v>#N/A</v>
      </c>
      <c r="I120" t="e">
        <v>#N/A</v>
      </c>
      <c r="J120" t="e">
        <v>#N/A</v>
      </c>
      <c r="K120" s="89" t="s">
        <v>273</v>
      </c>
    </row>
    <row r="121" spans="1:12" ht="16" thickBot="1">
      <c r="A121" s="16" t="s">
        <v>88</v>
      </c>
      <c r="B121" s="124" t="s">
        <v>58</v>
      </c>
      <c r="C121" s="124">
        <v>41788.951112858747</v>
      </c>
      <c r="D121" s="124">
        <v>7300.9117387961423</v>
      </c>
      <c r="E121" s="124">
        <v>5.7237989730511911</v>
      </c>
      <c r="F121" s="124">
        <v>2.4182841161811204E-6</v>
      </c>
      <c r="G121" s="124">
        <v>26917.480554445621</v>
      </c>
      <c r="H121" s="124">
        <v>56660.421671271877</v>
      </c>
      <c r="I121" s="124">
        <v>26917.480554445621</v>
      </c>
      <c r="J121" s="124">
        <v>56660.421671271877</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5" t="s">
        <v>36</v>
      </c>
      <c r="C132" s="125"/>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4" t="s">
        <v>41</v>
      </c>
      <c r="C137" s="124">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4" t="s">
        <v>49</v>
      </c>
      <c r="C143" s="124">
        <v>32</v>
      </c>
      <c r="D143" s="124">
        <v>336217198307575.31</v>
      </c>
      <c r="E143" s="124"/>
      <c r="F143" s="124"/>
      <c r="G143" s="124"/>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4" t="s">
        <v>60</v>
      </c>
      <c r="C149" s="124">
        <v>14905.532568386012</v>
      </c>
      <c r="D149" s="124">
        <v>68921.886052746238</v>
      </c>
      <c r="E149" s="124">
        <v>0.21626704407042399</v>
      </c>
      <c r="F149" s="124">
        <v>0.83029367946583132</v>
      </c>
      <c r="G149" s="124">
        <v>-126055.55177838322</v>
      </c>
      <c r="H149" s="124">
        <v>155866.61691515523</v>
      </c>
      <c r="I149" s="124">
        <v>-126055.55177838322</v>
      </c>
      <c r="J149" s="124">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5" t="s">
        <v>36</v>
      </c>
      <c r="C161" s="125"/>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4" t="s">
        <v>41</v>
      </c>
      <c r="C166" s="124">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4" t="s">
        <v>49</v>
      </c>
      <c r="C172" s="124">
        <v>32</v>
      </c>
      <c r="D172" s="124">
        <v>8227647419262.7266</v>
      </c>
      <c r="E172" s="124"/>
      <c r="F172" s="124"/>
      <c r="G172" s="124"/>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4" t="s">
        <v>58</v>
      </c>
      <c r="C176" s="124">
        <v>-40569.459648773023</v>
      </c>
      <c r="D176" s="124">
        <v>24399.615535194978</v>
      </c>
      <c r="E176" s="124">
        <v>-1.6627089713874392</v>
      </c>
      <c r="F176" s="124">
        <v>0.10645065404268707</v>
      </c>
      <c r="G176" s="124">
        <v>-90332.803619705868</v>
      </c>
      <c r="H176" s="124">
        <v>9193.884322159829</v>
      </c>
      <c r="I176" s="124">
        <v>-90332.803619705868</v>
      </c>
      <c r="J176" s="124">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topLeftCell="A9" workbookViewId="0">
      <selection activeCell="L14" sqref="L1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abSelected="1" topLeftCell="A144" zoomScale="95" zoomScaleNormal="90" workbookViewId="0">
      <selection activeCell="C96" sqref="C96"/>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79">
        <f t="shared" ref="F21:F52" si="0">E21/D21*100</f>
        <v>24.747474747474747</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6">
        <f t="shared" si="0"/>
        <v>26.717305151915454</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6">
        <f t="shared" si="0"/>
        <v>31.436202999794531</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6">
        <f t="shared" si="0"/>
        <v>37.732448595068405</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6">
        <f t="shared" si="0"/>
        <v>35.567174647707709</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6">
        <f t="shared" si="0"/>
        <v>40.33632120897844</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6">
        <f t="shared" si="0"/>
        <v>33.974522292993633</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6">
        <f t="shared" si="0"/>
        <v>43.366268495305505</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6">
        <f t="shared" si="0"/>
        <v>38.289517968662359</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6">
        <f t="shared" si="0"/>
        <v>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6">
        <f t="shared" si="0"/>
        <v>45.857687865317978</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6">
        <f t="shared" si="0"/>
        <v>37.509727626459146</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6">
        <f t="shared" si="0"/>
        <v>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6">
        <f t="shared" si="0"/>
        <v>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6">
        <f t="shared" si="0"/>
        <v>45.173171915598317</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6">
        <f t="shared" si="0"/>
        <v>46.27981982983929</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6">
        <f t="shared" si="0"/>
        <v>56.244496624596415</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6">
        <f t="shared" si="0"/>
        <v>52.645460174758604</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6">
        <f t="shared" si="0"/>
        <v>51.394275684398274</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6">
        <f t="shared" si="0"/>
        <v>52.065542271562769</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6">
        <f t="shared" si="0"/>
        <v>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6">
        <f t="shared" si="0"/>
        <v>57.100293563510498</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6">
        <f t="shared" si="0"/>
        <v>52.765013891857237</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6">
        <f t="shared" si="0"/>
        <v>56.211570875768594</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6">
        <f t="shared" si="0"/>
        <v>68.609498786847013</v>
      </c>
      <c r="G45" s="28">
        <f t="shared" si="3"/>
        <v>687.28346985363237</v>
      </c>
      <c r="H45" s="26">
        <f t="shared" si="4"/>
        <v>57.130194248149152</v>
      </c>
      <c r="I45" s="54">
        <f t="shared" si="5"/>
        <v>5.9481942481491501</v>
      </c>
      <c r="K45" s="125" t="s">
        <v>36</v>
      </c>
      <c r="L45" s="125"/>
      <c r="M45"/>
      <c r="N45"/>
      <c r="O45"/>
      <c r="P45"/>
      <c r="Q45"/>
      <c r="R45"/>
      <c r="S45"/>
      <c r="U45" s="125" t="s">
        <v>36</v>
      </c>
      <c r="V45" s="125"/>
      <c r="W45"/>
      <c r="X45"/>
      <c r="Y45"/>
      <c r="Z45"/>
      <c r="AA45"/>
      <c r="AB45"/>
      <c r="AC45"/>
    </row>
    <row r="46" spans="1:29" ht="15.5">
      <c r="A46" s="18" t="s">
        <v>141</v>
      </c>
      <c r="B46" s="26">
        <v>61.17</v>
      </c>
      <c r="C46" s="25" t="s">
        <v>138</v>
      </c>
      <c r="D46" s="26">
        <v>58.01</v>
      </c>
      <c r="E46" s="26">
        <v>40.281999999999996</v>
      </c>
      <c r="F46" s="126">
        <f t="shared" si="0"/>
        <v>69.439751766936723</v>
      </c>
      <c r="G46" s="28">
        <f t="shared" si="3"/>
        <v>658.52542095798583</v>
      </c>
      <c r="H46" s="26">
        <f t="shared" si="4"/>
        <v>46.927003923180933</v>
      </c>
      <c r="I46" s="54">
        <f t="shared" si="5"/>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6">
        <f t="shared" si="0"/>
        <v>63.235560931357725</v>
      </c>
      <c r="G47" s="28">
        <f t="shared" si="3"/>
        <v>659.96212918156948</v>
      </c>
      <c r="H47" s="26">
        <f t="shared" si="4"/>
        <v>36.462980161333817</v>
      </c>
      <c r="I47" s="54">
        <f t="shared" si="5"/>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6">
        <f t="shared" si="0"/>
        <v>62.540533193530237</v>
      </c>
      <c r="G48" s="28">
        <f t="shared" si="3"/>
        <v>670.32258064516134</v>
      </c>
      <c r="H48" s="26">
        <f t="shared" si="4"/>
        <v>36.861901888325058</v>
      </c>
      <c r="I48" s="54">
        <f t="shared" si="5"/>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6">
        <f t="shared" si="0"/>
        <v>68.055409110080134</v>
      </c>
      <c r="G49" s="28">
        <f t="shared" si="3"/>
        <v>690.49211018989035</v>
      </c>
      <c r="H49" s="26">
        <f t="shared" si="4"/>
        <v>57.368012970009318</v>
      </c>
      <c r="I49" s="54">
        <f t="shared" si="5"/>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6">
        <f t="shared" si="0"/>
        <v>64.990011274403145</v>
      </c>
      <c r="G50" s="28">
        <f t="shared" si="3"/>
        <v>641.86364524321164</v>
      </c>
      <c r="H50" s="26">
        <f t="shared" si="4"/>
        <v>39.270775393618308</v>
      </c>
      <c r="I50" s="54">
        <f t="shared" si="5"/>
        <v>6.4137753936183088</v>
      </c>
      <c r="K50" s="124" t="s">
        <v>41</v>
      </c>
      <c r="L50" s="124">
        <v>17</v>
      </c>
      <c r="M50"/>
      <c r="N50"/>
      <c r="O50"/>
      <c r="P50"/>
      <c r="Q50"/>
      <c r="R50"/>
      <c r="S50"/>
      <c r="U50" s="124" t="s">
        <v>41</v>
      </c>
      <c r="V50" s="124">
        <v>17</v>
      </c>
      <c r="W50"/>
      <c r="X50"/>
      <c r="Y50"/>
      <c r="Z50"/>
      <c r="AA50"/>
      <c r="AB50"/>
      <c r="AC50"/>
    </row>
    <row r="51" spans="1:29" ht="15.5">
      <c r="A51" s="18" t="s">
        <v>134</v>
      </c>
      <c r="B51" s="26">
        <v>40.4</v>
      </c>
      <c r="C51" s="25" t="s">
        <v>130</v>
      </c>
      <c r="D51" s="26">
        <v>42.357999999999997</v>
      </c>
      <c r="E51" s="26">
        <v>24.047999999999998</v>
      </c>
      <c r="F51" s="126">
        <f t="shared" si="0"/>
        <v>56.773218754426559</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6">
        <f t="shared" si="0"/>
        <v>60.104157773414158</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6">
        <f t="shared" ref="F53:F84" si="6">E53/D53*100</f>
        <v>69.403070796799014</v>
      </c>
      <c r="G53" s="28">
        <f t="shared" si="3"/>
        <v>694.57146506578101</v>
      </c>
      <c r="H53" s="26">
        <f t="shared" si="4"/>
        <v>60.060734627200183</v>
      </c>
      <c r="I53" s="54">
        <f t="shared" si="5"/>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6">
        <f t="shared" si="6"/>
        <v>62.857304900181489</v>
      </c>
      <c r="G54" s="28">
        <f t="shared" ref="G54:G88" si="7">E54/B54*1000</f>
        <v>655.02364066193866</v>
      </c>
      <c r="H54" s="26">
        <f t="shared" ref="H54:H85" si="8">F$127+G$127*B54</f>
        <v>38.940897811683243</v>
      </c>
      <c r="I54" s="54">
        <f t="shared" ref="I54:I85" si="9">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6">
        <f t="shared" si="6"/>
        <v>54.717230443974628</v>
      </c>
      <c r="G55" s="28">
        <f t="shared" si="7"/>
        <v>605.55690957835725</v>
      </c>
      <c r="H55" s="26">
        <f t="shared" si="8"/>
        <v>31.476458573943333</v>
      </c>
      <c r="I55" s="54">
        <f t="shared" si="9"/>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6">
        <f t="shared" si="6"/>
        <v>54.86220734513779</v>
      </c>
      <c r="G56" s="28">
        <f t="shared" si="7"/>
        <v>617.95201371036842</v>
      </c>
      <c r="H56" s="26">
        <f t="shared" si="8"/>
        <v>35.810896569136602</v>
      </c>
      <c r="I56" s="54">
        <f t="shared" si="9"/>
        <v>6.9648965691366023</v>
      </c>
      <c r="K56" s="124" t="s">
        <v>49</v>
      </c>
      <c r="L56" s="124">
        <v>16</v>
      </c>
      <c r="M56" s="124">
        <v>11930.228752941179</v>
      </c>
      <c r="N56" s="124"/>
      <c r="O56" s="124"/>
      <c r="P56" s="124"/>
      <c r="Q56"/>
      <c r="R56"/>
      <c r="S56"/>
      <c r="U56" s="124" t="s">
        <v>49</v>
      </c>
      <c r="V56" s="124">
        <v>16</v>
      </c>
      <c r="W56" s="124">
        <v>4963.3321982352945</v>
      </c>
      <c r="X56" s="124"/>
      <c r="Y56" s="124"/>
      <c r="Z56" s="124"/>
      <c r="AA56"/>
      <c r="AB56"/>
      <c r="AC56"/>
    </row>
    <row r="57" spans="1:29" ht="16" thickBot="1">
      <c r="A57" s="18" t="s">
        <v>125</v>
      </c>
      <c r="B57" s="26">
        <v>77.319999999999993</v>
      </c>
      <c r="C57" s="25" t="s">
        <v>118</v>
      </c>
      <c r="D57" s="26">
        <v>88.293000000000006</v>
      </c>
      <c r="E57" s="26">
        <v>61.576000000000001</v>
      </c>
      <c r="F57" s="126">
        <f t="shared" si="6"/>
        <v>69.740523031270868</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6">
        <f t="shared" si="6"/>
        <v>62.207828320002612</v>
      </c>
      <c r="G58" s="28">
        <f t="shared" si="7"/>
        <v>728.58237547892713</v>
      </c>
      <c r="H58" s="26">
        <f t="shared" si="8"/>
        <v>40.045604132582064</v>
      </c>
      <c r="I58" s="54">
        <f t="shared" si="9"/>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6">
        <f t="shared" si="6"/>
        <v>55.327137895428514</v>
      </c>
      <c r="G59" s="28">
        <f t="shared" si="7"/>
        <v>713.55932203389841</v>
      </c>
      <c r="H59" s="26">
        <f t="shared" si="8"/>
        <v>31.683591009111858</v>
      </c>
      <c r="I59" s="54">
        <f t="shared" si="9"/>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6">
        <f t="shared" si="6"/>
        <v>59.114467408585057</v>
      </c>
      <c r="G60" s="28">
        <f t="shared" si="7"/>
        <v>792.81449893390197</v>
      </c>
      <c r="H60" s="26">
        <f t="shared" si="8"/>
        <v>35.979671145940586</v>
      </c>
      <c r="I60" s="54">
        <f t="shared" si="9"/>
        <v>-1.2033288540594143</v>
      </c>
      <c r="K60" s="124" t="s">
        <v>58</v>
      </c>
      <c r="L60" s="124">
        <v>1.5932754152352171</v>
      </c>
      <c r="M60" s="124">
        <v>0.15481537413230362</v>
      </c>
      <c r="N60" s="124">
        <v>10.29145473545554</v>
      </c>
      <c r="O60" s="124">
        <v>3.419619669954587E-8</v>
      </c>
      <c r="P60" s="124">
        <v>1.2632942563952521</v>
      </c>
      <c r="Q60" s="124">
        <v>1.9232565740751821</v>
      </c>
      <c r="R60" s="124">
        <v>1.2632942563952521</v>
      </c>
      <c r="S60" s="124">
        <v>1.9232565740751821</v>
      </c>
      <c r="U60" s="124" t="s">
        <v>58</v>
      </c>
      <c r="V60" s="124">
        <v>0.61608597251057695</v>
      </c>
      <c r="W60" s="124">
        <v>4.9307201343009317E-2</v>
      </c>
      <c r="X60" s="124">
        <v>12.494847724670636</v>
      </c>
      <c r="Y60" s="124">
        <v>2.483493753340791E-9</v>
      </c>
      <c r="Z60" s="124">
        <v>0.51099016061519542</v>
      </c>
      <c r="AA60" s="124">
        <v>0.72118178440595848</v>
      </c>
      <c r="AB60" s="124">
        <v>0.51099016061519542</v>
      </c>
      <c r="AC60" s="124">
        <v>0.72118178440595848</v>
      </c>
    </row>
    <row r="61" spans="1:29" ht="15.5">
      <c r="A61" s="18" t="s">
        <v>117</v>
      </c>
      <c r="B61" s="26">
        <v>68.400000000000006</v>
      </c>
      <c r="C61" s="25" t="s">
        <v>113</v>
      </c>
      <c r="D61" s="26">
        <v>84.31</v>
      </c>
      <c r="E61" s="29">
        <v>52.3</v>
      </c>
      <c r="F61" s="126">
        <f t="shared" si="6"/>
        <v>62.032973549994061</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6">
        <f t="shared" si="6"/>
        <v>53.517752499138226</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6">
        <f t="shared" si="6"/>
        <v>48.301115241635692</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6">
        <f t="shared" si="6"/>
        <v>52.128125000000004</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6">
        <f t="shared" si="6"/>
        <v>60.955337690631808</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6">
        <f t="shared" si="6"/>
        <v>49.669010461327382</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6">
        <f t="shared" si="6"/>
        <v>44.258669793935333</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6">
        <f t="shared" si="6"/>
        <v>40.871715610510044</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6">
        <f t="shared" si="6"/>
        <v>58.863065326633155</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6">
        <f t="shared" si="6"/>
        <v>53.514177271712441</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6">
        <f t="shared" si="6"/>
        <v>48.593884317818983</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6">
        <f t="shared" si="6"/>
        <v>46.626679462571978</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6">
        <f t="shared" si="6"/>
        <v>57.787817668414689</v>
      </c>
      <c r="G73" s="28">
        <f t="shared" si="7"/>
        <v>843.6749116607773</v>
      </c>
      <c r="H73" s="26">
        <f t="shared" si="8"/>
        <v>65.131643502992659</v>
      </c>
      <c r="I73" s="54">
        <f t="shared" si="9"/>
        <v>-6.4963564970073406</v>
      </c>
    </row>
    <row r="74" spans="1:24">
      <c r="A74" s="18" t="s">
        <v>210</v>
      </c>
      <c r="B74" s="26">
        <v>56.5</v>
      </c>
      <c r="C74" s="25" t="s">
        <v>230</v>
      </c>
      <c r="D74" s="26">
        <v>97.28</v>
      </c>
      <c r="E74" s="27">
        <v>50.57</v>
      </c>
      <c r="F74" s="126">
        <f t="shared" si="6"/>
        <v>51.983963815789465</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6">
        <f t="shared" si="6"/>
        <v>49.017598842815815</v>
      </c>
      <c r="G75" s="28">
        <f t="shared" si="7"/>
        <v>911.77130044843045</v>
      </c>
      <c r="H75" s="26">
        <f t="shared" si="8"/>
        <v>34.215209661171649</v>
      </c>
      <c r="I75" s="54">
        <f t="shared" si="9"/>
        <v>-6.4497903388283504</v>
      </c>
    </row>
    <row r="76" spans="1:24">
      <c r="A76" s="18" t="s">
        <v>227</v>
      </c>
      <c r="B76" s="26">
        <v>51.9</v>
      </c>
      <c r="C76" s="25" t="s">
        <v>231</v>
      </c>
      <c r="D76" s="26">
        <v>90.15</v>
      </c>
      <c r="E76" s="27">
        <v>42.62</v>
      </c>
      <c r="F76" s="126">
        <f t="shared" si="6"/>
        <v>47.276760953965606</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6">
        <f t="shared" si="6"/>
        <v>56.141698676909932</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6">
        <f t="shared" si="6"/>
        <v>54.125015816778429</v>
      </c>
      <c r="G78" s="28">
        <f t="shared" si="7"/>
        <v>885</v>
      </c>
      <c r="H78" s="26">
        <f t="shared" si="8"/>
        <v>44.495115702868958</v>
      </c>
      <c r="I78" s="54">
        <f t="shared" si="9"/>
        <v>-6.8348842971310404</v>
      </c>
    </row>
    <row r="79" spans="1:24">
      <c r="A79" s="18" t="s">
        <v>226</v>
      </c>
      <c r="B79" s="26">
        <v>45.3</v>
      </c>
      <c r="C79" s="25" t="s">
        <v>232</v>
      </c>
      <c r="D79" s="26">
        <v>81.787000000000006</v>
      </c>
      <c r="E79" s="26">
        <v>39.6</v>
      </c>
      <c r="F79" s="126">
        <f t="shared" si="6"/>
        <v>48.418452810348832</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6">
        <f t="shared" si="6"/>
        <v>48.939641109298528</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6">
        <f t="shared" si="6"/>
        <v>58.289776291030734</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6">
        <f t="shared" si="6"/>
        <v>50.576840435026938</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6">
        <f t="shared" si="6"/>
        <v>45.74095682613769</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6">
        <f t="shared" si="6"/>
        <v>48.682824025289776</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6">
        <f t="shared" ref="F85:F116" si="10">E85/D85*100</f>
        <v>55.591311343523728</v>
      </c>
      <c r="G85" s="28">
        <f t="shared" si="7"/>
        <v>880.2547770700636</v>
      </c>
      <c r="H85" s="26">
        <f t="shared" si="8"/>
        <v>60.221837632331258</v>
      </c>
      <c r="I85" s="54">
        <f t="shared" si="9"/>
        <v>-8.878162367668736</v>
      </c>
    </row>
    <row r="86" spans="1:9" ht="13">
      <c r="A86" s="18" t="s">
        <v>280</v>
      </c>
      <c r="B86" s="29">
        <v>59.5</v>
      </c>
      <c r="C86" s="25" t="s">
        <v>251</v>
      </c>
      <c r="D86" s="26">
        <v>95.3</v>
      </c>
      <c r="E86" s="26">
        <v>46.8</v>
      </c>
      <c r="F86" s="126">
        <f t="shared" si="10"/>
        <v>49.108079748163689</v>
      </c>
      <c r="G86" s="28">
        <f t="shared" si="7"/>
        <v>786.55462184873943</v>
      </c>
      <c r="H86" s="26">
        <f t="shared" ref="H86:H90" si="11">F$127+G$127*B86</f>
        <v>45.645851453805221</v>
      </c>
      <c r="I86" s="54">
        <f t="shared" ref="I86:I90" si="12">H86-E86</f>
        <v>-1.1541485461947758</v>
      </c>
    </row>
    <row r="87" spans="1:9" ht="13">
      <c r="A87" s="18" t="s">
        <v>281</v>
      </c>
      <c r="B87" s="29">
        <v>45.5</v>
      </c>
      <c r="C87" s="25" t="s">
        <v>251</v>
      </c>
      <c r="D87" s="26">
        <v>94</v>
      </c>
      <c r="E87" s="26">
        <v>44.5</v>
      </c>
      <c r="F87" s="126">
        <f t="shared" si="10"/>
        <v>47.340425531914896</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6">
        <f t="shared" si="10"/>
        <v>47.758284600389864</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6">
        <f t="shared" si="10"/>
        <v>59.290187891440503</v>
      </c>
      <c r="G89" s="74">
        <f>E89/B89*1000</f>
        <v>892.61429480238803</v>
      </c>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f>E90/B90*1000</f>
        <v>767.15716729084409</v>
      </c>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5" t="s">
        <v>36</v>
      </c>
      <c r="C107" s="125"/>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4" t="s">
        <v>41</v>
      </c>
      <c r="C112" s="124">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4" t="s">
        <v>49</v>
      </c>
      <c r="C118" s="124">
        <v>69</v>
      </c>
      <c r="D118" s="124">
        <v>102967.39734900001</v>
      </c>
      <c r="E118" s="124"/>
      <c r="F118" s="124"/>
      <c r="G118" s="124"/>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4" t="s">
        <v>58</v>
      </c>
      <c r="C122" s="124">
        <v>0.76715716729084404</v>
      </c>
      <c r="D122" s="124">
        <v>1.260444192051915E-2</v>
      </c>
      <c r="E122" s="124">
        <v>60.864032864633685</v>
      </c>
      <c r="F122" s="124">
        <v>4.876471688174646E-61</v>
      </c>
      <c r="G122" s="124">
        <v>0.74200539504043617</v>
      </c>
      <c r="H122" s="124">
        <v>0.79230893954125192</v>
      </c>
      <c r="I122" s="124">
        <v>0.74200539504043617</v>
      </c>
      <c r="J122" s="124">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5" t="s">
        <v>36</v>
      </c>
      <c r="C134" s="125"/>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4" t="s">
        <v>41</v>
      </c>
      <c r="C139" s="124">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4" t="s">
        <v>49</v>
      </c>
      <c r="C145" s="124">
        <v>68</v>
      </c>
      <c r="D145" s="124">
        <v>69053.215257913034</v>
      </c>
      <c r="E145" s="124"/>
      <c r="F145" s="124"/>
      <c r="G145" s="124"/>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4" t="s">
        <v>58</v>
      </c>
      <c r="C149" s="124">
        <v>1.3127442646958887</v>
      </c>
      <c r="D149" s="124">
        <v>8.0203730536506354E-2</v>
      </c>
      <c r="E149" s="124">
        <v>16.367621006087322</v>
      </c>
      <c r="F149" s="124">
        <v>4.1984033590884529E-25</v>
      </c>
      <c r="G149" s="124">
        <v>1.1526569485210283</v>
      </c>
      <c r="H149" s="124">
        <v>1.4728315808707491</v>
      </c>
      <c r="I149" s="124">
        <v>1.1526569485210283</v>
      </c>
      <c r="J149" s="124">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9" spans="1:28" ht="13">
      <c r="A179" s="67" t="s">
        <v>362</v>
      </c>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7" t="s">
        <v>895</v>
      </c>
      <c r="C315" s="127"/>
      <c r="D315" s="127"/>
      <c r="E315" s="127"/>
      <c r="F315" s="127"/>
      <c r="G315" s="127"/>
      <c r="H315" s="127"/>
      <c r="I315" s="127"/>
      <c r="J315" s="127"/>
    </row>
    <row r="316" spans="2:10">
      <c r="B316" s="127"/>
      <c r="C316" s="127"/>
      <c r="D316" s="127"/>
      <c r="E316" s="127"/>
      <c r="F316" s="127"/>
      <c r="G316" s="127"/>
      <c r="H316" s="127"/>
      <c r="I316" s="127"/>
      <c r="J316" s="127"/>
    </row>
    <row r="317" spans="2:10">
      <c r="B317" s="127"/>
      <c r="C317" s="127"/>
      <c r="D317" s="127"/>
      <c r="E317" s="127"/>
      <c r="F317" s="127"/>
      <c r="G317" s="127"/>
      <c r="H317" s="127"/>
      <c r="I317" s="127"/>
      <c r="J317" s="127"/>
    </row>
    <row r="318" spans="2:10">
      <c r="B318" s="127"/>
      <c r="C318" s="127"/>
      <c r="D318" s="127"/>
      <c r="E318" s="127"/>
      <c r="F318" s="127"/>
      <c r="G318" s="127"/>
      <c r="H318" s="127"/>
      <c r="I318" s="127"/>
      <c r="J318" s="127"/>
    </row>
    <row r="319" spans="2:10">
      <c r="B319" s="127"/>
      <c r="C319" s="127"/>
      <c r="D319" s="127"/>
      <c r="E319" s="127"/>
      <c r="F319" s="127"/>
      <c r="G319" s="127"/>
      <c r="H319" s="127"/>
      <c r="I319" s="127"/>
      <c r="J319" s="127"/>
    </row>
    <row r="320" spans="2:10">
      <c r="B320" s="127"/>
      <c r="C320" s="127"/>
      <c r="D320" s="127"/>
      <c r="E320" s="127"/>
      <c r="F320" s="127"/>
      <c r="G320" s="127"/>
      <c r="H320" s="127"/>
      <c r="I320" s="127"/>
      <c r="J320" s="127"/>
    </row>
    <row r="321" spans="1:10">
      <c r="B321" s="127"/>
      <c r="C321" s="127"/>
      <c r="D321" s="127"/>
      <c r="E321" s="127"/>
      <c r="F321" s="127"/>
      <c r="G321" s="127"/>
      <c r="H321" s="127"/>
      <c r="I321" s="127"/>
      <c r="J321" s="127"/>
    </row>
    <row r="322" spans="1:10">
      <c r="B322" s="127"/>
      <c r="C322" s="127"/>
      <c r="D322" s="127"/>
      <c r="E322" s="127"/>
      <c r="F322" s="127"/>
      <c r="G322" s="127"/>
      <c r="H322" s="127"/>
      <c r="I322" s="127"/>
      <c r="J322" s="127"/>
    </row>
    <row r="323" spans="1:10">
      <c r="B323" s="127"/>
      <c r="C323" s="127"/>
      <c r="D323" s="127"/>
      <c r="E323" s="127"/>
      <c r="F323" s="127"/>
      <c r="G323" s="127"/>
      <c r="H323" s="127"/>
      <c r="I323" s="127"/>
      <c r="J323" s="127"/>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1">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O21" sqref="O21"/>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2026-10-18T05:11:11Z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