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70" windowHeight="9345"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Code" sheetId="8" state="veryHidden" r:id=""/>
    <sheet name="Unit Summary" sheetId="9" r:id="rId8"/>
    <sheet name="HeatRate" sheetId="10" r:id="rId9"/>
    <sheet name="Top" sheetId="11" r:id="rId10"/>
    <sheet name="EPEData" sheetId="12" r:id="rId11"/>
    <sheet name="dlgAddRows" sheetId="13" state="hidden" r:id="rId12"/>
    <sheet name="Module1" sheetId="14" state="veryHidden" r:id=""/>
  </sheets>
  <externalReferences>
    <externalReference r:id="rId13"/>
    <externalReference r:id="rId14"/>
  </externalReferences>
  <definedNames>
    <definedName name="CBalancingVol">Balancing!$J$3</definedName>
    <definedName name="cCols">COUNTA(#REF!)</definedName>
    <definedName name="CISOBegDate">Deals!$D$95</definedName>
    <definedName name="CISOEndDate">Deals!$D$96</definedName>
    <definedName name="cRows">COUNTA(#REF!)</definedName>
    <definedName name="CurrDate">[1]Top!#REF!</definedName>
    <definedName name="DataAll">Deals!$A$2:$AF$233</definedName>
    <definedName name="DelPoint">Deals!$C$2:EndofDPoint</definedName>
    <definedName name="Dformulas">Deals!$AD$3</definedName>
    <definedName name="DFormulaTitles">Deals!$AD$2:$AF$2</definedName>
    <definedName name="DPrice">Deals!$D$2:$D$63</definedName>
    <definedName name="DType">Deals!$B$2:EndofDType</definedName>
    <definedName name="EndDt" localSheetId="10">Top!$E$5</definedName>
    <definedName name="EndofDPoint">Deals!$C$94</definedName>
    <definedName name="EndofDType">Deals!$B$94</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Deals!$A$1:$AF$114</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F29" i="7"/>
  <c r="J29" i="7"/>
  <c r="B30" i="7"/>
  <c r="F30" i="7"/>
  <c r="J30" i="7"/>
  <c r="L30" i="7"/>
  <c r="B18" i="5" s="1"/>
  <c r="D18" i="5" s="1"/>
  <c r="B31" i="7"/>
  <c r="F31" i="7"/>
  <c r="J31" i="7"/>
  <c r="AD3" i="1"/>
  <c r="AF3" i="1" s="1"/>
  <c r="AE3" i="1"/>
  <c r="AD4" i="1"/>
  <c r="AF4" i="1" s="1"/>
  <c r="AE4" i="1"/>
  <c r="AD5" i="1"/>
  <c r="AE5" i="1" s="1"/>
  <c r="AF5" i="1"/>
  <c r="AD8" i="1"/>
  <c r="AD9" i="1"/>
  <c r="AE9" i="1"/>
  <c r="AF9" i="1"/>
  <c r="AD10" i="1"/>
  <c r="AF10" i="1" s="1"/>
  <c r="AE10" i="1"/>
  <c r="AD11" i="1"/>
  <c r="D15" i="1"/>
  <c r="AE15" i="1" s="1"/>
  <c r="AD15" i="1"/>
  <c r="AF15" i="1"/>
  <c r="D16" i="1"/>
  <c r="AD16" i="1"/>
  <c r="AE16" i="1" s="1"/>
  <c r="AF16" i="1"/>
  <c r="D17" i="1"/>
  <c r="AD17" i="1"/>
  <c r="AE17" i="1"/>
  <c r="AF17" i="1"/>
  <c r="D18" i="1"/>
  <c r="AD18" i="1"/>
  <c r="D19" i="1"/>
  <c r="AD19" i="1"/>
  <c r="AF19" i="1"/>
  <c r="D20" i="1"/>
  <c r="AD20" i="1"/>
  <c r="AE20" i="1" s="1"/>
  <c r="AF20" i="1"/>
  <c r="D21" i="1"/>
  <c r="AE21" i="1" s="1"/>
  <c r="AD21" i="1"/>
  <c r="AF21" i="1"/>
  <c r="D22" i="1"/>
  <c r="AD22" i="1"/>
  <c r="AE22" i="1" s="1"/>
  <c r="AF22" i="1"/>
  <c r="D23" i="1"/>
  <c r="AD23" i="1"/>
  <c r="AE23" i="1"/>
  <c r="AF23" i="1"/>
  <c r="D24" i="1"/>
  <c r="AD24" i="1"/>
  <c r="AE24" i="1" s="1"/>
  <c r="D25" i="1"/>
  <c r="AE25" i="1" s="1"/>
  <c r="AD25" i="1"/>
  <c r="AF25" i="1"/>
  <c r="D26" i="1"/>
  <c r="AD26" i="1"/>
  <c r="AE26" i="1" s="1"/>
  <c r="D27" i="1"/>
  <c r="AD27" i="1"/>
  <c r="AE27" i="1"/>
  <c r="AF27" i="1"/>
  <c r="D28" i="1"/>
  <c r="AD28" i="1"/>
  <c r="AE28" i="1" s="1"/>
  <c r="AF28" i="1"/>
  <c r="D29" i="1"/>
  <c r="AD29" i="1"/>
  <c r="AE29" i="1"/>
  <c r="AF29" i="1"/>
  <c r="D30" i="1"/>
  <c r="AD30" i="1"/>
  <c r="D31" i="1"/>
  <c r="AE31" i="1" s="1"/>
  <c r="AD31" i="1"/>
  <c r="AF31" i="1"/>
  <c r="D32" i="1"/>
  <c r="AD32" i="1"/>
  <c r="AE32" i="1" s="1"/>
  <c r="AF32" i="1"/>
  <c r="D33" i="1"/>
  <c r="AD33" i="1"/>
  <c r="AE33" i="1"/>
  <c r="AF33" i="1"/>
  <c r="D34" i="1"/>
  <c r="AD34" i="1"/>
  <c r="D35" i="1"/>
  <c r="AE35" i="1" s="1"/>
  <c r="AD35" i="1"/>
  <c r="AF35" i="1"/>
  <c r="D36" i="1"/>
  <c r="AD36" i="1"/>
  <c r="AE36" i="1" s="1"/>
  <c r="AF36" i="1"/>
  <c r="D37" i="1"/>
  <c r="AE37" i="1" s="1"/>
  <c r="AD37" i="1"/>
  <c r="AF37" i="1"/>
  <c r="D38" i="1"/>
  <c r="AD38" i="1"/>
  <c r="AE38" i="1" s="1"/>
  <c r="AF38" i="1"/>
  <c r="AD39" i="1"/>
  <c r="AE39" i="1" s="1"/>
  <c r="D40" i="1"/>
  <c r="AD40" i="1"/>
  <c r="D41" i="1"/>
  <c r="AD41" i="1"/>
  <c r="AF41" i="1" s="1"/>
  <c r="D42" i="1"/>
  <c r="AD42" i="1"/>
  <c r="D43" i="1"/>
  <c r="AD43" i="1"/>
  <c r="AF43" i="1" s="1"/>
  <c r="AE43" i="1"/>
  <c r="D44" i="1"/>
  <c r="AD44" i="1"/>
  <c r="AF44" i="1"/>
  <c r="D45" i="1"/>
  <c r="AD45" i="1"/>
  <c r="AF45" i="1" s="1"/>
  <c r="AE45" i="1"/>
  <c r="D46" i="1"/>
  <c r="AD46" i="1"/>
  <c r="AE46" i="1" s="1"/>
  <c r="D47" i="1"/>
  <c r="AD47" i="1"/>
  <c r="AF47" i="1" s="1"/>
  <c r="AE47" i="1"/>
  <c r="D48" i="1"/>
  <c r="AD48" i="1"/>
  <c r="D49" i="1"/>
  <c r="AD49" i="1"/>
  <c r="AF49" i="1" s="1"/>
  <c r="D50" i="1"/>
  <c r="AD50" i="1"/>
  <c r="D51" i="1"/>
  <c r="AD51" i="1"/>
  <c r="AF51" i="1" s="1"/>
  <c r="AE51" i="1"/>
  <c r="D52" i="1"/>
  <c r="AD52" i="1"/>
  <c r="AF52" i="1"/>
  <c r="D53" i="1"/>
  <c r="AD53" i="1"/>
  <c r="AF53" i="1" s="1"/>
  <c r="AE53" i="1"/>
  <c r="D54" i="1"/>
  <c r="AD54" i="1"/>
  <c r="AE54" i="1" s="1"/>
  <c r="D55" i="1"/>
  <c r="AD55" i="1"/>
  <c r="D56" i="1"/>
  <c r="AD56" i="1"/>
  <c r="D57" i="1"/>
  <c r="AD57" i="1"/>
  <c r="AF57" i="1" s="1"/>
  <c r="D58" i="1"/>
  <c r="AD58" i="1"/>
  <c r="D59" i="1"/>
  <c r="AD59" i="1"/>
  <c r="AF59" i="1" s="1"/>
  <c r="AE59" i="1"/>
  <c r="D60" i="1"/>
  <c r="AD60" i="1"/>
  <c r="AF60" i="1"/>
  <c r="D61" i="1"/>
  <c r="AD61" i="1"/>
  <c r="AF61" i="1" s="1"/>
  <c r="AE61" i="1"/>
  <c r="D62" i="1"/>
  <c r="AD62" i="1"/>
  <c r="AE62" i="1" s="1"/>
  <c r="AD63" i="1"/>
  <c r="AE63" i="1"/>
  <c r="AF63" i="1"/>
  <c r="AD64" i="1"/>
  <c r="AE64" i="1"/>
  <c r="AF64" i="1"/>
  <c r="AD65" i="1"/>
  <c r="AF65" i="1" s="1"/>
  <c r="AE65" i="1"/>
  <c r="AD66" i="1"/>
  <c r="AF66" i="1" s="1"/>
  <c r="AE66" i="1"/>
  <c r="AD67" i="1"/>
  <c r="AD68" i="1"/>
  <c r="AD69" i="1"/>
  <c r="AE69" i="1" s="1"/>
  <c r="AD70" i="1"/>
  <c r="AE70" i="1" s="1"/>
  <c r="AF70" i="1"/>
  <c r="AD71" i="1"/>
  <c r="AE71" i="1"/>
  <c r="AF71" i="1"/>
  <c r="AD72" i="1"/>
  <c r="AE72" i="1"/>
  <c r="AF72" i="1"/>
  <c r="AD73" i="1"/>
  <c r="AF73" i="1" s="1"/>
  <c r="AE73" i="1"/>
  <c r="AD74" i="1"/>
  <c r="AD76" i="1"/>
  <c r="AD77" i="1"/>
  <c r="AE77" i="1" s="1"/>
  <c r="AD78" i="1"/>
  <c r="AE78" i="1" s="1"/>
  <c r="AF78" i="1"/>
  <c r="AD80" i="1"/>
  <c r="AD81" i="1"/>
  <c r="AE81" i="1"/>
  <c r="AF81" i="1"/>
  <c r="AD83" i="1"/>
  <c r="AE83" i="1"/>
  <c r="AD84" i="1"/>
  <c r="AD85" i="1"/>
  <c r="AE85" i="1"/>
  <c r="AF85" i="1"/>
  <c r="AD86" i="1"/>
  <c r="AE86" i="1"/>
  <c r="AD88" i="1"/>
  <c r="AE88" i="1" s="1"/>
  <c r="AF88" i="1"/>
  <c r="AD89" i="1"/>
  <c r="AE89" i="1"/>
  <c r="AF89" i="1"/>
  <c r="AD90" i="1"/>
  <c r="AE90" i="1"/>
  <c r="AF90" i="1"/>
  <c r="AD91" i="1"/>
  <c r="AF91" i="1" s="1"/>
  <c r="AE91" i="1"/>
  <c r="AD92" i="1"/>
  <c r="E6" i="5"/>
  <c r="G6" i="5" s="1"/>
  <c r="F6" i="5"/>
  <c r="E9" i="5"/>
  <c r="F9" i="5" s="1"/>
  <c r="G9" i="5"/>
  <c r="E12" i="5"/>
  <c r="F12" i="5"/>
  <c r="G12" i="5"/>
  <c r="E13" i="5"/>
  <c r="F13" i="5"/>
  <c r="G13" i="5"/>
  <c r="B28" i="5"/>
  <c r="D28" i="5" s="1"/>
  <c r="E28" i="5"/>
  <c r="F28" i="5"/>
  <c r="B29" i="5"/>
  <c r="D29" i="5"/>
  <c r="E29" i="5"/>
  <c r="F29" i="5"/>
  <c r="G29" i="5"/>
  <c r="B30" i="5"/>
  <c r="D30" i="5" s="1"/>
  <c r="G30" i="5" s="1"/>
  <c r="E30" i="5"/>
  <c r="F30" i="5"/>
  <c r="E31" i="5"/>
  <c r="F31" i="5"/>
  <c r="B31" i="5" s="1"/>
  <c r="D31" i="5" s="1"/>
  <c r="D32" i="5"/>
  <c r="E32" i="5"/>
  <c r="F32" i="5"/>
  <c r="B32" i="5" s="1"/>
  <c r="E34" i="5"/>
  <c r="G34" i="5"/>
  <c r="E35" i="5"/>
  <c r="E36" i="5"/>
  <c r="E37" i="5"/>
  <c r="G37" i="5"/>
  <c r="E38" i="5"/>
  <c r="G38" i="5" s="1"/>
  <c r="E39" i="5"/>
  <c r="G39" i="5" s="1"/>
  <c r="E40" i="5"/>
  <c r="G40" i="5" s="1"/>
  <c r="E41" i="5"/>
  <c r="E42" i="5"/>
  <c r="G42" i="5" s="1"/>
  <c r="E43" i="5"/>
  <c r="G43" i="5"/>
  <c r="I43" i="5"/>
  <c r="E44" i="5"/>
  <c r="G44" i="5" s="1"/>
  <c r="I44" i="5"/>
  <c r="E45" i="5"/>
  <c r="G45" i="5" s="1"/>
  <c r="C47" i="5"/>
  <c r="C1" i="3"/>
  <c r="C2" i="3"/>
  <c r="C3" i="3"/>
  <c r="C7" i="3"/>
  <c r="F13" i="3" s="1"/>
  <c r="G7" i="3"/>
  <c r="F18" i="3" s="1"/>
  <c r="I42" i="5" s="1"/>
  <c r="C8" i="3"/>
  <c r="F12" i="3"/>
  <c r="F14" i="3"/>
  <c r="J22" i="3"/>
  <c r="J38" i="3"/>
  <c r="K38" i="3"/>
  <c r="J39" i="3"/>
  <c r="K39" i="3"/>
  <c r="J40" i="3"/>
  <c r="K40" i="3"/>
  <c r="J41" i="3"/>
  <c r="K41" i="3"/>
  <c r="J42" i="3"/>
  <c r="K42" i="3"/>
  <c r="J43" i="3"/>
  <c r="K43" i="3"/>
  <c r="G44" i="3"/>
  <c r="H44" i="3"/>
  <c r="J50" i="3"/>
  <c r="E55" i="3"/>
  <c r="B5" i="2"/>
  <c r="C5" i="2"/>
  <c r="D5" i="2"/>
  <c r="E5" i="2"/>
  <c r="F5" i="2"/>
  <c r="G5" i="2"/>
  <c r="H5" i="2"/>
  <c r="I5" i="2"/>
  <c r="J5" i="2"/>
  <c r="K5" i="2"/>
  <c r="L5" i="2"/>
  <c r="M5" i="2"/>
  <c r="N5" i="2"/>
  <c r="O5" i="2"/>
  <c r="P5" i="2"/>
  <c r="Q5" i="2"/>
  <c r="R5" i="2"/>
  <c r="S5" i="2"/>
  <c r="T5" i="2"/>
  <c r="U5" i="2"/>
  <c r="V5" i="2"/>
  <c r="W5" i="2"/>
  <c r="X5" i="2"/>
  <c r="Y5" i="2"/>
  <c r="B8" i="2" a="1"/>
  <c r="B8" i="2" s="1"/>
  <c r="C8" i="2"/>
  <c r="C8" i="2" a="1"/>
  <c r="D8" i="2" a="1"/>
  <c r="D8" i="2" s="1"/>
  <c r="E8" i="2" a="1"/>
  <c r="E8" i="2" s="1"/>
  <c r="F8" i="2"/>
  <c r="F8" i="2" a="1"/>
  <c r="G8" i="2" a="1"/>
  <c r="G8" i="2" s="1"/>
  <c r="H8" i="2" a="1"/>
  <c r="H8" i="2" s="1"/>
  <c r="I8" i="2"/>
  <c r="I8" i="2" a="1"/>
  <c r="J8" i="2" a="1"/>
  <c r="J8" i="2" s="1"/>
  <c r="K8" i="2"/>
  <c r="K8" i="2" a="1"/>
  <c r="L8" i="2" a="1"/>
  <c r="L8" i="2" s="1"/>
  <c r="M8" i="2" a="1"/>
  <c r="M8" i="2" s="1"/>
  <c r="N8" i="2"/>
  <c r="N8" i="2" a="1"/>
  <c r="O8" i="2"/>
  <c r="O8" i="2" a="1"/>
  <c r="P8" i="2" a="1"/>
  <c r="P8" i="2" s="1"/>
  <c r="Q8" i="2"/>
  <c r="Q8" i="2" a="1"/>
  <c r="R8" i="2"/>
  <c r="R8" i="2" a="1"/>
  <c r="S8" i="2" a="1"/>
  <c r="S8" i="2" s="1"/>
  <c r="T8" i="2" a="1"/>
  <c r="T8" i="2" s="1"/>
  <c r="U8" i="2" a="1"/>
  <c r="U8" i="2" s="1"/>
  <c r="V8" i="2" a="1"/>
  <c r="V8" i="2" s="1"/>
  <c r="W8" i="2"/>
  <c r="W8" i="2" a="1"/>
  <c r="X8" i="2" a="1"/>
  <c r="X8" i="2" s="1"/>
  <c r="Y8" i="2"/>
  <c r="Y8" i="2" a="1"/>
  <c r="B10" i="2"/>
  <c r="B10" i="2" a="1"/>
  <c r="C10" i="2"/>
  <c r="C10" i="2" a="1"/>
  <c r="D10" i="2" a="1"/>
  <c r="D10" i="2" s="1"/>
  <c r="E10" i="2" a="1"/>
  <c r="E10" i="2" s="1"/>
  <c r="F10" i="2"/>
  <c r="F10" i="2" a="1"/>
  <c r="G10" i="2" a="1"/>
  <c r="G10" i="2" s="1"/>
  <c r="H10" i="2" a="1"/>
  <c r="H10" i="2" s="1"/>
  <c r="I10" i="2" a="1"/>
  <c r="I10" i="2" s="1"/>
  <c r="J10" i="2"/>
  <c r="J10" i="2" a="1"/>
  <c r="K10" i="2"/>
  <c r="K10" i="2" a="1"/>
  <c r="L10" i="2" a="1"/>
  <c r="L10" i="2" s="1"/>
  <c r="M10" i="2"/>
  <c r="M10" i="2" a="1"/>
  <c r="N10" i="2" a="1"/>
  <c r="N10" i="2" s="1"/>
  <c r="O10" i="2" a="1"/>
  <c r="O10" i="2" s="1"/>
  <c r="P10" i="2" a="1"/>
  <c r="P10" i="2" s="1"/>
  <c r="Q10" i="2"/>
  <c r="Q10" i="2" a="1"/>
  <c r="R10" i="2" a="1"/>
  <c r="R10" i="2" s="1"/>
  <c r="S10" i="2" a="1"/>
  <c r="S10" i="2" s="1"/>
  <c r="T10" i="2" a="1"/>
  <c r="T10" i="2" s="1"/>
  <c r="U10" i="2"/>
  <c r="U10" i="2" a="1"/>
  <c r="V10" i="2"/>
  <c r="V10" i="2" a="1"/>
  <c r="W10" i="2" a="1"/>
  <c r="W10" i="2" s="1"/>
  <c r="W63" i="2" s="1"/>
  <c r="X10" i="2" a="1"/>
  <c r="X10" i="2" s="1"/>
  <c r="Y10" i="2" a="1"/>
  <c r="Y10" i="2" s="1"/>
  <c r="B11" i="2"/>
  <c r="B11" i="2" a="1"/>
  <c r="C11" i="2" a="1"/>
  <c r="C11" i="2" s="1"/>
  <c r="D11" i="2" a="1"/>
  <c r="D11" i="2" s="1"/>
  <c r="E11" i="2" a="1"/>
  <c r="E11" i="2" s="1"/>
  <c r="F11" i="2"/>
  <c r="F11" i="2" a="1"/>
  <c r="G11" i="2"/>
  <c r="G11" i="2" a="1"/>
  <c r="H11" i="2" a="1"/>
  <c r="H11" i="2" s="1"/>
  <c r="I11" i="2" a="1"/>
  <c r="I11" i="2" s="1"/>
  <c r="I62" i="2" s="1"/>
  <c r="J11" i="2"/>
  <c r="J11" i="2" a="1"/>
  <c r="K11" i="2"/>
  <c r="K11" i="2" a="1"/>
  <c r="L11" i="2" a="1"/>
  <c r="L11" i="2" s="1"/>
  <c r="M11" i="2"/>
  <c r="M11" i="2" a="1"/>
  <c r="N11" i="2"/>
  <c r="N11" i="2" a="1"/>
  <c r="O11" i="2"/>
  <c r="O11" i="2" a="1"/>
  <c r="P11" i="2" a="1"/>
  <c r="P11" i="2" s="1"/>
  <c r="Q11" i="2" a="1"/>
  <c r="Q11" i="2" s="1"/>
  <c r="R11" i="2"/>
  <c r="R11" i="2" a="1"/>
  <c r="S11" i="2"/>
  <c r="S62" i="2" s="1"/>
  <c r="S64" i="2" s="1"/>
  <c r="S11" i="2" a="1"/>
  <c r="T11" i="2" a="1"/>
  <c r="T11" i="2" s="1"/>
  <c r="U11" i="2"/>
  <c r="U11" i="2" a="1"/>
  <c r="V11" i="2" a="1"/>
  <c r="V11" i="2" s="1"/>
  <c r="W11" i="2" a="1"/>
  <c r="W11" i="2" s="1"/>
  <c r="X11" i="2" a="1"/>
  <c r="X11" i="2" s="1"/>
  <c r="Y11" i="2"/>
  <c r="Y11" i="2" a="1"/>
  <c r="B14" i="2" a="1"/>
  <c r="B14" i="2" s="1"/>
  <c r="C14" i="2" a="1"/>
  <c r="C14" i="2" s="1"/>
  <c r="D14" i="2" a="1"/>
  <c r="D14" i="2" s="1"/>
  <c r="E14" i="2"/>
  <c r="E14" i="2" a="1"/>
  <c r="F14" i="2"/>
  <c r="F14" i="2" a="1"/>
  <c r="G14" i="2"/>
  <c r="G14" i="2" a="1"/>
  <c r="H14" i="2" a="1"/>
  <c r="H14" i="2" s="1"/>
  <c r="I14" i="2" a="1"/>
  <c r="I14" i="2" s="1"/>
  <c r="J14" i="2"/>
  <c r="J14" i="2" a="1"/>
  <c r="K14" i="2" a="1"/>
  <c r="K14" i="2" s="1"/>
  <c r="L14" i="2" a="1"/>
  <c r="L14" i="2" s="1"/>
  <c r="M14" i="2" a="1"/>
  <c r="M14" i="2" s="1"/>
  <c r="N14" i="2"/>
  <c r="N14" i="2" a="1"/>
  <c r="O14" i="2"/>
  <c r="O14" i="2" a="1"/>
  <c r="P14" i="2" a="1"/>
  <c r="P14" i="2" s="1"/>
  <c r="Q14" i="2"/>
  <c r="Q14" i="2" a="1"/>
  <c r="R14" i="2"/>
  <c r="R14" i="2" a="1"/>
  <c r="S14" i="2"/>
  <c r="S14" i="2" a="1"/>
  <c r="T14" i="2" a="1"/>
  <c r="T14" i="2" s="1"/>
  <c r="U14" i="2" a="1"/>
  <c r="U14" i="2" s="1"/>
  <c r="V14" i="2" a="1"/>
  <c r="V14" i="2" s="1"/>
  <c r="W14" i="2"/>
  <c r="W14" i="2" a="1"/>
  <c r="X14" i="2" a="1"/>
  <c r="X14" i="2" s="1"/>
  <c r="Y14" i="2" a="1"/>
  <c r="Y14" i="2" s="1"/>
  <c r="B15" i="2"/>
  <c r="B15" i="2" a="1"/>
  <c r="C15" i="2" a="1"/>
  <c r="C15" i="2" s="1"/>
  <c r="D15" i="2" a="1"/>
  <c r="D15" i="2" s="1"/>
  <c r="E15" i="2"/>
  <c r="E15" i="2" a="1"/>
  <c r="F15" i="2" a="1"/>
  <c r="F15" i="2" s="1"/>
  <c r="G15" i="2"/>
  <c r="G15" i="2" a="1"/>
  <c r="H15" i="2" a="1"/>
  <c r="H15" i="2" s="1"/>
  <c r="I15" i="2" a="1"/>
  <c r="I15" i="2" s="1"/>
  <c r="J15" i="2" a="1"/>
  <c r="J15" i="2" s="1"/>
  <c r="K15" i="2"/>
  <c r="K15" i="2" a="1"/>
  <c r="L15" i="2" a="1"/>
  <c r="L15" i="2" s="1"/>
  <c r="M15" i="2"/>
  <c r="M15" i="2" a="1"/>
  <c r="N15" i="2"/>
  <c r="N15" i="2" a="1"/>
  <c r="O15" i="2"/>
  <c r="O15" i="2" a="1"/>
  <c r="P15" i="2" a="1"/>
  <c r="P15" i="2" s="1"/>
  <c r="Q15" i="2" a="1"/>
  <c r="Q15" i="2" s="1"/>
  <c r="R15" i="2" a="1"/>
  <c r="R15" i="2" s="1"/>
  <c r="S15" i="2" a="1"/>
  <c r="S15" i="2" s="1"/>
  <c r="T15" i="2" a="1"/>
  <c r="T15" i="2" s="1"/>
  <c r="U15" i="2"/>
  <c r="U15" i="2" a="1"/>
  <c r="V15" i="2"/>
  <c r="V15" i="2" a="1"/>
  <c r="W15" i="2"/>
  <c r="W15" i="2" a="1"/>
  <c r="X15" i="2" a="1"/>
  <c r="X15" i="2" s="1"/>
  <c r="Y15" i="2" a="1"/>
  <c r="Y15" i="2" s="1"/>
  <c r="B16" i="2"/>
  <c r="B16" i="2" a="1"/>
  <c r="C16" i="2" a="1"/>
  <c r="C16" i="2" s="1"/>
  <c r="D16" i="2" a="1"/>
  <c r="D16" i="2" s="1"/>
  <c r="E16" i="2" a="1"/>
  <c r="E16" i="2" s="1"/>
  <c r="F16" i="2" a="1"/>
  <c r="F16" i="2" s="1"/>
  <c r="G16" i="2"/>
  <c r="G16" i="2" a="1"/>
  <c r="H16" i="2" a="1"/>
  <c r="H16" i="2" s="1"/>
  <c r="I16" i="2" a="1"/>
  <c r="I16" i="2" s="1"/>
  <c r="J16" i="2" a="1"/>
  <c r="J16" i="2" s="1"/>
  <c r="K16" i="2" a="1"/>
  <c r="K16" i="2" s="1"/>
  <c r="L16" i="2" a="1"/>
  <c r="L16" i="2" s="1"/>
  <c r="M16" i="2"/>
  <c r="M16" i="2" a="1"/>
  <c r="N16" i="2"/>
  <c r="N16" i="2" a="1"/>
  <c r="O16" i="2"/>
  <c r="O16" i="2" a="1"/>
  <c r="P16" i="2" a="1"/>
  <c r="P16" i="2" s="1"/>
  <c r="Q16" i="2" a="1"/>
  <c r="Q16" i="2" s="1"/>
  <c r="R16" i="2" a="1"/>
  <c r="R16" i="2" s="1"/>
  <c r="S16" i="2" a="1"/>
  <c r="S16" i="2" s="1"/>
  <c r="T16" i="2" a="1"/>
  <c r="T16" i="2" s="1"/>
  <c r="U16" i="2"/>
  <c r="U16" i="2" a="1"/>
  <c r="W16" i="2"/>
  <c r="W16" i="2" a="1"/>
  <c r="X16" i="2" a="1"/>
  <c r="X16" i="2" s="1"/>
  <c r="Y16" i="2" a="1"/>
  <c r="Y16" i="2" s="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a="1"/>
  <c r="B25" i="2" s="1"/>
  <c r="C25" i="2" a="1"/>
  <c r="C25" i="2" s="1"/>
  <c r="D25" i="2" a="1"/>
  <c r="D25" i="2" s="1"/>
  <c r="D78" i="2" s="1"/>
  <c r="E25" i="2" a="1"/>
  <c r="E25" i="2" s="1"/>
  <c r="F25" i="2" a="1"/>
  <c r="F25" i="2" s="1"/>
  <c r="G25" i="2"/>
  <c r="G25" i="2" a="1"/>
  <c r="H25" i="2"/>
  <c r="H25" i="2" a="1"/>
  <c r="I25" i="2"/>
  <c r="I25" i="2" a="1"/>
  <c r="J25" i="2" a="1"/>
  <c r="J25" i="2" s="1"/>
  <c r="K25" i="2"/>
  <c r="K25" i="2" a="1"/>
  <c r="L25" i="2"/>
  <c r="L25" i="2" a="1"/>
  <c r="M25" i="2"/>
  <c r="M25" i="2" a="1"/>
  <c r="N25" i="2" a="1"/>
  <c r="N25" i="2" s="1"/>
  <c r="O25" i="2"/>
  <c r="O25" i="2" a="1"/>
  <c r="P25" i="2"/>
  <c r="P25" i="2" a="1"/>
  <c r="Q25" i="2" a="1"/>
  <c r="Q25" i="2" s="1"/>
  <c r="Q63" i="2" s="1"/>
  <c r="Q64" i="2" s="1"/>
  <c r="R25" i="2" a="1"/>
  <c r="R25" i="2" s="1"/>
  <c r="S25" i="2"/>
  <c r="S25" i="2" a="1"/>
  <c r="T25" i="2"/>
  <c r="T25" i="2" a="1"/>
  <c r="U25" i="2"/>
  <c r="U25" i="2" a="1"/>
  <c r="V25" i="2" a="1"/>
  <c r="V25" i="2" s="1"/>
  <c r="W25" i="2"/>
  <c r="W25" i="2" a="1"/>
  <c r="X25" i="2"/>
  <c r="X25" i="2" a="1"/>
  <c r="Y25" i="2"/>
  <c r="Y25" i="2" a="1"/>
  <c r="B26" i="2"/>
  <c r="C26" i="2"/>
  <c r="D26" i="2"/>
  <c r="E26" i="2"/>
  <c r="F26" i="2"/>
  <c r="G26" i="2"/>
  <c r="H26" i="2"/>
  <c r="I26" i="2"/>
  <c r="J26" i="2"/>
  <c r="K26" i="2"/>
  <c r="L26" i="2"/>
  <c r="L63" i="2" s="1"/>
  <c r="M26" i="2"/>
  <c r="N26" i="2"/>
  <c r="O26" i="2"/>
  <c r="P26" i="2"/>
  <c r="Q26" i="2"/>
  <c r="R26" i="2"/>
  <c r="S26" i="2"/>
  <c r="S63" i="2" s="1"/>
  <c r="T26" i="2"/>
  <c r="U26" i="2"/>
  <c r="V26" i="2"/>
  <c r="W26" i="2"/>
  <c r="X26" i="2"/>
  <c r="Y26" i="2"/>
  <c r="B28" i="2" a="1"/>
  <c r="B28" i="2" s="1"/>
  <c r="C28" i="2"/>
  <c r="C28" i="2" a="1"/>
  <c r="D28" i="2"/>
  <c r="D28" i="2" a="1"/>
  <c r="E28" i="2" a="1"/>
  <c r="E28" i="2" s="1"/>
  <c r="F28" i="2" a="1"/>
  <c r="F28" i="2" s="1"/>
  <c r="G28" i="2"/>
  <c r="G28" i="2" a="1"/>
  <c r="H28" i="2"/>
  <c r="H28" i="2" a="1"/>
  <c r="I28" i="2"/>
  <c r="I28" i="2" a="1"/>
  <c r="J28" i="2" a="1"/>
  <c r="J28" i="2" s="1"/>
  <c r="K28" i="2"/>
  <c r="K28" i="2" a="1"/>
  <c r="L28" i="2"/>
  <c r="L28" i="2" a="1"/>
  <c r="M28" i="2" a="1"/>
  <c r="M28" i="2" s="1"/>
  <c r="N28" i="2" a="1"/>
  <c r="N28" i="2" s="1"/>
  <c r="O28" i="2"/>
  <c r="O28" i="2" a="1"/>
  <c r="P28" i="2"/>
  <c r="P28" i="2" a="1"/>
  <c r="Q28" i="2"/>
  <c r="Q28" i="2" a="1"/>
  <c r="R28" i="2" a="1"/>
  <c r="R28" i="2" s="1"/>
  <c r="S28" i="2"/>
  <c r="S28" i="2" a="1"/>
  <c r="T28" i="2"/>
  <c r="T28" i="2" a="1"/>
  <c r="U28" i="2"/>
  <c r="U28" i="2" a="1"/>
  <c r="V28" i="2" a="1"/>
  <c r="V28" i="2" s="1"/>
  <c r="W28" i="2"/>
  <c r="W28" i="2" a="1"/>
  <c r="X28" i="2"/>
  <c r="X28" i="2" a="1"/>
  <c r="Y28" i="2" a="1"/>
  <c r="Y28" i="2" s="1"/>
  <c r="B29" i="2" a="1"/>
  <c r="B29" i="2" s="1"/>
  <c r="C29" i="2"/>
  <c r="C29" i="2" a="1"/>
  <c r="D29" i="2"/>
  <c r="D29" i="2" a="1"/>
  <c r="E29" i="2"/>
  <c r="E29" i="2" a="1"/>
  <c r="F29" i="2" a="1"/>
  <c r="F29" i="2" s="1"/>
  <c r="G29" i="2"/>
  <c r="G29" i="2" a="1"/>
  <c r="H29" i="2"/>
  <c r="H29" i="2" a="1"/>
  <c r="I29" i="2" a="1"/>
  <c r="I29" i="2" s="1"/>
  <c r="I38" i="2" s="1"/>
  <c r="J29" i="2" a="1"/>
  <c r="J29" i="2" s="1"/>
  <c r="K29" i="2"/>
  <c r="K78" i="2" s="1"/>
  <c r="K29" i="2" a="1"/>
  <c r="L29" i="2"/>
  <c r="L29" i="2" a="1"/>
  <c r="M29" i="2" a="1"/>
  <c r="M29" i="2" s="1"/>
  <c r="M62" i="2" s="1"/>
  <c r="M65" i="2" s="1"/>
  <c r="N29" i="2" a="1"/>
  <c r="N29" i="2" s="1"/>
  <c r="O29" i="2"/>
  <c r="O29" i="2" a="1"/>
  <c r="P29" i="2"/>
  <c r="P29" i="2" a="1"/>
  <c r="Q29" i="2"/>
  <c r="Q29" i="2" a="1"/>
  <c r="R29" i="2" a="1"/>
  <c r="R29" i="2" s="1"/>
  <c r="S29" i="2"/>
  <c r="S29" i="2" a="1"/>
  <c r="T29" i="2"/>
  <c r="T29" i="2" a="1"/>
  <c r="U29" i="2"/>
  <c r="U29" i="2" a="1"/>
  <c r="V29" i="2" a="1"/>
  <c r="V29" i="2" s="1"/>
  <c r="W29" i="2"/>
  <c r="W29" i="2" a="1"/>
  <c r="X29" i="2"/>
  <c r="X29" i="2" a="1"/>
  <c r="Y29" i="2" a="1"/>
  <c r="Y29" i="2" s="1"/>
  <c r="B30" i="2"/>
  <c r="C30" i="2"/>
  <c r="D30" i="2"/>
  <c r="E30" i="2"/>
  <c r="F30" i="2"/>
  <c r="G30" i="2"/>
  <c r="H30" i="2"/>
  <c r="I30" i="2"/>
  <c r="J30" i="2"/>
  <c r="K30" i="2"/>
  <c r="L30" i="2"/>
  <c r="M30" i="2"/>
  <c r="N30" i="2"/>
  <c r="O30" i="2"/>
  <c r="P30" i="2"/>
  <c r="Q30" i="2"/>
  <c r="Q62" i="2" s="1"/>
  <c r="R30" i="2"/>
  <c r="S30" i="2"/>
  <c r="T30" i="2"/>
  <c r="U30" i="2"/>
  <c r="V30" i="2"/>
  <c r="W30" i="2"/>
  <c r="X30" i="2"/>
  <c r="Y30" i="2"/>
  <c r="B32" i="2" a="1"/>
  <c r="B32" i="2" s="1"/>
  <c r="C32" i="2"/>
  <c r="C32" i="2" a="1"/>
  <c r="D32" i="2" a="1"/>
  <c r="D32" i="2" s="1"/>
  <c r="E32" i="2" a="1"/>
  <c r="E32" i="2" s="1"/>
  <c r="F32" i="2"/>
  <c r="F32" i="2" a="1"/>
  <c r="G32" i="2"/>
  <c r="G32" i="2" a="1"/>
  <c r="H32" i="2" a="1"/>
  <c r="H32" i="2" s="1"/>
  <c r="I32" i="2"/>
  <c r="I32" i="2" a="1"/>
  <c r="J32" i="2" a="1"/>
  <c r="J32" i="2" s="1"/>
  <c r="K32" i="2" a="1"/>
  <c r="K32" i="2" s="1"/>
  <c r="L32" i="2" a="1"/>
  <c r="L32" i="2" s="1"/>
  <c r="M32" i="2" a="1"/>
  <c r="M32" i="2" s="1"/>
  <c r="N32" i="2" a="1"/>
  <c r="N32" i="2" s="1"/>
  <c r="O32" i="2"/>
  <c r="O32" i="2" a="1"/>
  <c r="P32" i="2" a="1"/>
  <c r="P32" i="2" s="1"/>
  <c r="Q32" i="2"/>
  <c r="Q32" i="2" a="1"/>
  <c r="R32" i="2"/>
  <c r="R32" i="2" a="1"/>
  <c r="S32" i="2" a="1"/>
  <c r="S32" i="2" s="1"/>
  <c r="T32" i="2" a="1"/>
  <c r="T32" i="2" s="1"/>
  <c r="U32" i="2" a="1"/>
  <c r="U32" i="2" s="1"/>
  <c r="V32" i="2" a="1"/>
  <c r="V32" i="2" s="1"/>
  <c r="W32" i="2" a="1"/>
  <c r="W32" i="2" s="1"/>
  <c r="X32" i="2" a="1"/>
  <c r="X32" i="2" s="1"/>
  <c r="Y32" i="2" a="1"/>
  <c r="Y32" i="2" s="1"/>
  <c r="B33" i="2"/>
  <c r="B33" i="2" a="1"/>
  <c r="C33" i="2"/>
  <c r="C33" i="2" a="1"/>
  <c r="E33" i="2" a="1"/>
  <c r="E33" i="2" s="1"/>
  <c r="F33" i="2"/>
  <c r="F33" i="2" a="1"/>
  <c r="G33" i="2" a="1"/>
  <c r="G33" i="2" s="1"/>
  <c r="H33" i="2" a="1"/>
  <c r="H33" i="2" s="1"/>
  <c r="I33" i="2" a="1"/>
  <c r="I33" i="2" s="1"/>
  <c r="J33" i="2" a="1"/>
  <c r="J33" i="2" s="1"/>
  <c r="K33" i="2" a="1"/>
  <c r="K33" i="2" s="1"/>
  <c r="L33" i="2"/>
  <c r="L38" i="2" s="1"/>
  <c r="L33" i="2" a="1"/>
  <c r="M33" i="2" a="1"/>
  <c r="M33" i="2" s="1"/>
  <c r="N33" i="2" a="1"/>
  <c r="N33" i="2" s="1"/>
  <c r="O33" i="2"/>
  <c r="O33" i="2" a="1"/>
  <c r="P33" i="2"/>
  <c r="P33" i="2" a="1"/>
  <c r="Q33" i="2" a="1"/>
  <c r="Q33" i="2" s="1"/>
  <c r="R33" i="2"/>
  <c r="R33" i="2" a="1"/>
  <c r="S33" i="2"/>
  <c r="S33" i="2" a="1"/>
  <c r="T33" i="2" a="1"/>
  <c r="T33" i="2" s="1"/>
  <c r="U33" i="2" a="1"/>
  <c r="U33" i="2" s="1"/>
  <c r="V33" i="2" a="1"/>
  <c r="V33" i="2" s="1"/>
  <c r="W33" i="2" a="1"/>
  <c r="W33" i="2" s="1"/>
  <c r="X33" i="2"/>
  <c r="X33" i="2" a="1"/>
  <c r="Y33" i="2" a="1"/>
  <c r="Y33" i="2" s="1"/>
  <c r="B34" i="2"/>
  <c r="B34" i="2" a="1"/>
  <c r="C34" i="2"/>
  <c r="C34" i="2" a="1"/>
  <c r="D34" i="2"/>
  <c r="D34" i="2" a="1"/>
  <c r="E34" i="2" a="1"/>
  <c r="E34" i="2" s="1"/>
  <c r="F34" i="2"/>
  <c r="F34" i="2" a="1"/>
  <c r="G34" i="2" a="1"/>
  <c r="G34" i="2" s="1"/>
  <c r="H34" i="2" a="1"/>
  <c r="H34" i="2" s="1"/>
  <c r="I34" i="2" a="1"/>
  <c r="I34" i="2" s="1"/>
  <c r="J34" i="2" a="1"/>
  <c r="J34" i="2" s="1"/>
  <c r="K34" i="2"/>
  <c r="K34" i="2" a="1"/>
  <c r="L34" i="2"/>
  <c r="L34" i="2" a="1"/>
  <c r="M34" i="2" a="1"/>
  <c r="M34" i="2" s="1"/>
  <c r="N34" i="2"/>
  <c r="N34" i="2" a="1"/>
  <c r="O34" i="2"/>
  <c r="O34" i="2" a="1"/>
  <c r="P34" i="2" a="1"/>
  <c r="P34" i="2" s="1"/>
  <c r="Q34" i="2" a="1"/>
  <c r="Q34" i="2" s="1"/>
  <c r="R34" i="2" a="1"/>
  <c r="R34" i="2" s="1"/>
  <c r="S34" i="2" a="1"/>
  <c r="S34" i="2" s="1"/>
  <c r="T34" i="2"/>
  <c r="T34" i="2" a="1"/>
  <c r="U34" i="2" a="1"/>
  <c r="U34" i="2" s="1"/>
  <c r="V34" i="2" a="1"/>
  <c r="V34" i="2" s="1"/>
  <c r="W34" i="2"/>
  <c r="W34" i="2" a="1"/>
  <c r="X34" i="2" a="1"/>
  <c r="X34" i="2" s="1"/>
  <c r="Y34" i="2" a="1"/>
  <c r="Y34" i="2" s="1"/>
  <c r="B35" i="2"/>
  <c r="B35" i="2" a="1"/>
  <c r="C35" i="2" a="1"/>
  <c r="C35" i="2" s="1"/>
  <c r="D35" i="2" a="1"/>
  <c r="D35" i="2" s="1"/>
  <c r="E35" i="2" a="1"/>
  <c r="E35" i="2" s="1"/>
  <c r="E61" i="2" s="1"/>
  <c r="F35" i="2" a="1"/>
  <c r="F35" i="2" s="1"/>
  <c r="G35" i="2" a="1"/>
  <c r="G35" i="2" s="1"/>
  <c r="H35" i="2"/>
  <c r="H61" i="2" s="1"/>
  <c r="H35" i="2" a="1"/>
  <c r="I35" i="2" a="1"/>
  <c r="I35" i="2" s="1"/>
  <c r="K35" i="2"/>
  <c r="K35" i="2" a="1"/>
  <c r="L35" i="2"/>
  <c r="L35" i="2" a="1"/>
  <c r="M35" i="2" a="1"/>
  <c r="M35" i="2" s="1"/>
  <c r="N35" i="2" a="1"/>
  <c r="N35" i="2" s="1"/>
  <c r="O35" i="2" a="1"/>
  <c r="O35" i="2" s="1"/>
  <c r="P35" i="2" a="1"/>
  <c r="P35" i="2" s="1"/>
  <c r="Q35" i="2" a="1"/>
  <c r="Q35" i="2" s="1"/>
  <c r="R35" i="2" a="1"/>
  <c r="R35" i="2" s="1"/>
  <c r="R61" i="2" s="1"/>
  <c r="S35" i="2" a="1"/>
  <c r="S35" i="2" s="1"/>
  <c r="T35" i="2"/>
  <c r="T61" i="2" s="1"/>
  <c r="T35" i="2" a="1"/>
  <c r="U35" i="2"/>
  <c r="U61" i="2" s="1"/>
  <c r="U35" i="2" a="1"/>
  <c r="V35" i="2" a="1"/>
  <c r="V35" i="2" s="1"/>
  <c r="V61" i="2" s="1"/>
  <c r="W35" i="2"/>
  <c r="W35" i="2" a="1"/>
  <c r="X35" i="2"/>
  <c r="X61" i="2" s="1"/>
  <c r="X35" i="2" a="1"/>
  <c r="Y35" i="2" a="1"/>
  <c r="Y35" i="2" s="1"/>
  <c r="B36" i="2"/>
  <c r="C36" i="2"/>
  <c r="D36" i="2"/>
  <c r="D61" i="2" s="1"/>
  <c r="E36" i="2"/>
  <c r="F36" i="2"/>
  <c r="G36" i="2"/>
  <c r="H36" i="2"/>
  <c r="I36" i="2"/>
  <c r="J36" i="2"/>
  <c r="K36" i="2"/>
  <c r="L36" i="2"/>
  <c r="M36" i="2"/>
  <c r="N36" i="2"/>
  <c r="O36" i="2"/>
  <c r="P36" i="2"/>
  <c r="Q36" i="2"/>
  <c r="R36" i="2"/>
  <c r="S36" i="2"/>
  <c r="T36" i="2"/>
  <c r="U36" i="2"/>
  <c r="V36" i="2"/>
  <c r="W36" i="2"/>
  <c r="X36" i="2"/>
  <c r="Y36" i="2"/>
  <c r="L37" i="2"/>
  <c r="M37" i="2" a="1"/>
  <c r="M37" i="2" s="1"/>
  <c r="N37" i="2" a="1"/>
  <c r="N37" i="2" s="1"/>
  <c r="N61" i="2" s="1"/>
  <c r="O37" i="2"/>
  <c r="O37" i="2" a="1"/>
  <c r="P37" i="2"/>
  <c r="P37" i="2" a="1"/>
  <c r="Q37" i="2" a="1"/>
  <c r="Q37" i="2" s="1"/>
  <c r="Q61" i="2" s="1"/>
  <c r="Q65" i="2" s="1"/>
  <c r="R37" i="2" a="1"/>
  <c r="R37" i="2" s="1"/>
  <c r="S37" i="2"/>
  <c r="S37" i="2" a="1"/>
  <c r="T37" i="2"/>
  <c r="T37" i="2" a="1"/>
  <c r="U37" i="2" a="1"/>
  <c r="U37" i="2" s="1"/>
  <c r="V37" i="2"/>
  <c r="V37" i="2" a="1"/>
  <c r="W37" i="2"/>
  <c r="W37" i="2" a="1"/>
  <c r="X37" i="2"/>
  <c r="X37" i="2" a="1"/>
  <c r="Y37" i="2" a="1"/>
  <c r="Y37" i="2" s="1"/>
  <c r="D38" i="2"/>
  <c r="P38" i="2"/>
  <c r="T38" i="2"/>
  <c r="Z58" i="2"/>
  <c r="D59" i="2"/>
  <c r="E59" i="2"/>
  <c r="F59" i="2"/>
  <c r="K59" i="2"/>
  <c r="M59" i="2"/>
  <c r="O59" i="2"/>
  <c r="R59" i="2"/>
  <c r="T59" i="2"/>
  <c r="V59" i="2"/>
  <c r="W59" i="2"/>
  <c r="X59" i="2"/>
  <c r="C61" i="2"/>
  <c r="J61" i="2"/>
  <c r="L61" i="2"/>
  <c r="Y61" i="2"/>
  <c r="B62" i="2"/>
  <c r="D62" i="2"/>
  <c r="D64" i="2" s="1"/>
  <c r="J62" i="2"/>
  <c r="P62" i="2"/>
  <c r="R62" i="2"/>
  <c r="T62" i="2"/>
  <c r="V62" i="2"/>
  <c r="Y62" i="2"/>
  <c r="D63" i="2"/>
  <c r="E63" i="2"/>
  <c r="J63" i="2"/>
  <c r="M63" i="2"/>
  <c r="N63" i="2"/>
  <c r="U63" i="2"/>
  <c r="X63" i="2"/>
  <c r="J65" i="2"/>
  <c r="B67" i="2" a="1"/>
  <c r="B67" i="2" s="1"/>
  <c r="B69" i="2" s="1"/>
  <c r="C67" i="2" a="1"/>
  <c r="C67" i="2" s="1"/>
  <c r="C69" i="2" s="1"/>
  <c r="D67" i="2"/>
  <c r="D67" i="2" a="1"/>
  <c r="E67" i="2"/>
  <c r="E69" i="2" s="1"/>
  <c r="E67" i="2" a="1"/>
  <c r="F67" i="2"/>
  <c r="F69" i="2" s="1"/>
  <c r="F67" i="2" a="1"/>
  <c r="G67" i="2" a="1"/>
  <c r="G67" i="2" s="1"/>
  <c r="G69" i="2" s="1"/>
  <c r="H67" i="2"/>
  <c r="H67" i="2" a="1"/>
  <c r="I67" i="2"/>
  <c r="I69" i="2" s="1"/>
  <c r="I67" i="2" a="1"/>
  <c r="J67" i="2"/>
  <c r="J69" i="2" s="1"/>
  <c r="J67" i="2" a="1"/>
  <c r="K67" i="2" a="1"/>
  <c r="K67" i="2" s="1"/>
  <c r="K69" i="2" s="1"/>
  <c r="L67" i="2"/>
  <c r="L69" i="2" s="1"/>
  <c r="L67" i="2" a="1"/>
  <c r="M67" i="2"/>
  <c r="M69" i="2" s="1"/>
  <c r="M67" i="2" a="1"/>
  <c r="O67" i="2" a="1"/>
  <c r="O67" i="2" s="1"/>
  <c r="O69" i="2" s="1"/>
  <c r="P67" i="2" a="1"/>
  <c r="P67" i="2" s="1"/>
  <c r="Q67" i="2"/>
  <c r="Q69" i="2" s="1"/>
  <c r="Q67" i="2" a="1"/>
  <c r="R67" i="2"/>
  <c r="R67" i="2" a="1"/>
  <c r="S67" i="2"/>
  <c r="S69" i="2" s="1"/>
  <c r="S67" i="2" a="1"/>
  <c r="T67" i="2" a="1"/>
  <c r="T67" i="2" s="1"/>
  <c r="T69" i="2" s="1"/>
  <c r="U67" i="2"/>
  <c r="U69" i="2" s="1"/>
  <c r="U67" i="2" a="1"/>
  <c r="V67" i="2"/>
  <c r="V69" i="2" s="1"/>
  <c r="V67" i="2" a="1"/>
  <c r="W67" i="2" a="1"/>
  <c r="W67" i="2" s="1"/>
  <c r="W69" i="2" s="1"/>
  <c r="X67" i="2" a="1"/>
  <c r="X67" i="2" s="1"/>
  <c r="X69" i="2" s="1"/>
  <c r="Y67" i="2"/>
  <c r="Y69" i="2" s="1"/>
  <c r="Y67" i="2" a="1"/>
  <c r="D69" i="2"/>
  <c r="H69" i="2"/>
  <c r="N69" i="2"/>
  <c r="P69" i="2"/>
  <c r="R69" i="2"/>
  <c r="B78" i="2"/>
  <c r="C78" i="2"/>
  <c r="E78" i="2"/>
  <c r="H78" i="2"/>
  <c r="J78" i="2"/>
  <c r="L78" i="2"/>
  <c r="N78" i="2"/>
  <c r="O78" i="2"/>
  <c r="P78" i="2"/>
  <c r="S78" i="2"/>
  <c r="T78" i="2"/>
  <c r="X78" i="2"/>
  <c r="B79" i="2"/>
  <c r="B79" i="2" a="1"/>
  <c r="C79" i="2" a="1"/>
  <c r="C79" i="2" s="1"/>
  <c r="D79" i="2"/>
  <c r="D79" i="2" a="1"/>
  <c r="E79" i="2"/>
  <c r="E79" i="2" a="1"/>
  <c r="F79" i="2"/>
  <c r="G79" i="2"/>
  <c r="G79" i="2" a="1"/>
  <c r="H79" i="2" a="1"/>
  <c r="H79" i="2" s="1"/>
  <c r="I79" i="2" a="1"/>
  <c r="I79" i="2" s="1"/>
  <c r="J79" i="2" a="1"/>
  <c r="J79" i="2" s="1"/>
  <c r="K79" i="2" a="1"/>
  <c r="K79" i="2" s="1"/>
  <c r="L79" i="2"/>
  <c r="L79" i="2" a="1"/>
  <c r="M79" i="2"/>
  <c r="M79" i="2" a="1"/>
  <c r="N79" i="2" a="1"/>
  <c r="N79" i="2" s="1"/>
  <c r="O79" i="2"/>
  <c r="O79" i="2" a="1"/>
  <c r="P79" i="2"/>
  <c r="P79" i="2" a="1"/>
  <c r="Q79" i="2" a="1"/>
  <c r="Q79" i="2" s="1"/>
  <c r="R79" i="2" a="1"/>
  <c r="R79" i="2" s="1"/>
  <c r="S79" i="2" a="1"/>
  <c r="S79" i="2" s="1"/>
  <c r="T79" i="2"/>
  <c r="T79" i="2" a="1"/>
  <c r="U79" i="2"/>
  <c r="U79" i="2" a="1"/>
  <c r="V79" i="2"/>
  <c r="V79" i="2" a="1"/>
  <c r="W79" i="2" a="1"/>
  <c r="W79" i="2" s="1"/>
  <c r="X79" i="2"/>
  <c r="X79" i="2" a="1"/>
  <c r="Y79" i="2"/>
  <c r="Y79" i="2" a="1"/>
  <c r="B80" i="2"/>
  <c r="B84" i="2" s="1"/>
  <c r="C80" i="2"/>
  <c r="D80" i="2"/>
  <c r="E80" i="2"/>
  <c r="F80" i="2"/>
  <c r="G80" i="2"/>
  <c r="H80" i="2"/>
  <c r="I80" i="2"/>
  <c r="J80" i="2"/>
  <c r="K80" i="2"/>
  <c r="L80" i="2"/>
  <c r="M80" i="2"/>
  <c r="N80" i="2"/>
  <c r="O80" i="2"/>
  <c r="P80" i="2"/>
  <c r="Q80" i="2"/>
  <c r="R80" i="2"/>
  <c r="S80" i="2"/>
  <c r="T80" i="2"/>
  <c r="U80" i="2"/>
  <c r="V80" i="2"/>
  <c r="W80" i="2"/>
  <c r="X80" i="2"/>
  <c r="Y80" i="2"/>
  <c r="B81" i="2"/>
  <c r="B81" i="2" a="1"/>
  <c r="C81" i="2" a="1"/>
  <c r="C81" i="2" s="1"/>
  <c r="D81" i="2"/>
  <c r="D81" i="2" a="1"/>
  <c r="E81" i="2"/>
  <c r="E81" i="2" a="1"/>
  <c r="F81" i="2"/>
  <c r="F81" i="2" a="1"/>
  <c r="G81" i="2" a="1"/>
  <c r="G81" i="2" s="1"/>
  <c r="H81" i="2"/>
  <c r="H81" i="2" a="1"/>
  <c r="I81" i="2"/>
  <c r="I81" i="2" a="1"/>
  <c r="J81" i="2"/>
  <c r="J81" i="2" a="1"/>
  <c r="K81" i="2" a="1"/>
  <c r="K81" i="2" s="1"/>
  <c r="L81" i="2"/>
  <c r="L81" i="2" a="1"/>
  <c r="M81" i="2"/>
  <c r="M81" i="2" a="1"/>
  <c r="N81" i="2"/>
  <c r="N81" i="2" a="1"/>
  <c r="O81" i="2" a="1"/>
  <c r="O81" i="2" s="1"/>
  <c r="P81" i="2"/>
  <c r="P81" i="2" a="1"/>
  <c r="Q81" i="2"/>
  <c r="Q81" i="2" a="1"/>
  <c r="R81" i="2"/>
  <c r="R81" i="2" a="1"/>
  <c r="S81" i="2" a="1"/>
  <c r="S81" i="2" s="1"/>
  <c r="T81" i="2"/>
  <c r="T81" i="2" a="1"/>
  <c r="U81" i="2"/>
  <c r="U81" i="2" a="1"/>
  <c r="V81" i="2"/>
  <c r="V81" i="2" a="1"/>
  <c r="W81" i="2" a="1"/>
  <c r="W81" i="2" s="1"/>
  <c r="X81" i="2"/>
  <c r="X81" i="2" a="1"/>
  <c r="Y81" i="2"/>
  <c r="Y81" i="2" a="1"/>
  <c r="C83" i="2" a="1"/>
  <c r="C83" i="2" s="1"/>
  <c r="C84" i="2"/>
  <c r="C84" i="2" a="1"/>
  <c r="A89" i="2"/>
  <c r="B89" i="2"/>
  <c r="C89" i="2"/>
  <c r="C91" i="2" s="1"/>
  <c r="D89" i="2"/>
  <c r="D91" i="2" s="1"/>
  <c r="E89" i="2"/>
  <c r="E91" i="2" s="1"/>
  <c r="F89" i="2"/>
  <c r="G89" i="2"/>
  <c r="H89" i="2"/>
  <c r="I89" i="2"/>
  <c r="J89" i="2"/>
  <c r="K89" i="2"/>
  <c r="K91" i="2" s="1"/>
  <c r="L89" i="2"/>
  <c r="M89" i="2"/>
  <c r="M91" i="2" s="1"/>
  <c r="N89" i="2"/>
  <c r="O89" i="2"/>
  <c r="P89" i="2"/>
  <c r="Q89" i="2"/>
  <c r="R89" i="2"/>
  <c r="S89" i="2"/>
  <c r="S91" i="2" s="1"/>
  <c r="T89" i="2"/>
  <c r="U89" i="2"/>
  <c r="U91" i="2" s="1"/>
  <c r="V89" i="2"/>
  <c r="W89" i="2"/>
  <c r="W91" i="2" s="1"/>
  <c r="X89" i="2"/>
  <c r="Y89" i="2"/>
  <c r="Z89" i="2" a="1"/>
  <c r="Z89" i="2" s="1"/>
  <c r="Z90" i="2" a="1"/>
  <c r="Z90" i="2" s="1"/>
  <c r="B91" i="2"/>
  <c r="G91" i="2"/>
  <c r="H91" i="2"/>
  <c r="I91" i="2"/>
  <c r="J91" i="2"/>
  <c r="L91" i="2"/>
  <c r="O91" i="2"/>
  <c r="P91" i="2"/>
  <c r="Q91" i="2"/>
  <c r="R91" i="2"/>
  <c r="T91" i="2"/>
  <c r="X91" i="2"/>
  <c r="Y91" i="2"/>
  <c r="A92" i="2"/>
  <c r="B92" i="2"/>
  <c r="C92" i="2"/>
  <c r="D92" i="2"/>
  <c r="D94" i="2" s="1"/>
  <c r="E92" i="2"/>
  <c r="F92" i="2"/>
  <c r="F94" i="2" s="1"/>
  <c r="G92" i="2"/>
  <c r="G94" i="2" s="1"/>
  <c r="H92" i="2"/>
  <c r="I92" i="2"/>
  <c r="J92" i="2"/>
  <c r="J94" i="2" s="1"/>
  <c r="K92" i="2"/>
  <c r="L92" i="2"/>
  <c r="L94" i="2" s="1"/>
  <c r="M92" i="2"/>
  <c r="N92" i="2"/>
  <c r="N94" i="2" s="1"/>
  <c r="O92" i="2"/>
  <c r="O94" i="2" s="1"/>
  <c r="P92" i="2"/>
  <c r="Q92" i="2"/>
  <c r="Q94" i="2" s="1"/>
  <c r="R92" i="2"/>
  <c r="R94" i="2" s="1"/>
  <c r="S92" i="2"/>
  <c r="T92" i="2"/>
  <c r="T94" i="2" s="1"/>
  <c r="U92" i="2"/>
  <c r="V92" i="2"/>
  <c r="W92" i="2"/>
  <c r="W94" i="2" s="1"/>
  <c r="X92" i="2"/>
  <c r="Y92" i="2"/>
  <c r="Y94" i="2" s="1"/>
  <c r="Z93" i="2" a="1"/>
  <c r="Z93" i="2" s="1"/>
  <c r="C94" i="2"/>
  <c r="E94" i="2"/>
  <c r="H94" i="2"/>
  <c r="I94" i="2"/>
  <c r="K94" i="2"/>
  <c r="M94" i="2"/>
  <c r="P94" i="2"/>
  <c r="S94" i="2"/>
  <c r="U94" i="2"/>
  <c r="V94" i="2"/>
  <c r="X94" i="2"/>
  <c r="A95" i="2"/>
  <c r="B95" i="2"/>
  <c r="C95" i="2"/>
  <c r="D95" i="2"/>
  <c r="D97" i="2" s="1"/>
  <c r="E95" i="2"/>
  <c r="F95" i="2"/>
  <c r="F97" i="2" s="1"/>
  <c r="G95" i="2"/>
  <c r="G97" i="2" s="1"/>
  <c r="H95" i="2"/>
  <c r="I95" i="2"/>
  <c r="J95" i="2"/>
  <c r="K95" i="2"/>
  <c r="L95" i="2"/>
  <c r="M95" i="2"/>
  <c r="N95" i="2"/>
  <c r="N97" i="2" s="1"/>
  <c r="O95" i="2"/>
  <c r="P95" i="2"/>
  <c r="P97" i="2" s="1"/>
  <c r="Q95" i="2"/>
  <c r="R95" i="2"/>
  <c r="S95" i="2"/>
  <c r="T95" i="2"/>
  <c r="T97" i="2" s="1"/>
  <c r="U95" i="2"/>
  <c r="V95" i="2"/>
  <c r="V97" i="2" s="1"/>
  <c r="W95" i="2"/>
  <c r="X95" i="2"/>
  <c r="X97" i="2" s="1"/>
  <c r="Y95" i="2"/>
  <c r="Z96" i="2"/>
  <c r="Z96" i="2" a="1"/>
  <c r="B97" i="2"/>
  <c r="C97" i="2"/>
  <c r="E97" i="2"/>
  <c r="H97" i="2"/>
  <c r="J97" i="2"/>
  <c r="K97" i="2"/>
  <c r="L97" i="2"/>
  <c r="M97" i="2"/>
  <c r="O97" i="2"/>
  <c r="R97" i="2"/>
  <c r="S97" i="2"/>
  <c r="U97" i="2"/>
  <c r="W97" i="2"/>
  <c r="A98" i="2"/>
  <c r="B98" i="2"/>
  <c r="C98" i="2"/>
  <c r="C100" i="2" s="1"/>
  <c r="D98" i="2"/>
  <c r="E98" i="2"/>
  <c r="E100" i="2" s="1"/>
  <c r="F98" i="2"/>
  <c r="F100" i="2" s="1"/>
  <c r="G98" i="2"/>
  <c r="H98" i="2"/>
  <c r="I98" i="2"/>
  <c r="J98" i="2"/>
  <c r="J100" i="2" s="1"/>
  <c r="K98" i="2"/>
  <c r="K100" i="2" s="1"/>
  <c r="L98" i="2"/>
  <c r="M98" i="2"/>
  <c r="N98" i="2"/>
  <c r="N100" i="2" s="1"/>
  <c r="O98" i="2"/>
  <c r="P98" i="2"/>
  <c r="Q98" i="2"/>
  <c r="R98" i="2"/>
  <c r="R100" i="2" s="1"/>
  <c r="S98" i="2"/>
  <c r="S100" i="2" s="1"/>
  <c r="T98" i="2"/>
  <c r="U98" i="2"/>
  <c r="U100" i="2" s="1"/>
  <c r="V98" i="2"/>
  <c r="W98" i="2"/>
  <c r="X98" i="2"/>
  <c r="Y98" i="2"/>
  <c r="Y100" i="2" s="1"/>
  <c r="Z99" i="2" a="1"/>
  <c r="Z99" i="2" s="1"/>
  <c r="D100" i="2"/>
  <c r="G100" i="2"/>
  <c r="H100" i="2"/>
  <c r="I100" i="2"/>
  <c r="L100" i="2"/>
  <c r="M100" i="2"/>
  <c r="O100" i="2"/>
  <c r="P100" i="2"/>
  <c r="Q100" i="2"/>
  <c r="T100" i="2"/>
  <c r="V100" i="2"/>
  <c r="W100" i="2"/>
  <c r="X100" i="2"/>
  <c r="A101" i="2"/>
  <c r="B101" i="2"/>
  <c r="C101" i="2"/>
  <c r="C103" i="2" s="1"/>
  <c r="D101" i="2"/>
  <c r="D103" i="2" s="1"/>
  <c r="E101" i="2"/>
  <c r="E103" i="2" s="1"/>
  <c r="F101" i="2"/>
  <c r="G101" i="2"/>
  <c r="H101" i="2"/>
  <c r="H103" i="2" s="1"/>
  <c r="I101" i="2"/>
  <c r="J101" i="2"/>
  <c r="J103" i="2" s="1"/>
  <c r="K101" i="2"/>
  <c r="K103" i="2" s="1"/>
  <c r="L101" i="2"/>
  <c r="M101" i="2"/>
  <c r="M103" i="2" s="1"/>
  <c r="N101" i="2"/>
  <c r="N103" i="2" s="1"/>
  <c r="O101" i="2"/>
  <c r="P101" i="2"/>
  <c r="P103" i="2" s="1"/>
  <c r="Q101" i="2"/>
  <c r="R101" i="2"/>
  <c r="S101" i="2"/>
  <c r="S103" i="2" s="1"/>
  <c r="T101" i="2"/>
  <c r="U101" i="2"/>
  <c r="U103" i="2" s="1"/>
  <c r="V101" i="2"/>
  <c r="W101" i="2"/>
  <c r="X101" i="2"/>
  <c r="X103" i="2" s="1"/>
  <c r="Y101" i="2"/>
  <c r="Z101" i="2" a="1"/>
  <c r="Z101" i="2" s="1"/>
  <c r="Z103" i="2" s="1"/>
  <c r="Z102" i="2"/>
  <c r="Z102" i="2" a="1"/>
  <c r="B103" i="2"/>
  <c r="F103" i="2"/>
  <c r="G103" i="2"/>
  <c r="I103" i="2"/>
  <c r="L103" i="2"/>
  <c r="O103" i="2"/>
  <c r="Q103" i="2"/>
  <c r="R103" i="2"/>
  <c r="T103" i="2"/>
  <c r="V103" i="2"/>
  <c r="W103" i="2"/>
  <c r="Y103" i="2"/>
  <c r="A104" i="2"/>
  <c r="C104" i="2"/>
  <c r="D104" i="2"/>
  <c r="E104" i="2"/>
  <c r="F104" i="2"/>
  <c r="G104" i="2"/>
  <c r="H104" i="2"/>
  <c r="I104" i="2"/>
  <c r="Z104" i="2" s="1"/>
  <c r="J104" i="2"/>
  <c r="K104" i="2"/>
  <c r="L104" i="2"/>
  <c r="M104" i="2"/>
  <c r="N104" i="2"/>
  <c r="O104" i="2"/>
  <c r="P104" i="2"/>
  <c r="Q104" i="2"/>
  <c r="R104" i="2"/>
  <c r="W104" i="2"/>
  <c r="X104" i="2"/>
  <c r="Y104" i="2"/>
  <c r="Z106"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A110" i="2"/>
  <c r="Z111"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6" i="2"/>
  <c r="A119" i="2"/>
  <c r="B119" i="2"/>
  <c r="B121" i="2" s="1"/>
  <c r="C119" i="2"/>
  <c r="D119" i="2"/>
  <c r="D121" i="2" s="1"/>
  <c r="D172" i="2" s="1"/>
  <c r="E119" i="2"/>
  <c r="F119" i="2"/>
  <c r="G119" i="2"/>
  <c r="H119" i="2"/>
  <c r="I119" i="2"/>
  <c r="J119" i="2"/>
  <c r="J121" i="2" s="1"/>
  <c r="K119" i="2"/>
  <c r="K121" i="2" s="1"/>
  <c r="L119" i="2"/>
  <c r="M119" i="2"/>
  <c r="N119" i="2"/>
  <c r="O119" i="2"/>
  <c r="P119" i="2"/>
  <c r="P121" i="2" s="1"/>
  <c r="P172" i="2" s="1"/>
  <c r="Q119" i="2"/>
  <c r="Q121" i="2" s="1"/>
  <c r="R119" i="2"/>
  <c r="R121" i="2" s="1"/>
  <c r="S119" i="2"/>
  <c r="T119" i="2"/>
  <c r="T121" i="2" s="1"/>
  <c r="U119" i="2"/>
  <c r="V119" i="2"/>
  <c r="W119" i="2"/>
  <c r="X119" i="2"/>
  <c r="Y119" i="2"/>
  <c r="Y121" i="2" s="1"/>
  <c r="E121" i="2"/>
  <c r="F121" i="2"/>
  <c r="G121" i="2"/>
  <c r="H121" i="2"/>
  <c r="I121" i="2"/>
  <c r="I172" i="2" s="1"/>
  <c r="L121" i="2"/>
  <c r="M121" i="2"/>
  <c r="N121" i="2"/>
  <c r="O121" i="2"/>
  <c r="U121" i="2"/>
  <c r="V121" i="2"/>
  <c r="V172" i="2" s="1"/>
  <c r="W121" i="2"/>
  <c r="X121" i="2"/>
  <c r="X172" i="2" s="1"/>
  <c r="A124" i="2"/>
  <c r="B124" i="2"/>
  <c r="C124" i="2"/>
  <c r="D124" i="2"/>
  <c r="E124" i="2"/>
  <c r="F124" i="2"/>
  <c r="G124" i="2"/>
  <c r="H124" i="2"/>
  <c r="I124" i="2"/>
  <c r="I126" i="2" s="1"/>
  <c r="J124" i="2"/>
  <c r="J126" i="2" s="1"/>
  <c r="K124" i="2"/>
  <c r="L124" i="2"/>
  <c r="L126" i="2" s="1"/>
  <c r="M124" i="2"/>
  <c r="N124" i="2"/>
  <c r="O124" i="2"/>
  <c r="O126" i="2" s="1"/>
  <c r="P124" i="2"/>
  <c r="P164" i="2" s="1"/>
  <c r="Q124" i="2"/>
  <c r="Q126" i="2" s="1"/>
  <c r="R124" i="2"/>
  <c r="S124" i="2"/>
  <c r="T124" i="2"/>
  <c r="U124" i="2"/>
  <c r="V124" i="2"/>
  <c r="W124" i="2"/>
  <c r="W126" i="2" s="1"/>
  <c r="X124" i="2"/>
  <c r="X126" i="2" s="1"/>
  <c r="Y124" i="2"/>
  <c r="Y126" i="2" s="1"/>
  <c r="B126" i="2"/>
  <c r="B172" i="2" s="1"/>
  <c r="C126" i="2"/>
  <c r="D126" i="2"/>
  <c r="E126" i="2"/>
  <c r="F126" i="2"/>
  <c r="H126" i="2"/>
  <c r="H172" i="2" s="1"/>
  <c r="K126" i="2"/>
  <c r="M126" i="2"/>
  <c r="N126" i="2"/>
  <c r="P126" i="2"/>
  <c r="R126" i="2"/>
  <c r="R172" i="2" s="1"/>
  <c r="S126" i="2"/>
  <c r="T126" i="2"/>
  <c r="U126" i="2"/>
  <c r="V126"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31" i="2"/>
  <c r="A134" i="2"/>
  <c r="B134" i="2"/>
  <c r="B136" i="2" s="1"/>
  <c r="C134" i="2"/>
  <c r="D134" i="2"/>
  <c r="D136" i="2" s="1"/>
  <c r="E134" i="2"/>
  <c r="F134" i="2"/>
  <c r="G134" i="2"/>
  <c r="G136" i="2" s="1"/>
  <c r="H134" i="2"/>
  <c r="I134" i="2"/>
  <c r="I136" i="2" s="1"/>
  <c r="J134" i="2"/>
  <c r="J136" i="2" s="1"/>
  <c r="J165" i="2" s="1"/>
  <c r="K134" i="2"/>
  <c r="L134" i="2"/>
  <c r="L136" i="2" s="1"/>
  <c r="M134" i="2"/>
  <c r="M171" i="2" s="1"/>
  <c r="N134" i="2"/>
  <c r="O134" i="2"/>
  <c r="O136" i="2" s="1"/>
  <c r="P134" i="2"/>
  <c r="Q134" i="2"/>
  <c r="R134" i="2"/>
  <c r="R136" i="2" s="1"/>
  <c r="S134" i="2"/>
  <c r="T134" i="2"/>
  <c r="U134" i="2"/>
  <c r="V134" i="2"/>
  <c r="W134" i="2"/>
  <c r="W136" i="2" s="1"/>
  <c r="W165" i="2" s="1"/>
  <c r="X134" i="2"/>
  <c r="Y134" i="2"/>
  <c r="C136" i="2"/>
  <c r="F136" i="2"/>
  <c r="H136" i="2"/>
  <c r="K136" i="2"/>
  <c r="M136" i="2"/>
  <c r="M172" i="2" s="1"/>
  <c r="N136" i="2"/>
  <c r="P136" i="2"/>
  <c r="Q136" i="2"/>
  <c r="S136" i="2"/>
  <c r="T136" i="2"/>
  <c r="T172" i="2" s="1"/>
  <c r="V136" i="2"/>
  <c r="X136" i="2"/>
  <c r="Y136" i="2"/>
  <c r="A139" i="2"/>
  <c r="B139" i="2"/>
  <c r="C139" i="2"/>
  <c r="D139" i="2"/>
  <c r="E139" i="2"/>
  <c r="F139" i="2"/>
  <c r="G139" i="2"/>
  <c r="H139" i="2"/>
  <c r="I139" i="2"/>
  <c r="I164" i="2" s="1"/>
  <c r="J139" i="2"/>
  <c r="K139" i="2"/>
  <c r="L139" i="2"/>
  <c r="M139" i="2"/>
  <c r="N139" i="2"/>
  <c r="O139" i="2"/>
  <c r="P139" i="2"/>
  <c r="Q139" i="2"/>
  <c r="R139" i="2"/>
  <c r="S139" i="2"/>
  <c r="T139" i="2"/>
  <c r="U139" i="2"/>
  <c r="V139" i="2"/>
  <c r="W139" i="2"/>
  <c r="X139" i="2"/>
  <c r="Y139" i="2"/>
  <c r="Y164" i="2" s="1"/>
  <c r="Z139" i="2"/>
  <c r="A140" i="2"/>
  <c r="Z141" i="2"/>
  <c r="A144" i="2"/>
  <c r="B144" i="2"/>
  <c r="C144" i="2"/>
  <c r="Z144" i="2" s="1"/>
  <c r="D144" i="2"/>
  <c r="D146" i="2" s="1"/>
  <c r="E144" i="2"/>
  <c r="F144" i="2"/>
  <c r="G144" i="2"/>
  <c r="G146" i="2" s="1"/>
  <c r="H144" i="2"/>
  <c r="I144" i="2"/>
  <c r="I146" i="2" s="1"/>
  <c r="J144" i="2"/>
  <c r="K144" i="2"/>
  <c r="K146" i="2" s="1"/>
  <c r="K165" i="2" s="1"/>
  <c r="L144" i="2"/>
  <c r="L146" i="2" s="1"/>
  <c r="M144" i="2"/>
  <c r="N144" i="2"/>
  <c r="O144" i="2"/>
  <c r="P144" i="2"/>
  <c r="Q144" i="2"/>
  <c r="Q146" i="2" s="1"/>
  <c r="Q165" i="2" s="1"/>
  <c r="R144" i="2"/>
  <c r="S144" i="2"/>
  <c r="T144" i="2"/>
  <c r="T146" i="2" s="1"/>
  <c r="T165" i="2" s="1"/>
  <c r="X144" i="2"/>
  <c r="Y144" i="2"/>
  <c r="A145" i="2"/>
  <c r="E146" i="2"/>
  <c r="F146" i="2"/>
  <c r="F165" i="2" s="1"/>
  <c r="H146" i="2"/>
  <c r="H165" i="2" s="1"/>
  <c r="J146" i="2"/>
  <c r="M146" i="2"/>
  <c r="N146" i="2"/>
  <c r="O146" i="2"/>
  <c r="P146" i="2"/>
  <c r="R146" i="2"/>
  <c r="S146" i="2"/>
  <c r="X146" i="2"/>
  <c r="Y146" i="2"/>
  <c r="Y165" i="2" s="1"/>
  <c r="A149" i="2"/>
  <c r="B149" i="2"/>
  <c r="C149" i="2"/>
  <c r="D149" i="2"/>
  <c r="E149" i="2"/>
  <c r="F149" i="2"/>
  <c r="G149" i="2"/>
  <c r="H149" i="2"/>
  <c r="I149" i="2"/>
  <c r="J149" i="2"/>
  <c r="K149" i="2"/>
  <c r="L149" i="2"/>
  <c r="M149" i="2"/>
  <c r="N149" i="2"/>
  <c r="O149" i="2"/>
  <c r="P149" i="2"/>
  <c r="Q149" i="2"/>
  <c r="R149" i="2"/>
  <c r="S149" i="2"/>
  <c r="T149" i="2"/>
  <c r="U149" i="2"/>
  <c r="V149" i="2"/>
  <c r="W149" i="2"/>
  <c r="X149" i="2"/>
  <c r="Y149" i="2"/>
  <c r="A150" i="2"/>
  <c r="Z151"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A155" i="2"/>
  <c r="Z156" i="2"/>
  <c r="A159" i="2"/>
  <c r="B159" i="2"/>
  <c r="C159" i="2"/>
  <c r="D159" i="2"/>
  <c r="E159" i="2"/>
  <c r="F159" i="2"/>
  <c r="G159" i="2"/>
  <c r="H159" i="2"/>
  <c r="I159" i="2"/>
  <c r="J159" i="2"/>
  <c r="K159" i="2"/>
  <c r="L159" i="2"/>
  <c r="M159" i="2"/>
  <c r="N159" i="2"/>
  <c r="O159" i="2"/>
  <c r="P159" i="2"/>
  <c r="Q159" i="2"/>
  <c r="R159" i="2"/>
  <c r="R164" i="2" s="1"/>
  <c r="S159" i="2"/>
  <c r="S164" i="2" s="1"/>
  <c r="T159" i="2"/>
  <c r="U159" i="2"/>
  <c r="V159" i="2"/>
  <c r="W159" i="2"/>
  <c r="X159" i="2"/>
  <c r="Y159" i="2"/>
  <c r="Z161" i="2"/>
  <c r="H164" i="2"/>
  <c r="L164" i="2"/>
  <c r="Q164" i="2"/>
  <c r="X164" i="2"/>
  <c r="B165" i="2"/>
  <c r="I165" i="2"/>
  <c r="L165" i="2"/>
  <c r="R165" i="2"/>
  <c r="R166" i="2"/>
  <c r="H171" i="2"/>
  <c r="K171" i="2"/>
  <c r="T171" i="2"/>
  <c r="X171" i="2"/>
  <c r="J172" i="2"/>
  <c r="L172" i="2"/>
  <c r="B173" i="2"/>
  <c r="C173" i="2"/>
  <c r="D173" i="2"/>
  <c r="E173" i="2"/>
  <c r="F173" i="2"/>
  <c r="G173" i="2"/>
  <c r="H173" i="2"/>
  <c r="I173" i="2"/>
  <c r="J173" i="2"/>
  <c r="K173" i="2"/>
  <c r="L173" i="2"/>
  <c r="M173" i="2"/>
  <c r="N173" i="2"/>
  <c r="O173" i="2"/>
  <c r="P173" i="2"/>
  <c r="Q173" i="2"/>
  <c r="R173" i="2"/>
  <c r="S173" i="2"/>
  <c r="T173" i="2"/>
  <c r="U173" i="2"/>
  <c r="V173" i="2"/>
  <c r="W173" i="2"/>
  <c r="X173" i="2"/>
  <c r="Y173" i="2"/>
  <c r="B36" i="5"/>
  <c r="B40" i="5"/>
  <c r="B35" i="5"/>
  <c r="B38" i="5"/>
  <c r="B41" i="5"/>
  <c r="B44" i="5"/>
  <c r="B37" i="5"/>
  <c r="B43" i="5"/>
  <c r="B34" i="5"/>
  <c r="B39" i="5"/>
  <c r="B45" i="5"/>
  <c r="B42" i="5"/>
  <c r="B105" i="2"/>
  <c r="M105" i="2"/>
  <c r="J107" i="2"/>
  <c r="V107" i="2"/>
  <c r="M137" i="2"/>
  <c r="E150" i="2"/>
  <c r="F152" i="2"/>
  <c r="X152" i="2"/>
  <c r="P162" i="2"/>
  <c r="C105" i="2"/>
  <c r="P105" i="2"/>
  <c r="L107" i="2"/>
  <c r="W107" i="2"/>
  <c r="C137" i="2"/>
  <c r="V137" i="2"/>
  <c r="O150" i="2"/>
  <c r="X150" i="2"/>
  <c r="O152" i="2"/>
  <c r="G105" i="2"/>
  <c r="R105" i="2"/>
  <c r="B107" i="2"/>
  <c r="N107" i="2"/>
  <c r="H150" i="2"/>
  <c r="Q150" i="2"/>
  <c r="H152" i="2"/>
  <c r="Q152" i="2"/>
  <c r="J105" i="2"/>
  <c r="W105" i="2"/>
  <c r="H107" i="2"/>
  <c r="T107" i="2"/>
  <c r="H110" i="2"/>
  <c r="R110" i="2"/>
  <c r="K112" i="2"/>
  <c r="U112" i="2"/>
  <c r="H125" i="2"/>
  <c r="Q125" i="2"/>
  <c r="C127" i="2"/>
  <c r="L127" i="2"/>
  <c r="U127" i="2"/>
  <c r="E135" i="2"/>
  <c r="N135" i="2"/>
  <c r="W135" i="2"/>
  <c r="J137" i="2"/>
  <c r="S137" i="2"/>
  <c r="Q105" i="2"/>
  <c r="M107" i="2"/>
  <c r="Q110" i="2"/>
  <c r="G112" i="2"/>
  <c r="J120" i="2"/>
  <c r="C122" i="2"/>
  <c r="U122" i="2"/>
  <c r="R125" i="2"/>
  <c r="G127" i="2"/>
  <c r="M135" i="2"/>
  <c r="H137" i="2"/>
  <c r="B145" i="2"/>
  <c r="O145" i="2"/>
  <c r="H147" i="2"/>
  <c r="U147" i="2"/>
  <c r="J150" i="2"/>
  <c r="Y150" i="2"/>
  <c r="L152" i="2"/>
  <c r="F160" i="2"/>
  <c r="V160" i="2"/>
  <c r="E162" i="2"/>
  <c r="U162" i="2"/>
  <c r="W160" i="2"/>
  <c r="V162" i="2"/>
  <c r="T105" i="2"/>
  <c r="R107" i="2"/>
  <c r="C110" i="2"/>
  <c r="L112" i="2"/>
  <c r="U115" i="2"/>
  <c r="F122" i="2"/>
  <c r="X125" i="2"/>
  <c r="L130" i="2"/>
  <c r="T132" i="2"/>
  <c r="K137" i="2"/>
  <c r="K142" i="2"/>
  <c r="E145" i="2"/>
  <c r="U145" i="2"/>
  <c r="J147" i="2"/>
  <c r="P152" i="2"/>
  <c r="D155" i="2"/>
  <c r="H157" i="2"/>
  <c r="K160" i="2"/>
  <c r="K162" i="2"/>
  <c r="T112" i="2"/>
  <c r="S105" i="2"/>
  <c r="Q107" i="2"/>
  <c r="U110" i="2"/>
  <c r="H112" i="2"/>
  <c r="D125" i="2"/>
  <c r="V125" i="2"/>
  <c r="J127" i="2"/>
  <c r="B135" i="2"/>
  <c r="O135" i="2"/>
  <c r="I137" i="2"/>
  <c r="K150" i="2"/>
  <c r="M152" i="2"/>
  <c r="I160" i="2"/>
  <c r="H162" i="2"/>
  <c r="X110" i="2"/>
  <c r="M117" i="2"/>
  <c r="N120" i="2"/>
  <c r="X122" i="2"/>
  <c r="F125" i="2"/>
  <c r="K127" i="2"/>
  <c r="B132" i="2"/>
  <c r="S135" i="2"/>
  <c r="H140" i="2"/>
  <c r="L150" i="2"/>
  <c r="T155" i="2"/>
  <c r="V157" i="2"/>
  <c r="X160" i="2"/>
  <c r="W162" i="2"/>
  <c r="D107" i="2"/>
  <c r="Y105" i="2"/>
  <c r="U107" i="2"/>
  <c r="F110" i="2"/>
  <c r="O112" i="2"/>
  <c r="Q120" i="2"/>
  <c r="H122" i="2"/>
  <c r="G125" i="2"/>
  <c r="Y125" i="2"/>
  <c r="M127" i="2"/>
  <c r="C135" i="2"/>
  <c r="U135" i="2"/>
  <c r="N137" i="2"/>
  <c r="F145" i="2"/>
  <c r="V145" i="2"/>
  <c r="K147" i="2"/>
  <c r="P150" i="2"/>
  <c r="B152" i="2"/>
  <c r="R152" i="2"/>
  <c r="H160" i="2"/>
  <c r="M160" i="2"/>
  <c r="L162" i="2"/>
  <c r="D105" i="2"/>
  <c r="Y107" i="2"/>
  <c r="G110" i="2"/>
  <c r="R112" i="2"/>
  <c r="S120" i="2"/>
  <c r="L122" i="2"/>
  <c r="I125" i="2"/>
  <c r="Q127" i="2"/>
  <c r="Q130" i="2"/>
  <c r="E132" i="2"/>
  <c r="X132" i="2"/>
  <c r="D135" i="2"/>
  <c r="V135" i="2"/>
  <c r="Q137" i="2"/>
  <c r="N140" i="2"/>
  <c r="Q142" i="2"/>
  <c r="I145" i="2"/>
  <c r="W145" i="2"/>
  <c r="O147" i="2"/>
  <c r="B150" i="2"/>
  <c r="R150" i="2"/>
  <c r="D152" i="2"/>
  <c r="T152" i="2"/>
  <c r="J155" i="2"/>
  <c r="W155" i="2"/>
  <c r="L157" i="2"/>
  <c r="N160" i="2"/>
  <c r="M162" i="2"/>
  <c r="H105" i="2"/>
  <c r="I110" i="2"/>
  <c r="I105" i="2"/>
  <c r="G107" i="2"/>
  <c r="N110" i="2"/>
  <c r="B112" i="2"/>
  <c r="V112" i="2"/>
  <c r="E120" i="2"/>
  <c r="W120" i="2"/>
  <c r="O122" i="2"/>
  <c r="O125" i="2"/>
  <c r="B127" i="2"/>
  <c r="T127" i="2"/>
  <c r="J135" i="2"/>
  <c r="T137" i="2"/>
  <c r="M145" i="2"/>
  <c r="B147" i="2"/>
  <c r="R147" i="2"/>
  <c r="G150" i="2"/>
  <c r="T150" i="2"/>
  <c r="I152" i="2"/>
  <c r="V152" i="2"/>
  <c r="L155" i="2"/>
  <c r="N157" i="2"/>
  <c r="C160" i="2"/>
  <c r="R160" i="2"/>
  <c r="C162" i="2"/>
  <c r="R162" i="2"/>
  <c r="L105" i="2"/>
  <c r="E112" i="2"/>
  <c r="T117" i="2"/>
  <c r="V127" i="2"/>
  <c r="F135" i="2"/>
  <c r="E137" i="2"/>
  <c r="B140" i="2"/>
  <c r="Q157" i="2"/>
  <c r="O160" i="2"/>
  <c r="I107" i="2"/>
  <c r="L132" i="2"/>
  <c r="X137" i="2"/>
  <c r="J152" i="2"/>
  <c r="L145" i="2"/>
  <c r="U152" i="2"/>
  <c r="N155" i="2"/>
  <c r="R140" i="2"/>
  <c r="X145" i="2"/>
  <c r="I150" i="2"/>
  <c r="Y117" i="2"/>
  <c r="I132" i="2"/>
  <c r="L135" i="2"/>
  <c r="R137" i="2"/>
  <c r="P140" i="2"/>
  <c r="G152" i="2"/>
  <c r="U160" i="2"/>
  <c r="X135" i="2"/>
  <c r="S140" i="2"/>
  <c r="K155" i="2"/>
  <c r="Q115" i="2"/>
  <c r="C130" i="2"/>
  <c r="F147" i="2"/>
  <c r="B162" i="2"/>
  <c r="C150" i="2"/>
  <c r="N115" i="2"/>
  <c r="S147" i="2"/>
  <c r="G115" i="2"/>
  <c r="D145" i="2"/>
  <c r="N145" i="2"/>
  <c r="Y152" i="2"/>
  <c r="D162" i="2"/>
  <c r="B120" i="2"/>
  <c r="P125" i="2"/>
  <c r="H142" i="2"/>
  <c r="P110" i="2"/>
  <c r="H120" i="2"/>
  <c r="N122" i="2"/>
  <c r="D127" i="2"/>
  <c r="T130" i="2"/>
  <c r="R142" i="2"/>
  <c r="S150" i="2"/>
  <c r="C157" i="2"/>
  <c r="B160" i="2"/>
  <c r="T162" i="2"/>
  <c r="G117" i="2"/>
  <c r="U120" i="2"/>
  <c r="R122" i="2"/>
  <c r="S127" i="2"/>
  <c r="W130" i="2"/>
  <c r="T142" i="2"/>
  <c r="U150" i="2"/>
  <c r="M157" i="2"/>
  <c r="E160" i="2"/>
  <c r="M125" i="2"/>
  <c r="B142" i="2"/>
  <c r="Q147" i="2"/>
  <c r="E130" i="2"/>
  <c r="N162" i="2"/>
  <c r="N163" i="2" l="1"/>
  <c r="Z142" i="2" a="1"/>
  <c r="Z142" i="2" s="1"/>
  <c r="B143" i="2"/>
  <c r="G118" i="2"/>
  <c r="Z160" i="2" a="1"/>
  <c r="Z160" i="2" s="1"/>
  <c r="R143" i="2"/>
  <c r="D128" i="2"/>
  <c r="N123" i="2"/>
  <c r="H143" i="2"/>
  <c r="Z120" i="2" a="1"/>
  <c r="Z120" i="2" s="1"/>
  <c r="Y153" i="2"/>
  <c r="B163" i="2"/>
  <c r="Z162" i="2" a="1"/>
  <c r="Z162" i="2" s="1"/>
  <c r="F148" i="2"/>
  <c r="G153" i="2"/>
  <c r="U153" i="2"/>
  <c r="J153" i="2"/>
  <c r="X138" i="2"/>
  <c r="L133" i="2"/>
  <c r="I108" i="2"/>
  <c r="Z140" i="2" a="1"/>
  <c r="Z140" i="2" s="1"/>
  <c r="E138" i="2"/>
  <c r="V128" i="2"/>
  <c r="R163" i="2"/>
  <c r="C163" i="2"/>
  <c r="N158" i="2"/>
  <c r="I153" i="2"/>
  <c r="B148" i="2"/>
  <c r="Z147" i="2" a="1"/>
  <c r="Z147" i="2" s="1"/>
  <c r="Z127" i="2" a="1"/>
  <c r="Z127" i="2" s="1"/>
  <c r="Z112" i="2" a="1"/>
  <c r="Z112" i="2" s="1"/>
  <c r="G108" i="2"/>
  <c r="M163" i="2"/>
  <c r="L158" i="2"/>
  <c r="T153" i="2"/>
  <c r="Z150" i="2" a="1"/>
  <c r="Z150" i="2" s="1"/>
  <c r="O148" i="2"/>
  <c r="D138" i="2"/>
  <c r="E133" i="2"/>
  <c r="Q128" i="2"/>
  <c r="R113" i="2"/>
  <c r="Y108" i="2"/>
  <c r="R153" i="2"/>
  <c r="Z152" i="2" a="1"/>
  <c r="Z152" i="2" s="1"/>
  <c r="B153" i="2"/>
  <c r="N138" i="2"/>
  <c r="M128" i="2"/>
  <c r="H123" i="2"/>
  <c r="D108" i="2"/>
  <c r="W163" i="2"/>
  <c r="Z132" i="2" a="1"/>
  <c r="Z132" i="2" s="1"/>
  <c r="H163" i="2"/>
  <c r="Z135" i="2" a="1"/>
  <c r="Z135" i="2" s="1"/>
  <c r="H113" i="2"/>
  <c r="Q108" i="2"/>
  <c r="K163" i="2"/>
  <c r="P153" i="2"/>
  <c r="T133" i="2"/>
  <c r="R108" i="2"/>
  <c r="V163" i="2"/>
  <c r="U163" i="2"/>
  <c r="E163" i="2"/>
  <c r="L153" i="2"/>
  <c r="U148" i="2"/>
  <c r="Z145" i="2" a="1"/>
  <c r="Z145" i="2" s="1"/>
  <c r="G128" i="2"/>
  <c r="U123" i="2"/>
  <c r="G113" i="2"/>
  <c r="M108" i="2"/>
  <c r="S138" i="2"/>
  <c r="J138" i="2"/>
  <c r="U113" i="2"/>
  <c r="T108" i="2"/>
  <c r="H108" i="2"/>
  <c r="Q153" i="2"/>
  <c r="H153" i="2"/>
  <c r="Z107" i="2" a="1"/>
  <c r="Z107" i="2" s="1"/>
  <c r="B108" i="2"/>
  <c r="O153" i="2"/>
  <c r="V138" i="2"/>
  <c r="C138" i="2"/>
  <c r="W108" i="2"/>
  <c r="L108" i="2"/>
  <c r="X153" i="2"/>
  <c r="M138" i="2"/>
  <c r="J108" i="2"/>
  <c r="Z105" i="2" a="1"/>
  <c r="Z105" i="2" s="1"/>
  <c r="Z108" i="2" s="1"/>
  <c r="F42" i="5"/>
  <c r="D42" i="5"/>
  <c r="F45" i="5"/>
  <c r="D45" i="5"/>
  <c r="AA52" i="2" s="1"/>
  <c r="F39" i="5"/>
  <c r="D39" i="5"/>
  <c r="F34" i="5"/>
  <c r="D34" i="5"/>
  <c r="D43" i="5"/>
  <c r="AA50" i="2" s="1"/>
  <c r="F43" i="5"/>
  <c r="D37" i="5"/>
  <c r="F37" i="5"/>
  <c r="D44" i="5"/>
  <c r="F44" i="5"/>
  <c r="D41" i="5"/>
  <c r="F41" i="5"/>
  <c r="D38" i="5"/>
  <c r="F38" i="5"/>
  <c r="D35" i="5"/>
  <c r="F35" i="5"/>
  <c r="D40" i="5"/>
  <c r="F40" i="5"/>
  <c r="F36" i="5"/>
  <c r="D36" i="5"/>
  <c r="U38" i="2"/>
  <c r="U78" i="2"/>
  <c r="B166" i="2"/>
  <c r="S165" i="2"/>
  <c r="S166" i="2" s="1"/>
  <c r="K63" i="2"/>
  <c r="Z149" i="2"/>
  <c r="S121" i="2"/>
  <c r="S172" i="2" s="1"/>
  <c r="S171" i="2"/>
  <c r="K172" i="2"/>
  <c r="Z119" i="2"/>
  <c r="C121" i="2"/>
  <c r="C164" i="2"/>
  <c r="C171" i="2"/>
  <c r="Z114" i="2"/>
  <c r="D171" i="2"/>
  <c r="W166" i="2"/>
  <c r="O165" i="2"/>
  <c r="O166" i="2" s="1"/>
  <c r="F62" i="2"/>
  <c r="F78" i="2"/>
  <c r="O164" i="2"/>
  <c r="Z134" i="2"/>
  <c r="E136" i="2"/>
  <c r="E165" i="2" s="1"/>
  <c r="E166" i="2" s="1"/>
  <c r="E171" i="2"/>
  <c r="Z87" i="2"/>
  <c r="L166" i="2"/>
  <c r="U164" i="2"/>
  <c r="M164" i="2"/>
  <c r="E164" i="2"/>
  <c r="Z159" i="2"/>
  <c r="Y166" i="2"/>
  <c r="W172" i="2"/>
  <c r="Z124" i="2"/>
  <c r="G126" i="2"/>
  <c r="F38" i="2"/>
  <c r="F58" i="2" s="1"/>
  <c r="F167" i="2" s="1"/>
  <c r="F168" i="2" s="1"/>
  <c r="Y38" i="2"/>
  <c r="G164" i="2"/>
  <c r="U136" i="2"/>
  <c r="U171" i="2"/>
  <c r="M165" i="2"/>
  <c r="M166" i="2" s="1"/>
  <c r="G165" i="2"/>
  <c r="G166" i="2" s="1"/>
  <c r="I166" i="2"/>
  <c r="Z136" i="2"/>
  <c r="L171" i="2"/>
  <c r="X38" i="2"/>
  <c r="X58" i="2" s="1"/>
  <c r="X167" i="2" s="1"/>
  <c r="X168" i="2" s="1"/>
  <c r="H38" i="2"/>
  <c r="H63" i="2"/>
  <c r="L62" i="2"/>
  <c r="L64" i="2" s="1"/>
  <c r="L59" i="2"/>
  <c r="L58" i="2" s="1"/>
  <c r="L167" i="2" s="1"/>
  <c r="N62" i="2"/>
  <c r="N59" i="2"/>
  <c r="N58" i="2" s="1"/>
  <c r="N167" i="2" s="1"/>
  <c r="C62" i="2"/>
  <c r="C59" i="2"/>
  <c r="C58" i="2" s="1"/>
  <c r="C167" i="2" s="1"/>
  <c r="D29" i="7"/>
  <c r="B9" i="5" s="1"/>
  <c r="D9" i="5" s="1"/>
  <c r="D30" i="7"/>
  <c r="B21" i="5" s="1"/>
  <c r="D21" i="5" s="1"/>
  <c r="D31" i="7"/>
  <c r="J171" i="2"/>
  <c r="P165" i="2"/>
  <c r="P166" i="2" s="1"/>
  <c r="T164" i="2"/>
  <c r="T166" i="2" s="1"/>
  <c r="D164" i="2"/>
  <c r="N165" i="2"/>
  <c r="C146" i="2"/>
  <c r="Z129" i="2"/>
  <c r="Z98" i="2" a="1"/>
  <c r="Z98" i="2" s="1"/>
  <c r="Z100" i="2" s="1"/>
  <c r="B100" i="2"/>
  <c r="W171" i="2"/>
  <c r="O171" i="2"/>
  <c r="G171" i="2"/>
  <c r="Z92" i="2" a="1"/>
  <c r="Z92" i="2" s="1"/>
  <c r="Z94" i="2" s="1"/>
  <c r="B94" i="2"/>
  <c r="Z91" i="2"/>
  <c r="X65" i="2"/>
  <c r="AF55" i="1"/>
  <c r="AE55" i="1"/>
  <c r="AE30" i="1"/>
  <c r="AF30" i="1"/>
  <c r="AD100" i="1"/>
  <c r="J164" i="2"/>
  <c r="J166" i="2" s="1"/>
  <c r="B164" i="2"/>
  <c r="E65" i="2"/>
  <c r="R171" i="2"/>
  <c r="V164" i="2"/>
  <c r="N164" i="2"/>
  <c r="F164" i="2"/>
  <c r="F166" i="2" s="1"/>
  <c r="X165" i="2"/>
  <c r="X166" i="2" s="1"/>
  <c r="D165" i="2"/>
  <c r="V165" i="2"/>
  <c r="F172" i="2"/>
  <c r="Y172" i="2"/>
  <c r="Q172" i="2"/>
  <c r="Y97" i="2"/>
  <c r="Y171" i="2"/>
  <c r="Q97" i="2"/>
  <c r="Q171" i="2"/>
  <c r="I97" i="2"/>
  <c r="I171" i="2"/>
  <c r="T64" i="2"/>
  <c r="V58" i="2"/>
  <c r="V167" i="2" s="1"/>
  <c r="D58" i="2"/>
  <c r="D167" i="2" s="1"/>
  <c r="W61" i="2"/>
  <c r="W65" i="2" s="1"/>
  <c r="J38" i="2"/>
  <c r="M38" i="2"/>
  <c r="M58" i="2" s="1"/>
  <c r="M167" i="2" s="1"/>
  <c r="M168" i="2" s="1"/>
  <c r="P171" i="2"/>
  <c r="H166" i="2"/>
  <c r="V65" i="2"/>
  <c r="C63" i="2"/>
  <c r="C38" i="2"/>
  <c r="N172" i="2"/>
  <c r="V91" i="2"/>
  <c r="V171" i="2"/>
  <c r="N91" i="2"/>
  <c r="N171" i="2"/>
  <c r="F171" i="2"/>
  <c r="F91" i="2"/>
  <c r="P64" i="2"/>
  <c r="O61" i="2"/>
  <c r="O172" i="2"/>
  <c r="L65" i="2"/>
  <c r="V78" i="2"/>
  <c r="V38" i="2"/>
  <c r="V63" i="2"/>
  <c r="V64" i="2" s="1"/>
  <c r="Y59" i="2"/>
  <c r="Y58" i="2" s="1"/>
  <c r="Y167" i="2" s="1"/>
  <c r="Y63" i="2"/>
  <c r="Y64" i="2" s="1"/>
  <c r="E5" i="5"/>
  <c r="B63" i="2"/>
  <c r="B64" i="2" s="1"/>
  <c r="B59" i="2"/>
  <c r="B171" i="2"/>
  <c r="W164" i="2"/>
  <c r="K164" i="2"/>
  <c r="K166" i="2" s="1"/>
  <c r="Z154" i="2"/>
  <c r="Q166" i="2"/>
  <c r="Z109" i="2"/>
  <c r="M64" i="2"/>
  <c r="J64" i="2"/>
  <c r="E23" i="5"/>
  <c r="B61" i="2"/>
  <c r="W78" i="2"/>
  <c r="R63" i="2"/>
  <c r="R64" i="2" s="1"/>
  <c r="R78" i="2"/>
  <c r="R38" i="2"/>
  <c r="R58" i="2" s="1"/>
  <c r="R167" i="2" s="1"/>
  <c r="R168" i="2" s="1"/>
  <c r="M78" i="2"/>
  <c r="B38" i="2"/>
  <c r="S38" i="2"/>
  <c r="K38" i="2"/>
  <c r="K58" i="2" s="1"/>
  <c r="K167" i="2" s="1"/>
  <c r="K168" i="2" s="1"/>
  <c r="E17" i="5"/>
  <c r="E21" i="5"/>
  <c r="AE48" i="1"/>
  <c r="AF48" i="1"/>
  <c r="AE42" i="1"/>
  <c r="AF42" i="1"/>
  <c r="H30" i="7"/>
  <c r="B24" i="5" s="1"/>
  <c r="D24" i="5" s="1"/>
  <c r="H31" i="7"/>
  <c r="H29" i="7"/>
  <c r="B12" i="5" s="1"/>
  <c r="D12" i="5" s="1"/>
  <c r="Z95" i="2" a="1"/>
  <c r="Z95" i="2" s="1"/>
  <c r="Z97" i="2" s="1"/>
  <c r="T58" i="2"/>
  <c r="T167" i="2" s="1"/>
  <c r="F61" i="2"/>
  <c r="E20" i="5"/>
  <c r="G78" i="2"/>
  <c r="J59" i="2"/>
  <c r="J58" i="2" s="1"/>
  <c r="J167" i="2" s="1"/>
  <c r="B25" i="5" a="1"/>
  <c r="B25" i="5" s="1"/>
  <c r="D25" i="5" s="1"/>
  <c r="AE19" i="1"/>
  <c r="B20" i="5" a="1"/>
  <c r="B20" i="5" s="1"/>
  <c r="D20" i="5" s="1"/>
  <c r="B5" i="5" a="1"/>
  <c r="B5" i="5" s="1"/>
  <c r="D5" i="5" s="1"/>
  <c r="B7" i="5" a="1"/>
  <c r="B7" i="5" s="1"/>
  <c r="D7" i="5" s="1"/>
  <c r="B13" i="5" a="1"/>
  <c r="B13" i="5" s="1"/>
  <c r="D13" i="5" s="1"/>
  <c r="B11" i="5" a="1"/>
  <c r="B11" i="5" s="1"/>
  <c r="D11" i="5" s="1"/>
  <c r="B19" i="5" a="1"/>
  <c r="B19" i="5" s="1"/>
  <c r="D19" i="5" s="1"/>
  <c r="B23" i="5" a="1"/>
  <c r="B23" i="5" s="1"/>
  <c r="D23" i="5" s="1"/>
  <c r="B17" i="5" a="1"/>
  <c r="B17" i="5" s="1"/>
  <c r="D17" i="5" s="1"/>
  <c r="D65" i="2"/>
  <c r="K62" i="2"/>
  <c r="K64" i="2" s="1"/>
  <c r="U62" i="2"/>
  <c r="U59" i="2"/>
  <c r="E8" i="5"/>
  <c r="S61" i="2"/>
  <c r="S65" i="2" s="1"/>
  <c r="K61" i="2"/>
  <c r="E7" i="5"/>
  <c r="T63" i="2"/>
  <c r="T65" i="2" s="1"/>
  <c r="O63" i="2"/>
  <c r="Z59" i="2"/>
  <c r="E22" i="5"/>
  <c r="E10" i="5"/>
  <c r="E62" i="2"/>
  <c r="E64" i="2" s="1"/>
  <c r="G63" i="2"/>
  <c r="G59" i="2"/>
  <c r="E38" i="2"/>
  <c r="E58" i="2" s="1"/>
  <c r="E167" i="2" s="1"/>
  <c r="X62" i="2"/>
  <c r="X64" i="2" s="1"/>
  <c r="H59" i="2"/>
  <c r="H62" i="2"/>
  <c r="H64" i="2" s="1"/>
  <c r="N38" i="2"/>
  <c r="G62" i="2"/>
  <c r="G64" i="2" s="1"/>
  <c r="S59" i="2"/>
  <c r="S58" i="2" s="1"/>
  <c r="S167" i="2" s="1"/>
  <c r="S168" i="2" s="1"/>
  <c r="K44" i="3"/>
  <c r="K45" i="3" s="1"/>
  <c r="G32" i="5"/>
  <c r="AF74" i="1"/>
  <c r="AE74" i="1"/>
  <c r="E24" i="5"/>
  <c r="P61" i="2"/>
  <c r="E19" i="5"/>
  <c r="Y78" i="2"/>
  <c r="Q78" i="2"/>
  <c r="Q38" i="2"/>
  <c r="I78" i="2"/>
  <c r="I61" i="2"/>
  <c r="W62" i="2"/>
  <c r="W64" i="2" s="1"/>
  <c r="G31" i="5"/>
  <c r="AE80" i="1"/>
  <c r="AE101" i="1" s="1"/>
  <c r="AD101" i="1"/>
  <c r="AF80" i="1"/>
  <c r="AE58" i="1"/>
  <c r="AF58" i="1"/>
  <c r="I59" i="2"/>
  <c r="I58" i="2" s="1"/>
  <c r="I167" i="2" s="1"/>
  <c r="I63" i="2"/>
  <c r="I64" i="2" s="1"/>
  <c r="P59" i="2"/>
  <c r="P58" i="2" s="1"/>
  <c r="P167" i="2" s="1"/>
  <c r="P63" i="2"/>
  <c r="F63" i="2"/>
  <c r="AE84" i="1"/>
  <c r="AF84" i="1"/>
  <c r="AF67" i="1"/>
  <c r="AE67" i="1"/>
  <c r="E14" i="3"/>
  <c r="G14" i="3" s="1"/>
  <c r="AE105" i="1"/>
  <c r="E18" i="5"/>
  <c r="W38" i="2"/>
  <c r="W58" i="2" s="1"/>
  <c r="W167" i="2" s="1"/>
  <c r="W168" i="2" s="1"/>
  <c r="O38" i="2"/>
  <c r="O58" i="2" s="1"/>
  <c r="O167" i="2" s="1"/>
  <c r="O168" i="2" s="1"/>
  <c r="G38" i="2"/>
  <c r="G61" i="2"/>
  <c r="O62" i="2"/>
  <c r="J44" i="3"/>
  <c r="J45" i="3" s="1"/>
  <c r="I45" i="5"/>
  <c r="A160" i="2" s="1"/>
  <c r="E12" i="3"/>
  <c r="E25" i="5"/>
  <c r="Q59" i="2"/>
  <c r="Q58" i="2" s="1"/>
  <c r="Q167" i="2" s="1"/>
  <c r="Q168" i="2" s="1"/>
  <c r="AF92" i="1"/>
  <c r="AE92" i="1"/>
  <c r="AE68" i="1"/>
  <c r="AF68" i="1"/>
  <c r="E11" i="5"/>
  <c r="G36" i="5"/>
  <c r="G28" i="5"/>
  <c r="AE34" i="1"/>
  <c r="AE100" i="1" s="1"/>
  <c r="AF34" i="1"/>
  <c r="AE18" i="1"/>
  <c r="AF18" i="1"/>
  <c r="L29" i="7"/>
  <c r="B6" i="5" s="1"/>
  <c r="D6" i="5" s="1"/>
  <c r="AF76" i="1"/>
  <c r="AE76" i="1"/>
  <c r="AE56" i="1"/>
  <c r="AF56" i="1"/>
  <c r="AE50" i="1"/>
  <c r="AF50" i="1"/>
  <c r="AE40" i="1"/>
  <c r="AF40" i="1"/>
  <c r="AE60" i="1"/>
  <c r="AE57" i="1"/>
  <c r="AE52" i="1"/>
  <c r="AE49" i="1"/>
  <c r="AE44" i="1"/>
  <c r="AE41" i="1"/>
  <c r="AF24" i="1"/>
  <c r="I22" i="3"/>
  <c r="AF77" i="1"/>
  <c r="AF69" i="1"/>
  <c r="AF62" i="1"/>
  <c r="AF54" i="1"/>
  <c r="AF46" i="1"/>
  <c r="AF26" i="1"/>
  <c r="B8" i="5" a="1"/>
  <c r="B8" i="5" s="1"/>
  <c r="D8" i="5" s="1"/>
  <c r="B10" i="5" a="1"/>
  <c r="B10" i="5" s="1"/>
  <c r="D10" i="5" s="1"/>
  <c r="B22" i="5" a="1"/>
  <c r="B22" i="5" s="1"/>
  <c r="D22" i="5" s="1"/>
  <c r="L31" i="7"/>
  <c r="AD105" i="1"/>
  <c r="B157" i="2"/>
  <c r="X157" i="2"/>
  <c r="R155" i="2"/>
  <c r="U130" i="2"/>
  <c r="N142" i="2"/>
  <c r="M140" i="2"/>
  <c r="X140" i="2"/>
  <c r="G132" i="2"/>
  <c r="Y132" i="2"/>
  <c r="J132" i="2"/>
  <c r="S117" i="2"/>
  <c r="V155" i="2"/>
  <c r="K140" i="2"/>
  <c r="D120" i="2"/>
  <c r="X120" i="2"/>
  <c r="T122" i="2"/>
  <c r="V120" i="2"/>
  <c r="S155" i="2"/>
  <c r="R132" i="2"/>
  <c r="C115" i="2"/>
  <c r="L115" i="2"/>
  <c r="F117" i="2"/>
  <c r="H115" i="2"/>
  <c r="E157" i="2"/>
  <c r="C145" i="2"/>
  <c r="Y145" i="2"/>
  <c r="E147" i="2"/>
  <c r="T140" i="2"/>
  <c r="L110" i="2"/>
  <c r="S112" i="2"/>
  <c r="J160" i="2"/>
  <c r="P137" i="2"/>
  <c r="E125" i="2"/>
  <c r="N105" i="2"/>
  <c r="F107" i="2"/>
  <c r="Q135" i="2"/>
  <c r="N112" i="2"/>
  <c r="L160" i="2"/>
  <c r="F127" i="2"/>
  <c r="P160" i="2"/>
  <c r="U137" i="2"/>
  <c r="T125" i="2"/>
  <c r="T160" i="2"/>
  <c r="U125" i="2"/>
  <c r="G160" i="2"/>
  <c r="L137" i="2"/>
  <c r="J125" i="2"/>
  <c r="Y155" i="2"/>
  <c r="S157" i="2"/>
  <c r="W142" i="2"/>
  <c r="W132" i="2"/>
  <c r="D130" i="2"/>
  <c r="U132" i="2"/>
  <c r="S122" i="2"/>
  <c r="P122" i="2"/>
  <c r="X147" i="2"/>
  <c r="W122" i="2"/>
  <c r="X117" i="2"/>
  <c r="S145" i="2"/>
  <c r="T145" i="2"/>
  <c r="K125" i="2"/>
  <c r="C107" i="2"/>
  <c r="G137" i="2"/>
  <c r="O155" i="2"/>
  <c r="V140" i="2"/>
  <c r="G130" i="2"/>
  <c r="Q122" i="2"/>
  <c r="M122" i="2"/>
  <c r="O115" i="2"/>
  <c r="B155" i="2"/>
  <c r="Q145" i="2"/>
  <c r="H127" i="2"/>
  <c r="U105" i="2"/>
  <c r="W137" i="2"/>
  <c r="J157" i="2"/>
  <c r="G155" i="2"/>
  <c r="I157" i="2"/>
  <c r="V142" i="2"/>
  <c r="D142" i="2"/>
  <c r="G142" i="2"/>
  <c r="O132" i="2"/>
  <c r="P130" i="2"/>
  <c r="S132" i="2"/>
  <c r="F115" i="2"/>
  <c r="H155" i="2"/>
  <c r="L120" i="2"/>
  <c r="J122" i="2"/>
  <c r="I120" i="2"/>
  <c r="G122" i="2"/>
  <c r="C155" i="2"/>
  <c r="K130" i="2"/>
  <c r="K115" i="2"/>
  <c r="V115" i="2"/>
  <c r="O117" i="2"/>
  <c r="R115" i="2"/>
  <c r="T157" i="2"/>
  <c r="K145" i="2"/>
  <c r="C147" i="2"/>
  <c r="J145" i="2"/>
  <c r="E140" i="2"/>
  <c r="C125" i="2"/>
  <c r="T110" i="2"/>
  <c r="F150" i="2"/>
  <c r="F137" i="2"/>
  <c r="V105" i="2"/>
  <c r="O107" i="2"/>
  <c r="Y135" i="2"/>
  <c r="D112" i="2"/>
  <c r="R157" i="2"/>
  <c r="V117" i="2"/>
  <c r="C140" i="2"/>
  <c r="P142" i="2"/>
  <c r="Y130" i="2"/>
  <c r="T120" i="2"/>
  <c r="R120" i="2"/>
  <c r="S115" i="2"/>
  <c r="E117" i="2"/>
  <c r="C117" i="2"/>
  <c r="D157" i="2"/>
  <c r="M147" i="2"/>
  <c r="N132" i="2"/>
  <c r="I112" i="2"/>
  <c r="N150" i="2"/>
  <c r="T135" i="2"/>
  <c r="P112" i="2"/>
  <c r="X107" i="2"/>
  <c r="W110" i="2"/>
  <c r="I162" i="2"/>
  <c r="B125" i="2"/>
  <c r="W152" i="2"/>
  <c r="B137" i="2"/>
  <c r="W112" i="2"/>
  <c r="P155" i="2"/>
  <c r="I115" i="2"/>
  <c r="I140" i="2"/>
  <c r="U140" i="2"/>
  <c r="J140" i="2"/>
  <c r="O130" i="2"/>
  <c r="V130" i="2"/>
  <c r="N130" i="2"/>
  <c r="P120" i="2"/>
  <c r="X115" i="2"/>
  <c r="R145" i="2"/>
  <c r="T115" i="2"/>
  <c r="W117" i="2"/>
  <c r="U117" i="2"/>
  <c r="L147" i="2"/>
  <c r="I117" i="2"/>
  <c r="Y112" i="2"/>
  <c r="R127" i="2"/>
  <c r="S107" i="2"/>
  <c r="B110" i="2"/>
  <c r="Y162" i="2"/>
  <c r="X162" i="2"/>
  <c r="E152" i="2"/>
  <c r="G135" i="2"/>
  <c r="C112" i="2"/>
  <c r="R135" i="2"/>
  <c r="O162" i="2"/>
  <c r="W150" i="2"/>
  <c r="W127" i="2"/>
  <c r="V110" i="2"/>
  <c r="D160" i="2"/>
  <c r="Y127" i="2"/>
  <c r="Y160" i="2"/>
  <c r="D150" i="2"/>
  <c r="E127" i="2"/>
  <c r="F155" i="2"/>
  <c r="P157" i="2"/>
  <c r="D117" i="2"/>
  <c r="L140" i="2"/>
  <c r="D140" i="2"/>
  <c r="Y142" i="2"/>
  <c r="F130" i="2"/>
  <c r="Q132" i="2"/>
  <c r="M130" i="2"/>
  <c r="C132" i="2"/>
  <c r="I122" i="2"/>
  <c r="G120" i="2"/>
  <c r="D122" i="2"/>
  <c r="P117" i="2"/>
  <c r="I147" i="2"/>
  <c r="E122" i="2"/>
  <c r="J115" i="2"/>
  <c r="N117" i="2"/>
  <c r="E115" i="2"/>
  <c r="L117" i="2"/>
  <c r="Q155" i="2"/>
  <c r="D147" i="2"/>
  <c r="V147" i="2"/>
  <c r="G147" i="2"/>
  <c r="H130" i="2"/>
  <c r="S125" i="2"/>
  <c r="Q112" i="2"/>
  <c r="V150" i="2"/>
  <c r="K135" i="2"/>
  <c r="F112" i="2"/>
  <c r="K107" i="2"/>
  <c r="K105" i="2"/>
  <c r="O137" i="2"/>
  <c r="M110" i="2"/>
  <c r="Q162" i="2"/>
  <c r="N152" i="2"/>
  <c r="P135" i="2"/>
  <c r="M112" i="2"/>
  <c r="P147" i="2"/>
  <c r="C152" i="2"/>
  <c r="Y110" i="2"/>
  <c r="E155" i="2"/>
  <c r="X155" i="2"/>
  <c r="G157" i="2"/>
  <c r="S142" i="2"/>
  <c r="Q140" i="2"/>
  <c r="C142" i="2"/>
  <c r="M142" i="2"/>
  <c r="B130" i="2"/>
  <c r="X130" i="2"/>
  <c r="H132" i="2"/>
  <c r="D132" i="2"/>
  <c r="Y122" i="2"/>
  <c r="Y120" i="2"/>
  <c r="V122" i="2"/>
  <c r="D115" i="2"/>
  <c r="J142" i="2"/>
  <c r="K120" i="2"/>
  <c r="B117" i="2"/>
  <c r="B115" i="2"/>
  <c r="Y115" i="2"/>
  <c r="T147" i="2"/>
  <c r="N147" i="2"/>
  <c r="Y147" i="2"/>
  <c r="P115" i="2"/>
  <c r="P127" i="2"/>
  <c r="J110" i="2"/>
  <c r="S162" i="2"/>
  <c r="K152" i="2"/>
  <c r="I127" i="2"/>
  <c r="O110" i="2"/>
  <c r="E105" i="2"/>
  <c r="E107" i="2"/>
  <c r="G162" i="2"/>
  <c r="O127" i="2"/>
  <c r="M155" i="2"/>
  <c r="F157" i="2"/>
  <c r="Y157" i="2"/>
  <c r="E142" i="2"/>
  <c r="Y140" i="2"/>
  <c r="L142" i="2"/>
  <c r="F140" i="2"/>
  <c r="J130" i="2"/>
  <c r="F132" i="2"/>
  <c r="I130" i="2"/>
  <c r="M132" i="2"/>
  <c r="W157" i="2"/>
  <c r="F120" i="2"/>
  <c r="B122" i="2"/>
  <c r="C120" i="2"/>
  <c r="W140" i="2"/>
  <c r="K117" i="2"/>
  <c r="J117" i="2"/>
  <c r="M115" i="2"/>
  <c r="H117" i="2"/>
  <c r="G145" i="2"/>
  <c r="W147" i="2"/>
  <c r="X142" i="2"/>
  <c r="X127" i="2"/>
  <c r="S110" i="2"/>
  <c r="J162" i="2"/>
  <c r="S152" i="2"/>
  <c r="W125" i="2"/>
  <c r="E110" i="2"/>
  <c r="O105" i="2"/>
  <c r="P107" i="2"/>
  <c r="Q160" i="2"/>
  <c r="L125" i="2"/>
  <c r="H135" i="2"/>
  <c r="F162" i="2"/>
  <c r="M150" i="2"/>
  <c r="N127" i="2"/>
  <c r="K110" i="2"/>
  <c r="U155" i="2"/>
  <c r="O157" i="2"/>
  <c r="I155" i="2"/>
  <c r="K132" i="2"/>
  <c r="F142" i="2"/>
  <c r="U142" i="2"/>
  <c r="O140" i="2"/>
  <c r="R130" i="2"/>
  <c r="P132" i="2"/>
  <c r="S130" i="2"/>
  <c r="V132" i="2"/>
  <c r="K157" i="2"/>
  <c r="O142" i="2"/>
  <c r="O120" i="2"/>
  <c r="K122" i="2"/>
  <c r="M120" i="2"/>
  <c r="U157" i="2"/>
  <c r="G140" i="2"/>
  <c r="R117" i="2"/>
  <c r="W115" i="2"/>
  <c r="Q117" i="2"/>
  <c r="P145" i="2"/>
  <c r="H145" i="2"/>
  <c r="I142" i="2"/>
  <c r="D110" i="2"/>
  <c r="J112" i="2"/>
  <c r="S160" i="2"/>
  <c r="Y137" i="2"/>
  <c r="N125" i="2"/>
  <c r="F105" i="2"/>
  <c r="X105" i="2"/>
  <c r="I135" i="2"/>
  <c r="X112" i="2"/>
  <c r="X113" i="2" l="1"/>
  <c r="I138" i="2"/>
  <c r="Y138" i="2"/>
  <c r="J113" i="2"/>
  <c r="I143" i="2"/>
  <c r="H148" i="2"/>
  <c r="Q118" i="2"/>
  <c r="R118" i="2"/>
  <c r="U158" i="2"/>
  <c r="K123" i="2"/>
  <c r="O123" i="2"/>
  <c r="O143" i="2"/>
  <c r="K158" i="2"/>
  <c r="V133" i="2"/>
  <c r="P133" i="2"/>
  <c r="U143" i="2"/>
  <c r="F143" i="2"/>
  <c r="K133" i="2"/>
  <c r="O158" i="2"/>
  <c r="K113" i="2"/>
  <c r="N128" i="2"/>
  <c r="M153" i="2"/>
  <c r="F163" i="2"/>
  <c r="H138" i="2"/>
  <c r="L128" i="2"/>
  <c r="P108" i="2"/>
  <c r="E113" i="2"/>
  <c r="S153" i="2"/>
  <c r="J163" i="2"/>
  <c r="X128" i="2"/>
  <c r="X143" i="2"/>
  <c r="W148" i="2"/>
  <c r="H118" i="2"/>
  <c r="M118" i="2"/>
  <c r="J118" i="2"/>
  <c r="K118" i="2"/>
  <c r="C123" i="2"/>
  <c r="B123" i="2"/>
  <c r="Z122" i="2" a="1"/>
  <c r="Z122" i="2" s="1"/>
  <c r="F123" i="2"/>
  <c r="W158" i="2"/>
  <c r="M133" i="2"/>
  <c r="I133" i="2"/>
  <c r="F133" i="2"/>
  <c r="L143" i="2"/>
  <c r="E143" i="2"/>
  <c r="Y158" i="2"/>
  <c r="F158" i="2"/>
  <c r="M158" i="2"/>
  <c r="O128" i="2"/>
  <c r="G163" i="2"/>
  <c r="E108" i="2"/>
  <c r="O113" i="2"/>
  <c r="I128" i="2"/>
  <c r="K153" i="2"/>
  <c r="S163" i="2"/>
  <c r="P128" i="2"/>
  <c r="Y148" i="2"/>
  <c r="N148" i="2"/>
  <c r="T148" i="2"/>
  <c r="Y118" i="2"/>
  <c r="Z115" i="2" a="1"/>
  <c r="Z115" i="2" s="1"/>
  <c r="Z118" i="2" s="1"/>
  <c r="Z117" i="2" a="1"/>
  <c r="Z117" i="2" s="1"/>
  <c r="B118" i="2"/>
  <c r="J143" i="2"/>
  <c r="V123" i="2"/>
  <c r="Y123" i="2"/>
  <c r="D133" i="2"/>
  <c r="H133" i="2"/>
  <c r="X133" i="2"/>
  <c r="Z130" i="2" a="1"/>
  <c r="Z130" i="2" s="1"/>
  <c r="Z133" i="2" s="1"/>
  <c r="B133" i="2"/>
  <c r="M143" i="2"/>
  <c r="C143" i="2"/>
  <c r="Q143" i="2"/>
  <c r="S143" i="2"/>
  <c r="G158" i="2"/>
  <c r="C153" i="2"/>
  <c r="P148" i="2"/>
  <c r="M113" i="2"/>
  <c r="N153" i="2"/>
  <c r="Q163" i="2"/>
  <c r="O138" i="2"/>
  <c r="K108" i="2"/>
  <c r="F113" i="2"/>
  <c r="K138" i="2"/>
  <c r="V153" i="2"/>
  <c r="Q113" i="2"/>
  <c r="S128" i="2"/>
  <c r="G148" i="2"/>
  <c r="V148" i="2"/>
  <c r="D148" i="2"/>
  <c r="Q158" i="2"/>
  <c r="L118" i="2"/>
  <c r="N118" i="2"/>
  <c r="E123" i="2"/>
  <c r="I148" i="2"/>
  <c r="P118" i="2"/>
  <c r="D123" i="2"/>
  <c r="I123" i="2"/>
  <c r="C133" i="2"/>
  <c r="Q133" i="2"/>
  <c r="Y143" i="2"/>
  <c r="D118" i="2"/>
  <c r="P158" i="2"/>
  <c r="E128" i="2"/>
  <c r="D153" i="2"/>
  <c r="Y128" i="2"/>
  <c r="D163" i="2"/>
  <c r="V113" i="2"/>
  <c r="W128" i="2"/>
  <c r="O163" i="2"/>
  <c r="R138" i="2"/>
  <c r="C113" i="2"/>
  <c r="E153" i="2"/>
  <c r="X163" i="2"/>
  <c r="Y163" i="2"/>
  <c r="Z110" i="2" a="1"/>
  <c r="Z110" i="2" s="1"/>
  <c r="Z113" i="2" s="1"/>
  <c r="B113" i="2"/>
  <c r="S108" i="2"/>
  <c r="R128" i="2"/>
  <c r="Y113" i="2"/>
  <c r="I118" i="2"/>
  <c r="L148" i="2"/>
  <c r="U118" i="2"/>
  <c r="W118" i="2"/>
  <c r="T118" i="2"/>
  <c r="R148" i="2"/>
  <c r="W113" i="2"/>
  <c r="B138" i="2"/>
  <c r="Z137" i="2" a="1"/>
  <c r="Z137" i="2" s="1"/>
  <c r="W153" i="2"/>
  <c r="Z125" i="2" a="1"/>
  <c r="Z125" i="2" s="1"/>
  <c r="Z128" i="2" s="1"/>
  <c r="B128" i="2"/>
  <c r="I163" i="2"/>
  <c r="X108" i="2"/>
  <c r="P113" i="2"/>
  <c r="T138" i="2"/>
  <c r="I113" i="2"/>
  <c r="N133" i="2"/>
  <c r="M148" i="2"/>
  <c r="D158" i="2"/>
  <c r="C118" i="2"/>
  <c r="E118" i="2"/>
  <c r="R123" i="2"/>
  <c r="P143" i="2"/>
  <c r="V118" i="2"/>
  <c r="R158" i="2"/>
  <c r="D113" i="2"/>
  <c r="O108" i="2"/>
  <c r="V108" i="2"/>
  <c r="F138" i="2"/>
  <c r="F153" i="2"/>
  <c r="T113" i="2"/>
  <c r="C128" i="2"/>
  <c r="J148" i="2"/>
  <c r="C148" i="2"/>
  <c r="K148" i="2"/>
  <c r="T158" i="2"/>
  <c r="O118" i="2"/>
  <c r="C158" i="2"/>
  <c r="G123" i="2"/>
  <c r="J123" i="2"/>
  <c r="L123" i="2"/>
  <c r="H158" i="2"/>
  <c r="S133" i="2"/>
  <c r="O133" i="2"/>
  <c r="G143" i="2"/>
  <c r="D143" i="2"/>
  <c r="V143" i="2"/>
  <c r="I158" i="2"/>
  <c r="J158" i="2"/>
  <c r="W138" i="2"/>
  <c r="U108" i="2"/>
  <c r="H128" i="2"/>
  <c r="Q148" i="2"/>
  <c r="Z155" i="2" a="1"/>
  <c r="Z155" i="2" s="1"/>
  <c r="M123" i="2"/>
  <c r="Q123" i="2"/>
  <c r="G138" i="2"/>
  <c r="C108" i="2"/>
  <c r="K128" i="2"/>
  <c r="S148" i="2"/>
  <c r="X118" i="2"/>
  <c r="W123" i="2"/>
  <c r="X148" i="2"/>
  <c r="P123" i="2"/>
  <c r="S123" i="2"/>
  <c r="U133" i="2"/>
  <c r="W133" i="2"/>
  <c r="W143" i="2"/>
  <c r="S158" i="2"/>
  <c r="J128" i="2"/>
  <c r="L138" i="2"/>
  <c r="U128" i="2"/>
  <c r="T163" i="2"/>
  <c r="T128" i="2"/>
  <c r="U138" i="2"/>
  <c r="P163" i="2"/>
  <c r="F128" i="2"/>
  <c r="L163" i="2"/>
  <c r="N113" i="2"/>
  <c r="Q138" i="2"/>
  <c r="F108" i="2"/>
  <c r="N108" i="2"/>
  <c r="P138" i="2"/>
  <c r="S113" i="2"/>
  <c r="L113" i="2"/>
  <c r="T143" i="2"/>
  <c r="E148" i="2"/>
  <c r="E158" i="2"/>
  <c r="F118" i="2"/>
  <c r="R133" i="2"/>
  <c r="T123" i="2"/>
  <c r="X123" i="2"/>
  <c r="K143" i="2"/>
  <c r="V158" i="2"/>
  <c r="S118" i="2"/>
  <c r="J133" i="2"/>
  <c r="Y133" i="2"/>
  <c r="G133" i="2"/>
  <c r="N143" i="2"/>
  <c r="X158" i="2"/>
  <c r="B158" i="2"/>
  <c r="Z157" i="2" a="1"/>
  <c r="Z157" i="2" s="1"/>
  <c r="Z86" i="2"/>
  <c r="Z88" i="2" s="1"/>
  <c r="K175" i="2" s="1"/>
  <c r="B83" i="2"/>
  <c r="C172" i="2"/>
  <c r="G41" i="5"/>
  <c r="AA48" i="2"/>
  <c r="F25" i="5"/>
  <c r="G25" i="5"/>
  <c r="O65" i="2"/>
  <c r="D166" i="2"/>
  <c r="D168" i="2" s="1"/>
  <c r="G172" i="2"/>
  <c r="Z126" i="2"/>
  <c r="F64" i="2"/>
  <c r="G21" i="5"/>
  <c r="F21" i="5"/>
  <c r="E3" i="5"/>
  <c r="B58" i="2"/>
  <c r="B167" i="2" s="1"/>
  <c r="V168" i="2"/>
  <c r="C168" i="2"/>
  <c r="AA51" i="2"/>
  <c r="E13" i="3"/>
  <c r="G13" i="3" s="1"/>
  <c r="F23" i="3"/>
  <c r="F22" i="3"/>
  <c r="F25" i="3"/>
  <c r="F28" i="3"/>
  <c r="F24" i="3"/>
  <c r="F27" i="3"/>
  <c r="F29" i="3"/>
  <c r="F26" i="3"/>
  <c r="P168" i="2"/>
  <c r="P65" i="2"/>
  <c r="B65" i="2"/>
  <c r="G5" i="5"/>
  <c r="F5" i="5"/>
  <c r="R65" i="2"/>
  <c r="N166" i="2"/>
  <c r="E172" i="2"/>
  <c r="AA42" i="2"/>
  <c r="G35" i="5"/>
  <c r="Z138" i="2"/>
  <c r="Z153" i="2"/>
  <c r="E168" i="2"/>
  <c r="G58" i="2"/>
  <c r="G167" i="2" s="1"/>
  <c r="G168" i="2" s="1"/>
  <c r="G7" i="5"/>
  <c r="F7" i="5"/>
  <c r="G11" i="5"/>
  <c r="F11" i="5"/>
  <c r="E15" i="3"/>
  <c r="G12" i="3"/>
  <c r="G15" i="3" s="1"/>
  <c r="F18" i="5"/>
  <c r="G18" i="5"/>
  <c r="F19" i="5"/>
  <c r="G19" i="5"/>
  <c r="K65" i="2"/>
  <c r="J168" i="2"/>
  <c r="G17" i="5"/>
  <c r="F17" i="5"/>
  <c r="G24" i="5"/>
  <c r="F24" i="5"/>
  <c r="F10" i="5"/>
  <c r="G10" i="5"/>
  <c r="F8" i="5"/>
  <c r="G8" i="5"/>
  <c r="F20" i="5"/>
  <c r="G20" i="5"/>
  <c r="Y65" i="2"/>
  <c r="F65" i="2"/>
  <c r="Z121" i="2"/>
  <c r="Y168" i="2"/>
  <c r="V166" i="2"/>
  <c r="N64" i="2"/>
  <c r="N65" i="2"/>
  <c r="H65" i="2"/>
  <c r="Z143" i="2"/>
  <c r="C165" i="2"/>
  <c r="C166" i="2" s="1"/>
  <c r="Z166" i="2" s="1"/>
  <c r="Z146" i="2"/>
  <c r="C64" i="2"/>
  <c r="C65" i="2"/>
  <c r="G23" i="5"/>
  <c r="F23" i="5"/>
  <c r="N168" i="2"/>
  <c r="U165" i="2"/>
  <c r="U166" i="2" s="1"/>
  <c r="U172" i="2"/>
  <c r="E18" i="3"/>
  <c r="G18" i="3" s="1"/>
  <c r="AA49" i="2"/>
  <c r="Z163" i="2"/>
  <c r="O64" i="2"/>
  <c r="I168" i="2"/>
  <c r="I65" i="2"/>
  <c r="H58" i="2"/>
  <c r="H167" i="2" s="1"/>
  <c r="H168" i="2" s="1"/>
  <c r="F22" i="5"/>
  <c r="G22" i="5"/>
  <c r="U58" i="2"/>
  <c r="U167" i="2" s="1"/>
  <c r="G65" i="2"/>
  <c r="U64" i="2"/>
  <c r="U65" i="2"/>
  <c r="D47" i="5"/>
  <c r="AA59" i="2" s="1"/>
  <c r="AA61" i="2" s="1"/>
  <c r="T168" i="2"/>
  <c r="L168" i="2"/>
  <c r="Z148" i="2"/>
  <c r="Z123" i="2"/>
  <c r="E27" i="3" l="1"/>
  <c r="G27" i="3" s="1"/>
  <c r="I34" i="5"/>
  <c r="I39" i="5"/>
  <c r="G23" i="3"/>
  <c r="E23" i="3"/>
  <c r="Z158" i="2"/>
  <c r="AA165" i="2" s="1"/>
  <c r="E26" i="3"/>
  <c r="G26" i="3" s="1"/>
  <c r="E29" i="3"/>
  <c r="G29" i="3" s="1"/>
  <c r="I38" i="5"/>
  <c r="E24" i="3"/>
  <c r="G24" i="3" s="1"/>
  <c r="I40" i="5"/>
  <c r="E28" i="3"/>
  <c r="G28" i="3" s="1"/>
  <c r="I37" i="5"/>
  <c r="U168" i="2"/>
  <c r="I36" i="5"/>
  <c r="E25" i="3"/>
  <c r="G25" i="3" s="1"/>
  <c r="Z167" i="2"/>
  <c r="Z169" i="2" s="1"/>
  <c r="B168" i="2"/>
  <c r="E22" i="3"/>
  <c r="E30" i="3" s="1"/>
  <c r="E32" i="3" s="1"/>
  <c r="C3" i="5"/>
  <c r="B3" i="5"/>
  <c r="B47" i="5" s="1"/>
  <c r="A115" i="2" l="1"/>
  <c r="AA43" i="2"/>
  <c r="D3" i="5"/>
  <c r="A120" i="2"/>
  <c r="AA44" i="2"/>
  <c r="A130" i="2"/>
  <c r="AA46" i="2"/>
  <c r="Z168" i="2"/>
  <c r="A105" i="2"/>
  <c r="AA41" i="2"/>
  <c r="AA58" i="2" s="1"/>
  <c r="G22" i="3"/>
  <c r="G30" i="3" s="1"/>
  <c r="G32" i="3" s="1"/>
  <c r="A125" i="2"/>
  <c r="AA45" i="2"/>
  <c r="A135" i="2"/>
  <c r="AA47" i="2"/>
</calcChain>
</file>

<file path=xl/comments1.xml><?xml version="1.0" encoding="utf-8"?>
<comments xmlns="http://schemas.openxmlformats.org/spreadsheetml/2006/main">
  <authors>
    <author>Holden Salisbury</author>
  </authors>
  <commentList>
    <comment ref="C13"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m guzman</author>
    <author>A satisfied Microsoft Office user</author>
  </authors>
  <commentList>
    <comment ref="T58" authorId="0" shapeId="0">
      <text>
        <r>
          <rPr>
            <b/>
            <sz val="8"/>
            <color indexed="81"/>
            <rFont val="Tahoma"/>
          </rPr>
          <t>m guzman:</t>
        </r>
        <r>
          <rPr>
            <sz val="8"/>
            <color indexed="81"/>
            <rFont val="Tahoma"/>
          </rPr>
          <t xml:space="preserve">
spin
</t>
        </r>
      </text>
    </comment>
    <comment ref="U58" authorId="0" shapeId="0">
      <text>
        <r>
          <rPr>
            <b/>
            <sz val="8"/>
            <color indexed="81"/>
            <rFont val="Tahoma"/>
          </rPr>
          <t>m guzman:</t>
        </r>
        <r>
          <rPr>
            <sz val="8"/>
            <color indexed="81"/>
            <rFont val="Tahoma"/>
          </rPr>
          <t xml:space="preserve">
spin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<sst xmlns="http://schemas.openxmlformats.org/spreadsheetml/2006/main" count="741" uniqueCount="382">
  <si>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</si>
  <si>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</si>
  <si>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</si>
  <si>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</si>
  <si>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</si>
  <si>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</si>
  <si>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</si>
  <si>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</si>
  <si>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</si>
  <si>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</si>
  <si>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</si>
  <si>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</si>
  <si>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</si>
  <si>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</si>
  <si>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</si>
  <si>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</si>
  <si>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</si>
  <si>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</si>
  <si>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</si>
  <si>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</si>
  <si>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</si>
  <si>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</si>
  <si>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</si>
  <si>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</si>
  <si>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</si>
  <si>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</si>
  <si>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</si>
  <si>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</si>
  <si>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</si>
  <si>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</si>
  <si>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</si>
  <si>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</si>
  <si>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</si>
  <si>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</si>
  <si>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</si>
  <si>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</si>
  <si>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</si>
  <si>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</si>
  <si>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</si>
  <si>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</si>
  <si>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</si>
  <si>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</si>
  <si>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</si>
  <si>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</si>
  <si>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</si>
  <si>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</si>
  <si>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</si>
  <si>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</si>
  <si>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</si>
  <si>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</si>
  <si>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</si>
  <si>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</si>
  <si>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</si>
  <si>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</si>
  <si>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</si>
  <si>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</si>
  <si>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</si>
  <si>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</si>
  <si>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</si>
  <si>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</si>
  <si>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</si>
  <si>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</si>
  <si>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</si>
  <si>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</si>
  <si>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</si>
  <si>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</si>
  <si>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</si>
  <si>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</si>
  <si>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</si>
  <si>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</si>
  <si>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</si>
  <si>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</si>
  <si>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</si>
  <si>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</si>
  <si>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</si>
  <si>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</si>
  <si>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</si>
  <si>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</si>
  <si>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</si>
  <si>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</si>
  <si>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</si>
  <si>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</si>
  <si>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</si>
  <si>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</si>
  <si>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</si>
  <si>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</si>
  <si>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</si>
  <si>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</si>
  <si>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</si>
  <si>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</si>
  <si>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</si>
  <si>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</si>
  <si>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</si>
  <si>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</si>
  <si>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</si>
  <si>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</si>
  <si>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</si>
  <si>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</si>
  <si>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</si>
  <si>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</si>
  <si>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</si>
  <si>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</si>
  <si>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</si>
  <si>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</si>
  <si>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</si>
  <si>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</si>
  <si>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</si>
  <si>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</si>
  <si>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</si>
  <si>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</si>
  <si>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</si>
  <si>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</si>
  <si>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</si>
  <si>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</si>
  <si>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</si>
  <si>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</si>
  <si>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</si>
  <si>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</si>
  <si>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</si>
  <si>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</si>
  <si>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</si>
  <si>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</si>
  <si>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</si>
  <si>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</si>
  <si>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</si>
  <si>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</si>
  <si>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</si>
  <si>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</si>
  <si>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</si>
  <si>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</si>
  <si>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</si>
  <si>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</si>
  <si>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</si>
  <si>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</si>
  <si>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</si>
  <si>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</si>
  <si>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</si>
  <si>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</si>
  <si>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</si>
  <si>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</si>
  <si>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</si>
  <si>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</si>
  <si>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</si>
  <si>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</si>
  <si>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</si>
  <si>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</si>
  <si>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</si>
  <si>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</si>
  <si>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</si>
  <si>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</si>
  <si>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</si>
  <si>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</si>
  <si>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</si>
  <si>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</si>
  <si>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</si>
  <si>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</si>
  <si>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</si>
  <si>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</si>
  <si>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</si>
  <si>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</si>
  <si>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</si>
  <si>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</si>
  <si>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</si>
  <si>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</si>
  <si>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</si>
  <si>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</si>
  <si>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</si>
  <si>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</si>
  <si>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</si>
  <si>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</si>
  <si>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</si>
  <si>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</si>
  <si>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</si>
  <si>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</si>
  <si>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</si>
  <si>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</si>
  <si>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</si>
  <si>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</si>
  <si>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</si>
  <si>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</si>
  <si>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</si>
  <si>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</si>
  <si>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</si>
  <si>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</si>
  <si>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</si>
  <si>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</si>
  <si>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</si>
  <si>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</si>
  <si>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</si>
  <si>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</si>
  <si>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</si>
  <si>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</si>
  <si>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</si>
  <si>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</si>
  <si>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</si>
  <si>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</si>
  <si>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</si>
  <si>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</si>
  <si>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</si>
  <si>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</si>
  <si>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</si>
  <si>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</si>
  <si>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</si>
  <si>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</si>
  <si>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</si>
  <si>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</si>
  <si>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</si>
  <si>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</si>
  <si>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</si>
  <si>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</si>
  <si>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</si>
  <si>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</si>
  <si>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</si>
  <si>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</si>
  <si>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</si>
  <si>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</si>
  <si>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</si>
  <si>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</si>
  <si>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</si>
  <si>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</si>
  <si>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</si>
  <si>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</si>
  <si>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</si>
  <si>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</si>
  <si>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</si>
  <si>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</si>
  <si>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</si>
  <si>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</si>
  <si>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</si>
  <si>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</si>
  <si>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</si>
  <si>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</si>
  <si>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</si>
  <si>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</si>
  <si>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</si>
  <si>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</si>
  <si>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</si>
  <si>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</si>
  <si>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</si>
  <si>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</si>
  <si>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</si>
  <si>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</si>
  <si>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</si>
  <si>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</si>
  <si>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</si>
  <si>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</si>
  <si>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</si>
  <si>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</si>
  <si>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</si>
  <si>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</si>
  <si>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</si>
  <si>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</si>
  <si>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</si>
  <si>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</si>
  <si>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</si>
  <si>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</si>
  <si>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</si>
  <si>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</si>
  <si>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</si>
  <si>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</si>
  <si>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</si>
  <si>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</si>
  <si>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</si>
  <si>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</si>
  <si>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</si>
  <si>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</si>
  <si>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</si>
  <si>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</si>
  <si>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</si>
  <si>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</si>
  <si>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</si>
  <si>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</si>
  <si>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</si>
  <si>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</si>
  <si>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</si>
  <si>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</si>
  <si>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</si>
  <si>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</si>
  <si>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</si>
  <si>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</si>
  <si>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</si>
  <si>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</si>
  <si>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</si>
  <si>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</si>
  <si>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</si>
  <si>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</si>
  <si>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</si>
  <si>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</si>
  <si>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</si>
  <si>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</si>
  <si>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</si>
  <si>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</si>
  <si>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</si>
  <si>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</si>
  <si>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</si>
  <si>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</si>
  <si>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</si>
  <si>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</si>
  <si>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</si>
  <si>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</si>
  <si>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</si>
  <si>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</si>
  <si>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</si>
  <si>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</si>
  <si>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</si>
  <si>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</si>
  <si>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</si>
  <si>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</si>
  <si>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</si>
  <si>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</si>
  <si>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</si>
  <si>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</si>
  <si>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</si>
  <si>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</si>
  <si>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</si>
  <si>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</si>
  <si>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</si>
  <si>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</si>
  <si>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</si>
  <si>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</si>
  <si>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</si>
  <si>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</si>
  <si>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</si>
  <si>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</si>
  <si>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</si>
  <si>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</si>
  <si>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</si>
  <si>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</si>
  <si>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</si>
  <si>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</si>
  <si>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</si>
  <si>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</si>
  <si>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</si>
  <si>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</si>
  <si>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</si>
  <si>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</si>
  <si>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</si>
  <si>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</si>
  <si>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</si>
  <si>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</si>
  <si>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</si>
  <si>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</si>
  <si>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</si>
  <si>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</si>
  <si>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</si>
  <si>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</si>
  <si>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</si>
  <si>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</si>
  <si>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</si>
  <si>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</si>
  <si>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</si>
  <si>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</si>
  <si>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</si>
  <si>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</si>
  <si>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</si>
  <si>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</si>
  <si>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</si>
  <si>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</si>
  <si>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</si>
  <si>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</si>
  <si>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</si>
  <si>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</si>
  <si>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</si>
  <si>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</si>
  <si>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</si>
  <si>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ISO</t>
  </si>
  <si>
    <t>NEWMAN 1 ,UNAV, -0  , 75  , 39  , 83  ,  0  ,1</t>
  </si>
  <si>
    <t>IPC</t>
  </si>
  <si>
    <t>NEWMN/GT1,UNAV,  0  , 60  , 18  , 60  ,  0  ,1</t>
  </si>
  <si>
    <t>NEWMN/GT2,UNAV,  0  , 60  , 18  , 60  ,  0  ,1</t>
  </si>
  <si>
    <t>Econ</t>
  </si>
  <si>
    <t>Operating</t>
  </si>
  <si>
    <t>MWh's</t>
  </si>
  <si>
    <t>RIOGRAN 8,UNAV,  0  ,121  , 36  ,151  ,  0  ,1</t>
  </si>
  <si>
    <t>Firm</t>
  </si>
  <si>
    <t>PALOVERDE,MANL,604  ,600  ,600  ,600  ,  0  ,1</t>
  </si>
  <si>
    <t>NEWMAN 2 ,ECON, 43  , 77  , 34  , 83  , 38  ,1</t>
  </si>
  <si>
    <t>NEWMAN 3 ,ECON, 77  ,100  , 35  ,103  , 24  ,1</t>
  </si>
  <si>
    <t>NEWMAN 4 ,MANL,166  ,215  , 86  ,214  ,  0  ,1</t>
  </si>
  <si>
    <t xml:space="preserve">NEWMAN   ,, 283 ,  392,  155, 400 ,  61 , </t>
  </si>
  <si>
    <t>FOURCRNRS,MANL, 52  , 52  , 52  ,104  ,  0  ,1</t>
  </si>
  <si>
    <t>LAMBDA, 37.38,  670,  670,  156,  -16,    0,12438,0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</si>
</sst>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2"/>
      <color indexed="56"/>
      <name val="Arial"/>
      <family val="2"/>
    </font>
    <font>
      <b/>
      <sz val="14"/>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08"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09" xfId="0" applyFont="1" applyFill="1" applyBorder="1" applyAlignment="1" applyProtection="1">
      <alignment vertical="top"/>
      <protection locked="0"/>
    </xf>
    <xf numFmtId="173" fontId="19" fillId="4" borderId="110"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1"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2" borderId="93"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18" borderId="113" xfId="0" applyFont="1" applyFill="1" applyBorder="1" applyAlignment="1" applyProtection="1">
      <alignment vertical="top"/>
    </xf>
    <xf numFmtId="0" fontId="26" fillId="18"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7"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91" xfId="0" applyNumberFormat="1" applyFont="1" applyFill="1" applyBorder="1" applyAlignment="1" applyProtection="1">
      <alignment horizontal="left"/>
      <protection locked="0"/>
    </xf>
    <xf numFmtId="0" fontId="65" fillId="20" borderId="93" xfId="0" applyFont="1" applyFill="1" applyBorder="1" applyAlignment="1" applyProtection="1">
      <alignment vertical="top"/>
      <protection locked="0"/>
    </xf>
    <xf numFmtId="0" fontId="65" fillId="20" borderId="118"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9" xfId="0" applyNumberFormat="1" applyFont="1" applyFill="1" applyBorder="1" applyAlignment="1" applyProtection="1">
      <alignment horizontal="center" vertical="top"/>
      <protection locked="0"/>
    </xf>
    <xf numFmtId="173" fontId="19" fillId="20" borderId="119" xfId="0" applyNumberFormat="1" applyFont="1" applyFill="1" applyBorder="1" applyAlignment="1" applyProtection="1">
      <alignment horizontal="center" vertical="top"/>
      <protection locked="0"/>
    </xf>
    <xf numFmtId="173" fontId="28" fillId="20" borderId="120"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1" xfId="0" applyFont="1" applyFill="1" applyBorder="1" applyAlignment="1">
      <alignment wrapText="1"/>
    </xf>
    <xf numFmtId="0" fontId="40" fillId="4" borderId="121"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6"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2"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3"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4" xfId="0" applyNumberFormat="1" applyFont="1" applyFill="1" applyBorder="1" applyAlignment="1" applyProtection="1">
      <alignment horizontal="center" vertical="top"/>
    </xf>
    <xf numFmtId="173" fontId="28" fillId="12" borderId="124"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5"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71" fillId="2" borderId="117" xfId="0" applyFont="1" applyFill="1" applyBorder="1" applyAlignment="1"/>
    <xf numFmtId="0" fontId="72" fillId="2" borderId="0" xfId="0" applyFont="1" applyFill="1" applyBorder="1" applyAlignment="1"/>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95</xdr:row>
      <xdr:rowOff>76200</xdr:rowOff>
    </xdr:from>
    <xdr:to>
      <xdr:col>22</xdr:col>
      <xdr:colOff>123825</xdr:colOff>
      <xdr:row>106</xdr:row>
      <xdr:rowOff>0</xdr:rowOff>
    </xdr:to>
    <xdr:sp macro="" textlink="">
      <xdr:nvSpPr>
        <xdr:cNvPr id="2303" name="Text Box 255"/>
        <xdr:cNvSpPr txBox="1">
          <a:spLocks noChangeArrowheads="1"/>
        </xdr:cNvSpPr>
      </xdr:nvSpPr>
      <xdr:spPr bwMode="auto">
        <a:xfrm>
          <a:off x="171450" y="7953375"/>
          <a:ext cx="11239500" cy="1838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900"/>
            </a:lnSpc>
            <a:defRPr sz="1000"/>
          </a:pPr>
          <a:r>
            <a:rPr lang="en-US" sz="1000" b="0" i="0" u="none" strike="noStrike" baseline="0">
              <a:solidFill>
                <a:srgbClr val="000000"/>
              </a:solidFill>
              <a:latin typeface="Arial"/>
              <a:cs typeface="Arial"/>
            </a:rPr>
            <a:t>Attached is EPE's unit commitment for Friday, January 4.  ENRON/Dispatch,</a:t>
          </a:r>
        </a:p>
        <a:p>
          <a:pPr algn="l" rtl="0">
            <a:lnSpc>
              <a:spcPts val="900"/>
            </a:lnSpc>
            <a:defRPr sz="1000"/>
          </a:pPr>
          <a:r>
            <a:rPr lang="en-US" sz="1000" b="0" i="0" u="none" strike="noStrike" baseline="0">
              <a:solidFill>
                <a:srgbClr val="000000"/>
              </a:solidFill>
              <a:latin typeface="Arial"/>
              <a:cs typeface="Arial"/>
            </a:rPr>
            <a:t>with NM-2 on-line  now we can bring down one of the GTs to 7 MW in the</a:t>
          </a:r>
        </a:p>
        <a:p>
          <a:pPr algn="l" rtl="0">
            <a:lnSpc>
              <a:spcPts val="900"/>
            </a:lnSpc>
            <a:defRPr sz="1000"/>
          </a:pPr>
          <a:r>
            <a:rPr lang="en-US" sz="1000" b="0" i="0" u="none" strike="noStrike" baseline="0">
              <a:solidFill>
                <a:srgbClr val="000000"/>
              </a:solidFill>
              <a:latin typeface="Arial"/>
              <a:cs typeface="Arial"/>
            </a:rPr>
            <a:t>middle of the night.  ENRON, notice proposed purchase for HE 07:00, up to</a:t>
          </a:r>
        </a:p>
        <a:p>
          <a:pPr algn="l" rtl="0">
            <a:lnSpc>
              <a:spcPts val="900"/>
            </a:lnSpc>
            <a:defRPr sz="1000"/>
          </a:pPr>
          <a:r>
            <a:rPr lang="en-US" sz="1000" b="0" i="0" u="none" strike="noStrike" baseline="0">
              <a:solidFill>
                <a:srgbClr val="000000"/>
              </a:solidFill>
              <a:latin typeface="Arial"/>
              <a:cs typeface="Arial"/>
            </a:rPr>
            <a:t>100 MW depending on actual operating conditions.  We need to bring up the</a:t>
          </a:r>
        </a:p>
        <a:p>
          <a:pPr algn="l" rtl="0">
            <a:lnSpc>
              <a:spcPts val="900"/>
            </a:lnSpc>
            <a:defRPr sz="1000"/>
          </a:pPr>
          <a:r>
            <a:rPr lang="en-US" sz="1000" b="0" i="0" u="none" strike="noStrike" baseline="0">
              <a:solidFill>
                <a:srgbClr val="000000"/>
              </a:solidFill>
              <a:latin typeface="Arial"/>
              <a:cs typeface="Arial"/>
            </a:rPr>
            <a:t>steam turbine at NM-4 earlier to be ready for the morning spike in load.</a:t>
          </a:r>
        </a:p>
        <a:p>
          <a:pPr algn="l" rtl="0">
            <a:lnSpc>
              <a:spcPts val="900"/>
            </a:lnSpc>
            <a:defRPr sz="1000"/>
          </a:pPr>
          <a:r>
            <a:rPr lang="en-US" sz="1000" b="0" i="0" u="none" strike="noStrike" baseline="0">
              <a:solidFill>
                <a:srgbClr val="000000"/>
              </a:solidFill>
              <a:latin typeface="Arial"/>
              <a:cs typeface="Arial"/>
            </a:rPr>
            <a:t>Let's try to follow the unit commitment as much as possible, this morning</a:t>
          </a:r>
        </a:p>
        <a:p>
          <a:pPr algn="l" rtl="0">
            <a:lnSpc>
              <a:spcPts val="900"/>
            </a:lnSpc>
            <a:defRPr sz="1000"/>
          </a:pPr>
          <a:r>
            <a:rPr lang="en-US" sz="1000" b="0" i="0" u="none" strike="noStrike" baseline="0">
              <a:solidFill>
                <a:srgbClr val="000000"/>
              </a:solidFill>
              <a:latin typeface="Arial"/>
              <a:cs typeface="Arial"/>
            </a:rPr>
            <a:t>the units were swinging like crazy and EPE was pushing power for almost 1/2</a:t>
          </a:r>
        </a:p>
        <a:p>
          <a:pPr algn="l" rtl="0">
            <a:lnSpc>
              <a:spcPts val="900"/>
            </a:lnSpc>
            <a:defRPr sz="1000"/>
          </a:pPr>
          <a:r>
            <a:rPr lang="en-US" sz="1000" b="0" i="0" u="none" strike="noStrike" baseline="0">
              <a:solidFill>
                <a:srgbClr val="000000"/>
              </a:solidFill>
              <a:latin typeface="Arial"/>
              <a:cs typeface="Arial"/>
            </a:rPr>
            <a:t>hour.  As always, if there is any questions, please call me at 4181 or</a:t>
          </a:r>
        </a:p>
        <a:p>
          <a:pPr algn="l" rtl="0">
            <a:lnSpc>
              <a:spcPts val="900"/>
            </a:lnSpc>
            <a:defRPr sz="1000"/>
          </a:pPr>
          <a:r>
            <a:rPr lang="en-US" sz="1000" b="0" i="0" u="none" strike="noStrike" baseline="0">
              <a:solidFill>
                <a:srgbClr val="000000"/>
              </a:solidFill>
              <a:latin typeface="Arial"/>
              <a:cs typeface="Arial"/>
            </a:rPr>
            <a:t>5808.</a:t>
          </a: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111</xdr:row>
      <xdr:rowOff>0</xdr:rowOff>
    </xdr:from>
    <xdr:to>
      <xdr:col>22</xdr:col>
      <xdr:colOff>66675</xdr:colOff>
      <xdr:row>117</xdr:row>
      <xdr:rowOff>47625</xdr:rowOff>
    </xdr:to>
    <xdr:sp macro="" textlink="">
      <xdr:nvSpPr>
        <xdr:cNvPr id="10463" name="Text Box 1247"/>
        <xdr:cNvSpPr txBox="1">
          <a:spLocks noChangeArrowheads="1"/>
        </xdr:cNvSpPr>
      </xdr:nvSpPr>
      <xdr:spPr bwMode="auto">
        <a:xfrm>
          <a:off x="209550" y="10668000"/>
          <a:ext cx="1114425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5"/>
  <sheetViews>
    <sheetView showGridLines="0" tabSelected="1" zoomScale="60" zoomScaleNormal="65" workbookViewId="0">
      <selection activeCell="AC65" sqref="AC65:AC74"/>
    </sheetView>
  </sheetViews>
  <sheetFormatPr defaultColWidth="6.140625" defaultRowHeight="12.75" x14ac:dyDescent="0.2"/>
  <cols>
    <col min="1" max="1" width="17.8554687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75" s="361" customFormat="1" ht="15.7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6.25" thickBot="1" x14ac:dyDescent="0.25">
      <c r="A2" s="625" t="s">
        <v>60</v>
      </c>
      <c r="B2" s="626" t="s">
        <v>59</v>
      </c>
      <c r="C2" s="626" t="s">
        <v>58</v>
      </c>
      <c r="D2" s="626" t="s">
        <v>9</v>
      </c>
      <c r="E2" s="626"/>
      <c r="F2" s="627">
        <v>1</v>
      </c>
      <c r="G2" s="627">
        <v>2</v>
      </c>
      <c r="H2" s="627">
        <v>3</v>
      </c>
      <c r="I2" s="627">
        <v>4</v>
      </c>
      <c r="J2" s="627">
        <v>5</v>
      </c>
      <c r="K2" s="627">
        <v>6</v>
      </c>
      <c r="L2" s="627">
        <v>7</v>
      </c>
      <c r="M2" s="627">
        <v>8</v>
      </c>
      <c r="N2" s="627">
        <v>9</v>
      </c>
      <c r="O2" s="627">
        <v>10</v>
      </c>
      <c r="P2" s="627">
        <v>11</v>
      </c>
      <c r="Q2" s="627">
        <v>12</v>
      </c>
      <c r="R2" s="627">
        <v>13</v>
      </c>
      <c r="S2" s="627">
        <v>14</v>
      </c>
      <c r="T2" s="627">
        <v>15</v>
      </c>
      <c r="U2" s="627">
        <v>16</v>
      </c>
      <c r="V2" s="627">
        <v>17</v>
      </c>
      <c r="W2" s="627">
        <v>18</v>
      </c>
      <c r="X2" s="627">
        <v>19</v>
      </c>
      <c r="Y2" s="627">
        <v>20</v>
      </c>
      <c r="Z2" s="627">
        <v>21</v>
      </c>
      <c r="AA2" s="627">
        <v>22</v>
      </c>
      <c r="AB2" s="627">
        <v>23</v>
      </c>
      <c r="AC2" s="628">
        <v>24</v>
      </c>
      <c r="AD2" s="626" t="s">
        <v>21</v>
      </c>
      <c r="AE2" s="629" t="s">
        <v>204</v>
      </c>
      <c r="AF2" s="630" t="s">
        <v>10</v>
      </c>
    </row>
    <row r="3" spans="1:75" s="356" customFormat="1" ht="12.75" customHeight="1" x14ac:dyDescent="0.2">
      <c r="A3" s="631" t="s">
        <v>62</v>
      </c>
      <c r="B3" s="637" t="s">
        <v>61</v>
      </c>
      <c r="C3" s="638" t="s">
        <v>151</v>
      </c>
      <c r="D3" s="638"/>
      <c r="E3" s="634"/>
      <c r="F3" s="687">
        <v>85</v>
      </c>
      <c r="G3" s="687">
        <v>75</v>
      </c>
      <c r="H3" s="687">
        <v>60</v>
      </c>
      <c r="I3" s="687">
        <v>60</v>
      </c>
      <c r="J3" s="687">
        <v>60</v>
      </c>
      <c r="K3" s="687">
        <v>75</v>
      </c>
      <c r="L3" s="687">
        <v>85</v>
      </c>
      <c r="M3" s="687">
        <v>95</v>
      </c>
      <c r="N3" s="687">
        <v>95</v>
      </c>
      <c r="O3" s="687">
        <v>80</v>
      </c>
      <c r="P3" s="687">
        <v>80</v>
      </c>
      <c r="Q3" s="687">
        <v>80</v>
      </c>
      <c r="R3" s="687">
        <v>80</v>
      </c>
      <c r="S3" s="687">
        <v>80</v>
      </c>
      <c r="T3" s="687">
        <v>80</v>
      </c>
      <c r="U3" s="687">
        <v>80</v>
      </c>
      <c r="V3" s="687">
        <v>80</v>
      </c>
      <c r="W3" s="687">
        <v>95</v>
      </c>
      <c r="X3" s="687">
        <v>110</v>
      </c>
      <c r="Y3" s="687">
        <v>110</v>
      </c>
      <c r="Z3" s="687">
        <v>110</v>
      </c>
      <c r="AA3" s="687">
        <v>110</v>
      </c>
      <c r="AB3" s="687">
        <v>100</v>
      </c>
      <c r="AC3" s="687">
        <v>90</v>
      </c>
      <c r="AD3" s="623">
        <f>SUM(F3:AC3)</f>
        <v>2055</v>
      </c>
      <c r="AE3" s="624">
        <f>AD3*D3</f>
        <v>0</v>
      </c>
      <c r="AF3" s="622"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32" t="s">
        <v>64</v>
      </c>
      <c r="B4" s="639" t="s">
        <v>61</v>
      </c>
      <c r="C4" s="640"/>
      <c r="D4" s="640"/>
      <c r="E4" s="635"/>
      <c r="F4" s="619">
        <v>55</v>
      </c>
      <c r="G4" s="619">
        <v>55</v>
      </c>
      <c r="H4" s="619">
        <v>55</v>
      </c>
      <c r="I4" s="619">
        <v>55</v>
      </c>
      <c r="J4" s="619">
        <v>55</v>
      </c>
      <c r="K4" s="619">
        <v>55</v>
      </c>
      <c r="L4" s="619">
        <v>60</v>
      </c>
      <c r="M4" s="619">
        <v>65</v>
      </c>
      <c r="N4" s="619">
        <v>70</v>
      </c>
      <c r="O4" s="619">
        <v>70</v>
      </c>
      <c r="P4" s="619">
        <v>70</v>
      </c>
      <c r="Q4" s="619">
        <v>70</v>
      </c>
      <c r="R4" s="619">
        <v>60</v>
      </c>
      <c r="S4" s="619">
        <v>60</v>
      </c>
      <c r="T4" s="619">
        <v>60</v>
      </c>
      <c r="U4" s="619">
        <v>60</v>
      </c>
      <c r="V4" s="619">
        <v>60</v>
      </c>
      <c r="W4" s="619">
        <v>70</v>
      </c>
      <c r="X4" s="619">
        <v>75</v>
      </c>
      <c r="Y4" s="619">
        <v>75</v>
      </c>
      <c r="Z4" s="619">
        <v>75</v>
      </c>
      <c r="AA4" s="619">
        <v>65</v>
      </c>
      <c r="AB4" s="619">
        <v>60</v>
      </c>
      <c r="AC4" s="619">
        <v>60</v>
      </c>
      <c r="AD4" s="579">
        <f>SUM(F4:AC4)</f>
        <v>1515</v>
      </c>
      <c r="AE4" s="580">
        <f>AD4*D4</f>
        <v>0</v>
      </c>
      <c r="AF4" s="527" t="str">
        <f>IF(AD4&lt;0,"buy","sell")</f>
        <v>sell</v>
      </c>
    </row>
    <row r="5" spans="1:75" s="356" customFormat="1" x14ac:dyDescent="0.2">
      <c r="A5" s="633" t="s">
        <v>63</v>
      </c>
      <c r="B5" s="641"/>
      <c r="C5" s="641"/>
      <c r="D5" s="641"/>
      <c r="E5" s="636"/>
      <c r="F5" s="619">
        <v>0</v>
      </c>
      <c r="G5" s="619">
        <v>0</v>
      </c>
      <c r="H5" s="619">
        <v>0</v>
      </c>
      <c r="I5" s="619">
        <v>0</v>
      </c>
      <c r="J5" s="619">
        <v>0</v>
      </c>
      <c r="K5" s="619">
        <v>0</v>
      </c>
      <c r="L5" s="619">
        <v>0</v>
      </c>
      <c r="M5" s="703">
        <v>0</v>
      </c>
      <c r="N5" s="703">
        <v>0</v>
      </c>
      <c r="O5" s="703">
        <v>0</v>
      </c>
      <c r="P5" s="703">
        <v>0</v>
      </c>
      <c r="Q5" s="703">
        <v>0</v>
      </c>
      <c r="R5" s="703">
        <v>0</v>
      </c>
      <c r="S5" s="703">
        <v>0</v>
      </c>
      <c r="T5" s="703">
        <v>0</v>
      </c>
      <c r="U5" s="703">
        <v>0</v>
      </c>
      <c r="V5" s="703">
        <v>0</v>
      </c>
      <c r="W5" s="703">
        <v>0</v>
      </c>
      <c r="X5" s="703">
        <v>0</v>
      </c>
      <c r="Y5" s="703">
        <v>0</v>
      </c>
      <c r="Z5" s="703">
        <v>0</v>
      </c>
      <c r="AA5" s="703">
        <v>0</v>
      </c>
      <c r="AB5" s="703">
        <v>0</v>
      </c>
      <c r="AC5" s="703">
        <v>0</v>
      </c>
      <c r="AD5" s="579">
        <f>SUM(F5:AC5)</f>
        <v>0</v>
      </c>
      <c r="AE5" s="580">
        <f>AD5*D5</f>
        <v>0</v>
      </c>
      <c r="AF5" s="527" t="str">
        <f>IF(AD5&lt;0,"buy","sell")</f>
        <v>sell</v>
      </c>
    </row>
    <row r="6" spans="1:75" s="356" customFormat="1" x14ac:dyDescent="0.2">
      <c r="A6" s="633"/>
      <c r="B6" s="641"/>
      <c r="C6" s="641"/>
      <c r="D6" s="641"/>
      <c r="E6" s="636"/>
      <c r="F6" s="619"/>
      <c r="G6" s="619"/>
      <c r="H6" s="619"/>
      <c r="I6" s="619"/>
      <c r="J6" s="619"/>
      <c r="K6" s="619"/>
      <c r="L6" s="619"/>
      <c r="M6" s="703"/>
      <c r="N6" s="703"/>
      <c r="O6" s="703"/>
      <c r="P6" s="703"/>
      <c r="Q6" s="703"/>
      <c r="R6" s="703"/>
      <c r="S6" s="703"/>
      <c r="T6" s="703"/>
      <c r="U6" s="703"/>
      <c r="V6" s="703"/>
      <c r="W6" s="703"/>
      <c r="X6" s="703"/>
      <c r="Y6" s="703"/>
      <c r="Z6" s="703"/>
      <c r="AA6" s="703"/>
      <c r="AB6" s="703"/>
      <c r="AC6" s="703"/>
      <c r="AD6" s="579"/>
      <c r="AE6" s="580"/>
      <c r="AF6" s="527"/>
    </row>
    <row r="7" spans="1:75" s="404" customFormat="1" x14ac:dyDescent="0.2">
      <c r="A7" s="633" t="s">
        <v>3</v>
      </c>
      <c r="B7" s="641"/>
      <c r="C7" s="641" t="s">
        <v>351</v>
      </c>
      <c r="D7" s="641"/>
      <c r="E7" s="663"/>
      <c r="F7" s="703">
        <v>-50</v>
      </c>
      <c r="G7" s="703">
        <v>-50</v>
      </c>
      <c r="H7" s="703">
        <v>-50</v>
      </c>
      <c r="I7" s="703">
        <v>-50</v>
      </c>
      <c r="J7" s="703">
        <v>-50</v>
      </c>
      <c r="K7" s="703">
        <v>-50</v>
      </c>
      <c r="L7" s="703">
        <v>-50</v>
      </c>
      <c r="M7" s="703">
        <v>-80</v>
      </c>
      <c r="N7" s="703">
        <v>-133</v>
      </c>
      <c r="O7" s="703">
        <v>-133</v>
      </c>
      <c r="P7" s="703">
        <v>-133</v>
      </c>
      <c r="Q7" s="703">
        <v>-133</v>
      </c>
      <c r="R7" s="703">
        <v>-133</v>
      </c>
      <c r="S7" s="703">
        <v>-133</v>
      </c>
      <c r="T7" s="703">
        <v>-133</v>
      </c>
      <c r="U7" s="703">
        <v>-133</v>
      </c>
      <c r="V7" s="703">
        <v>-133</v>
      </c>
      <c r="W7" s="703">
        <v>-133</v>
      </c>
      <c r="X7" s="703">
        <v>-133</v>
      </c>
      <c r="Y7" s="703">
        <v>-133</v>
      </c>
      <c r="Z7" s="703">
        <v>-133</v>
      </c>
      <c r="AA7" s="703">
        <v>-133</v>
      </c>
      <c r="AB7" s="703">
        <v>-133</v>
      </c>
      <c r="AC7" s="703">
        <v>-50</v>
      </c>
      <c r="AD7" s="620"/>
      <c r="AE7" s="664"/>
      <c r="AF7" s="665"/>
    </row>
    <row r="8" spans="1:75" s="356" customFormat="1" x14ac:dyDescent="0.2">
      <c r="A8" s="633"/>
      <c r="B8" s="641"/>
      <c r="C8" s="641"/>
      <c r="D8" s="641"/>
      <c r="E8" s="636"/>
      <c r="F8" s="703"/>
      <c r="G8" s="703"/>
      <c r="H8" s="703"/>
      <c r="I8" s="703"/>
      <c r="J8" s="703"/>
      <c r="K8" s="703"/>
      <c r="L8" s="703"/>
      <c r="M8" s="703"/>
      <c r="N8" s="703"/>
      <c r="O8" s="703"/>
      <c r="P8" s="703"/>
      <c r="Q8" s="703"/>
      <c r="R8" s="703"/>
      <c r="S8" s="703"/>
      <c r="T8" s="703"/>
      <c r="U8" s="703"/>
      <c r="V8" s="703"/>
      <c r="W8" s="703"/>
      <c r="X8" s="703"/>
      <c r="Y8" s="703"/>
      <c r="Z8" s="703"/>
      <c r="AA8" s="703"/>
      <c r="AB8" s="703"/>
      <c r="AC8" s="703"/>
      <c r="AD8" s="579">
        <f>SUM(F8:AC8)</f>
        <v>0</v>
      </c>
      <c r="AE8" s="580"/>
      <c r="AF8" s="527"/>
    </row>
    <row r="9" spans="1:75" s="404" customFormat="1" x14ac:dyDescent="0.2">
      <c r="A9" s="633"/>
      <c r="B9" s="641"/>
      <c r="C9" s="684"/>
      <c r="D9" s="641"/>
      <c r="E9" s="663"/>
      <c r="F9" s="703"/>
      <c r="G9" s="703"/>
      <c r="H9" s="703"/>
      <c r="I9" s="703"/>
      <c r="J9" s="703"/>
      <c r="K9" s="703"/>
      <c r="L9" s="703"/>
      <c r="M9" s="703"/>
      <c r="N9" s="619"/>
      <c r="O9" s="619"/>
      <c r="P9" s="619"/>
      <c r="Q9" s="619"/>
      <c r="R9" s="619"/>
      <c r="S9" s="703"/>
      <c r="T9" s="619"/>
      <c r="U9" s="619"/>
      <c r="V9" s="619"/>
      <c r="W9" s="619"/>
      <c r="X9" s="619"/>
      <c r="Y9" s="619"/>
      <c r="Z9" s="619"/>
      <c r="AA9" s="619"/>
      <c r="AB9" s="619"/>
      <c r="AC9" s="619"/>
      <c r="AD9" s="579">
        <f>SUM(E9:AC9)</f>
        <v>0</v>
      </c>
      <c r="AE9" s="669">
        <f>AD9*D9</f>
        <v>0</v>
      </c>
      <c r="AF9" s="670" t="str">
        <f>IF(AD9&lt;0,"buy","sell")</f>
        <v>sell</v>
      </c>
    </row>
    <row r="10" spans="1:75" s="404" customFormat="1" x14ac:dyDescent="0.2">
      <c r="A10" s="633"/>
      <c r="B10" s="641"/>
      <c r="C10" s="684"/>
      <c r="D10" s="641"/>
      <c r="E10" s="663"/>
      <c r="F10" s="619"/>
      <c r="G10" s="619"/>
      <c r="H10" s="619"/>
      <c r="I10" s="619"/>
      <c r="J10" s="619"/>
      <c r="K10" s="619"/>
      <c r="L10" s="619"/>
      <c r="M10" s="703"/>
      <c r="N10" s="619"/>
      <c r="O10" s="619"/>
      <c r="P10" s="619"/>
      <c r="Q10" s="619"/>
      <c r="R10" s="619"/>
      <c r="S10" s="703"/>
      <c r="T10" s="619"/>
      <c r="U10" s="619"/>
      <c r="V10" s="619"/>
      <c r="W10" s="619"/>
      <c r="X10" s="619"/>
      <c r="Y10" s="619"/>
      <c r="Z10" s="619"/>
      <c r="AA10" s="619"/>
      <c r="AB10" s="619"/>
      <c r="AC10" s="619"/>
      <c r="AD10" s="579">
        <f>SUM(E10:AC10)</f>
        <v>0</v>
      </c>
      <c r="AE10" s="669">
        <f>AD10*D10</f>
        <v>0</v>
      </c>
      <c r="AF10" s="670" t="str">
        <f>IF(AD10&lt;0,"buy","sell")</f>
        <v>sell</v>
      </c>
    </row>
    <row r="11" spans="1:75" s="356" customFormat="1" ht="11.25" customHeight="1" x14ac:dyDescent="0.2">
      <c r="A11" s="633"/>
      <c r="B11" s="641"/>
      <c r="C11" s="641"/>
      <c r="D11" s="641"/>
      <c r="E11" s="636"/>
      <c r="F11" s="619"/>
      <c r="G11" s="619"/>
      <c r="H11" s="619"/>
      <c r="I11" s="619"/>
      <c r="J11" s="619"/>
      <c r="K11" s="619"/>
      <c r="L11" s="619"/>
      <c r="M11" s="703"/>
      <c r="N11" s="619"/>
      <c r="O11" s="619"/>
      <c r="P11" s="619"/>
      <c r="Q11" s="619"/>
      <c r="R11" s="619"/>
      <c r="S11" s="703"/>
      <c r="T11" s="619"/>
      <c r="U11" s="619"/>
      <c r="V11" s="619"/>
      <c r="W11" s="619"/>
      <c r="X11" s="619"/>
      <c r="Y11" s="619"/>
      <c r="Z11" s="619"/>
      <c r="AA11" s="619"/>
      <c r="AB11" s="619"/>
      <c r="AC11" s="619"/>
      <c r="AD11" s="579">
        <f>SUM(E11:AC11)</f>
        <v>0</v>
      </c>
      <c r="AE11" s="669"/>
      <c r="AF11" s="670"/>
    </row>
    <row r="12" spans="1:75" s="356" customFormat="1" x14ac:dyDescent="0.2">
      <c r="A12" s="642" t="s">
        <v>205</v>
      </c>
      <c r="B12" s="666"/>
      <c r="C12" s="666"/>
      <c r="D12" s="667"/>
      <c r="E12" s="643"/>
      <c r="F12" s="645"/>
      <c r="G12" s="645"/>
      <c r="H12" s="645"/>
      <c r="I12" s="645"/>
      <c r="J12" s="645"/>
      <c r="K12" s="645"/>
      <c r="L12" s="645"/>
      <c r="M12" s="645"/>
      <c r="N12" s="645"/>
      <c r="O12" s="645"/>
      <c r="P12" s="645"/>
      <c r="Q12" s="645"/>
      <c r="R12" s="645"/>
      <c r="S12" s="716"/>
      <c r="T12" s="645"/>
      <c r="U12" s="645"/>
      <c r="V12" s="645"/>
      <c r="W12" s="645"/>
      <c r="X12" s="645"/>
      <c r="Y12" s="645"/>
      <c r="Z12" s="645"/>
      <c r="AA12" s="645"/>
      <c r="AB12" s="645"/>
      <c r="AC12" s="645"/>
      <c r="AD12" s="621"/>
      <c r="AE12" s="671"/>
      <c r="AF12" s="672"/>
    </row>
    <row r="13" spans="1:75" s="356" customFormat="1" x14ac:dyDescent="0.2">
      <c r="A13" s="597" t="s">
        <v>206</v>
      </c>
      <c r="B13" s="668"/>
      <c r="C13" s="594"/>
      <c r="D13" s="668"/>
      <c r="E13" s="363"/>
      <c r="F13" s="646"/>
      <c r="G13" s="646"/>
      <c r="H13" s="646"/>
      <c r="I13" s="646"/>
      <c r="J13" s="646"/>
      <c r="K13" s="646"/>
      <c r="L13" s="646"/>
      <c r="M13" s="646"/>
      <c r="N13" s="646"/>
      <c r="O13" s="646"/>
      <c r="P13" s="646"/>
      <c r="Q13" s="646"/>
      <c r="R13" s="646"/>
      <c r="S13" s="717"/>
      <c r="T13" s="646"/>
      <c r="U13" s="646"/>
      <c r="V13" s="646"/>
      <c r="W13" s="646"/>
      <c r="X13" s="646"/>
      <c r="Y13" s="646"/>
      <c r="Z13" s="646"/>
      <c r="AA13" s="646"/>
      <c r="AB13" s="646"/>
      <c r="AC13" s="646"/>
      <c r="AD13" s="668"/>
      <c r="AE13" s="673"/>
      <c r="AF13" s="673"/>
    </row>
    <row r="14" spans="1:75" s="356" customFormat="1" ht="15.75" x14ac:dyDescent="0.25">
      <c r="A14" s="709" t="s">
        <v>361</v>
      </c>
      <c r="B14" s="668"/>
      <c r="C14" s="594"/>
      <c r="D14" s="668"/>
      <c r="E14" s="363"/>
      <c r="F14" s="646"/>
      <c r="G14" s="646"/>
      <c r="H14" s="646"/>
      <c r="I14" s="646"/>
      <c r="J14" s="646"/>
      <c r="K14" s="646"/>
      <c r="L14" s="646"/>
      <c r="M14" s="646"/>
      <c r="N14" s="646"/>
      <c r="O14" s="646"/>
      <c r="P14" s="646"/>
      <c r="Q14" s="646"/>
      <c r="R14" s="646"/>
      <c r="S14" s="717"/>
      <c r="T14" s="646"/>
      <c r="U14" s="646"/>
      <c r="V14" s="646"/>
      <c r="W14" s="646"/>
      <c r="X14" s="646"/>
      <c r="Y14" s="646"/>
      <c r="Z14" s="646"/>
      <c r="AA14" s="646"/>
      <c r="AB14" s="646"/>
      <c r="AC14" s="646"/>
      <c r="AD14" s="668"/>
      <c r="AE14" s="673"/>
      <c r="AF14" s="673"/>
    </row>
    <row r="15" spans="1:75" s="356" customFormat="1" hidden="1" x14ac:dyDescent="0.2">
      <c r="A15" s="598" t="s">
        <v>267</v>
      </c>
      <c r="B15" s="471" t="s">
        <v>240</v>
      </c>
      <c r="C15" s="471" t="s">
        <v>151</v>
      </c>
      <c r="D15" s="472">
        <f>F99</f>
        <v>0</v>
      </c>
      <c r="E15" s="472"/>
      <c r="F15" s="475">
        <v>0</v>
      </c>
      <c r="G15" s="647"/>
      <c r="H15" s="475"/>
      <c r="I15" s="475"/>
      <c r="J15" s="475"/>
      <c r="K15" s="475"/>
      <c r="L15" s="475"/>
      <c r="M15" s="475"/>
      <c r="N15" s="475"/>
      <c r="O15" s="475"/>
      <c r="P15" s="475"/>
      <c r="Q15" s="475"/>
      <c r="R15" s="475"/>
      <c r="S15" s="718"/>
      <c r="T15" s="475"/>
      <c r="U15" s="475"/>
      <c r="V15" s="475"/>
      <c r="W15" s="475"/>
      <c r="X15" s="475"/>
      <c r="Y15" s="475"/>
      <c r="Z15" s="475"/>
      <c r="AA15" s="475"/>
      <c r="AB15" s="475"/>
      <c r="AC15" s="648"/>
      <c r="AD15" s="574">
        <f t="shared" ref="AD15:AD63" si="0">SUM(F15:AC15)</f>
        <v>0</v>
      </c>
      <c r="AE15" s="674">
        <f t="shared" ref="AE15:AE73" si="1">AD15*D15</f>
        <v>0</v>
      </c>
      <c r="AF15" s="675" t="str">
        <f>IF(AD15&lt;0,"buy","sell")</f>
        <v>sell</v>
      </c>
    </row>
    <row r="16" spans="1:75" s="356" customFormat="1" hidden="1" x14ac:dyDescent="0.2">
      <c r="A16" s="598" t="s">
        <v>267</v>
      </c>
      <c r="B16" s="471" t="s">
        <v>240</v>
      </c>
      <c r="C16" s="471" t="s">
        <v>151</v>
      </c>
      <c r="D16" s="472">
        <f>F100</f>
        <v>0</v>
      </c>
      <c r="E16" s="472"/>
      <c r="F16" s="475"/>
      <c r="G16" s="475"/>
      <c r="H16" s="475"/>
      <c r="I16" s="475"/>
      <c r="J16" s="475"/>
      <c r="K16" s="475"/>
      <c r="L16" s="475"/>
      <c r="M16" s="475"/>
      <c r="N16" s="475"/>
      <c r="O16" s="475"/>
      <c r="P16" s="475"/>
      <c r="Q16" s="475"/>
      <c r="R16" s="475"/>
      <c r="S16" s="718"/>
      <c r="T16" s="475"/>
      <c r="U16" s="475"/>
      <c r="V16" s="475"/>
      <c r="W16" s="475"/>
      <c r="X16" s="475"/>
      <c r="Y16" s="475"/>
      <c r="Z16" s="475"/>
      <c r="AA16" s="475"/>
      <c r="AB16" s="648"/>
      <c r="AC16" s="648"/>
      <c r="AD16" s="574">
        <f t="shared" si="0"/>
        <v>0</v>
      </c>
      <c r="AE16" s="674">
        <f t="shared" si="1"/>
        <v>0</v>
      </c>
      <c r="AF16" s="675" t="str">
        <f t="shared" ref="AF16:AF38" si="2">IF(AD16&lt;0,"buy","sell")</f>
        <v>sell</v>
      </c>
    </row>
    <row r="17" spans="1:32" s="356" customFormat="1" hidden="1" x14ac:dyDescent="0.2">
      <c r="A17" s="598" t="s">
        <v>267</v>
      </c>
      <c r="B17" s="471" t="s">
        <v>240</v>
      </c>
      <c r="C17" s="471" t="s">
        <v>151</v>
      </c>
      <c r="D17" s="472">
        <f>F101</f>
        <v>0</v>
      </c>
      <c r="E17" s="472"/>
      <c r="F17" s="475"/>
      <c r="G17" s="647"/>
      <c r="H17" s="475"/>
      <c r="I17" s="475"/>
      <c r="J17" s="475"/>
      <c r="K17" s="475"/>
      <c r="L17" s="475"/>
      <c r="M17" s="475"/>
      <c r="N17" s="475"/>
      <c r="O17" s="475"/>
      <c r="P17" s="475"/>
      <c r="Q17" s="475"/>
      <c r="R17" s="475"/>
      <c r="S17" s="718"/>
      <c r="T17" s="475"/>
      <c r="U17" s="475"/>
      <c r="V17" s="475"/>
      <c r="W17" s="475"/>
      <c r="X17" s="475"/>
      <c r="Y17" s="475"/>
      <c r="Z17" s="475"/>
      <c r="AA17" s="475"/>
      <c r="AB17" s="475"/>
      <c r="AC17" s="648"/>
      <c r="AD17" s="574">
        <f t="shared" si="0"/>
        <v>0</v>
      </c>
      <c r="AE17" s="674">
        <f t="shared" si="1"/>
        <v>0</v>
      </c>
      <c r="AF17" s="675" t="str">
        <f t="shared" si="2"/>
        <v>sell</v>
      </c>
    </row>
    <row r="18" spans="1:32" s="356" customFormat="1" hidden="1" x14ac:dyDescent="0.2">
      <c r="A18" s="598" t="s">
        <v>267</v>
      </c>
      <c r="B18" s="471" t="s">
        <v>240</v>
      </c>
      <c r="C18" s="471" t="s">
        <v>151</v>
      </c>
      <c r="D18" s="472">
        <f>F102</f>
        <v>0</v>
      </c>
      <c r="E18" s="472"/>
      <c r="F18" s="475"/>
      <c r="G18" s="647"/>
      <c r="H18" s="475"/>
      <c r="I18" s="475"/>
      <c r="J18" s="475"/>
      <c r="K18" s="475"/>
      <c r="L18" s="475"/>
      <c r="M18" s="475"/>
      <c r="N18" s="475"/>
      <c r="O18" s="475"/>
      <c r="P18" s="475"/>
      <c r="Q18" s="475"/>
      <c r="R18" s="475"/>
      <c r="S18" s="718"/>
      <c r="T18" s="475"/>
      <c r="U18" s="475"/>
      <c r="V18" s="475"/>
      <c r="W18" s="475"/>
      <c r="X18" s="475"/>
      <c r="Y18" s="475"/>
      <c r="Z18" s="475"/>
      <c r="AA18" s="475"/>
      <c r="AB18" s="475"/>
      <c r="AC18" s="648"/>
      <c r="AD18" s="574">
        <f t="shared" si="0"/>
        <v>0</v>
      </c>
      <c r="AE18" s="674">
        <f t="shared" si="1"/>
        <v>0</v>
      </c>
      <c r="AF18" s="675" t="str">
        <f t="shared" si="2"/>
        <v>sell</v>
      </c>
    </row>
    <row r="19" spans="1:32" s="356" customFormat="1" hidden="1" x14ac:dyDescent="0.2">
      <c r="A19" s="598" t="s">
        <v>267</v>
      </c>
      <c r="B19" s="471" t="s">
        <v>240</v>
      </c>
      <c r="C19" s="471" t="s">
        <v>151</v>
      </c>
      <c r="D19" s="472">
        <f t="shared" ref="D19:D38" si="3">F103</f>
        <v>0</v>
      </c>
      <c r="E19" s="472"/>
      <c r="F19" s="475"/>
      <c r="G19" s="647"/>
      <c r="H19" s="475"/>
      <c r="I19" s="475"/>
      <c r="J19" s="475"/>
      <c r="K19" s="475"/>
      <c r="L19" s="475"/>
      <c r="M19" s="475"/>
      <c r="N19" s="475"/>
      <c r="O19" s="475"/>
      <c r="P19" s="475"/>
      <c r="Q19" s="475"/>
      <c r="R19" s="475"/>
      <c r="S19" s="718"/>
      <c r="T19" s="475"/>
      <c r="U19" s="475"/>
      <c r="V19" s="475"/>
      <c r="W19" s="475"/>
      <c r="X19" s="475"/>
      <c r="Y19" s="475"/>
      <c r="Z19" s="475"/>
      <c r="AA19" s="475"/>
      <c r="AB19" s="475"/>
      <c r="AC19" s="648"/>
      <c r="AD19" s="574">
        <f t="shared" si="0"/>
        <v>0</v>
      </c>
      <c r="AE19" s="674">
        <f t="shared" si="1"/>
        <v>0</v>
      </c>
      <c r="AF19" s="675" t="str">
        <f>IF(AD19&lt;0,"buy","sell")</f>
        <v>sell</v>
      </c>
    </row>
    <row r="20" spans="1:32" s="356" customFormat="1" hidden="1" x14ac:dyDescent="0.2">
      <c r="A20" s="598" t="s">
        <v>267</v>
      </c>
      <c r="B20" s="471" t="s">
        <v>240</v>
      </c>
      <c r="C20" s="471" t="s">
        <v>151</v>
      </c>
      <c r="D20" s="472">
        <f t="shared" si="3"/>
        <v>0</v>
      </c>
      <c r="E20" s="472"/>
      <c r="F20" s="475"/>
      <c r="G20" s="647"/>
      <c r="H20" s="475"/>
      <c r="I20" s="475"/>
      <c r="J20" s="475"/>
      <c r="K20" s="475"/>
      <c r="L20" s="475"/>
      <c r="M20" s="475"/>
      <c r="N20" s="475"/>
      <c r="O20" s="475"/>
      <c r="P20" s="475"/>
      <c r="Q20" s="475"/>
      <c r="R20" s="475"/>
      <c r="S20" s="718"/>
      <c r="T20" s="475"/>
      <c r="U20" s="475"/>
      <c r="V20" s="475"/>
      <c r="W20" s="475"/>
      <c r="X20" s="475"/>
      <c r="Y20" s="475"/>
      <c r="Z20" s="475"/>
      <c r="AA20" s="475"/>
      <c r="AB20" s="475"/>
      <c r="AC20" s="475"/>
      <c r="AD20" s="574">
        <f t="shared" si="0"/>
        <v>0</v>
      </c>
      <c r="AE20" s="674">
        <f t="shared" si="1"/>
        <v>0</v>
      </c>
      <c r="AF20" s="675" t="str">
        <f t="shared" si="2"/>
        <v>sell</v>
      </c>
    </row>
    <row r="21" spans="1:32" s="356" customFormat="1" hidden="1" x14ac:dyDescent="0.2">
      <c r="A21" s="598" t="s">
        <v>267</v>
      </c>
      <c r="B21" s="471" t="s">
        <v>240</v>
      </c>
      <c r="C21" s="471" t="s">
        <v>151</v>
      </c>
      <c r="D21" s="472">
        <f t="shared" si="3"/>
        <v>0</v>
      </c>
      <c r="E21" s="472"/>
      <c r="F21" s="475"/>
      <c r="G21" s="647"/>
      <c r="H21" s="475"/>
      <c r="I21" s="475"/>
      <c r="J21" s="475"/>
      <c r="K21" s="475"/>
      <c r="L21" s="475"/>
      <c r="M21" s="475"/>
      <c r="N21" s="475"/>
      <c r="O21" s="475"/>
      <c r="P21" s="475"/>
      <c r="Q21" s="475"/>
      <c r="R21" s="475"/>
      <c r="S21" s="718"/>
      <c r="T21" s="475"/>
      <c r="U21" s="475"/>
      <c r="V21" s="475"/>
      <c r="W21" s="475"/>
      <c r="X21" s="475"/>
      <c r="Y21" s="475"/>
      <c r="Z21" s="475"/>
      <c r="AA21" s="475"/>
      <c r="AB21" s="475"/>
      <c r="AC21" s="475"/>
      <c r="AD21" s="574">
        <f t="shared" si="0"/>
        <v>0</v>
      </c>
      <c r="AE21" s="674">
        <f t="shared" si="1"/>
        <v>0</v>
      </c>
      <c r="AF21" s="675" t="str">
        <f t="shared" si="2"/>
        <v>sell</v>
      </c>
    </row>
    <row r="22" spans="1:32" s="356" customFormat="1" hidden="1" x14ac:dyDescent="0.2">
      <c r="A22" s="598" t="s">
        <v>267</v>
      </c>
      <c r="B22" s="471" t="s">
        <v>240</v>
      </c>
      <c r="C22" s="471" t="s">
        <v>151</v>
      </c>
      <c r="D22" s="472">
        <f t="shared" si="3"/>
        <v>0</v>
      </c>
      <c r="E22" s="472"/>
      <c r="F22" s="475"/>
      <c r="G22" s="647"/>
      <c r="H22" s="475"/>
      <c r="I22" s="475"/>
      <c r="J22" s="475"/>
      <c r="K22" s="475"/>
      <c r="L22" s="475"/>
      <c r="M22" s="475"/>
      <c r="N22" s="475"/>
      <c r="O22" s="475"/>
      <c r="P22" s="475"/>
      <c r="Q22" s="475"/>
      <c r="R22" s="475"/>
      <c r="S22" s="718"/>
      <c r="T22" s="475"/>
      <c r="U22" s="475"/>
      <c r="V22" s="475"/>
      <c r="W22" s="475"/>
      <c r="X22" s="475"/>
      <c r="Y22" s="475"/>
      <c r="Z22" s="475"/>
      <c r="AA22" s="475"/>
      <c r="AB22" s="475"/>
      <c r="AC22" s="475"/>
      <c r="AD22" s="574">
        <f t="shared" si="0"/>
        <v>0</v>
      </c>
      <c r="AE22" s="674">
        <f t="shared" si="1"/>
        <v>0</v>
      </c>
      <c r="AF22" s="675" t="str">
        <f t="shared" si="2"/>
        <v>sell</v>
      </c>
    </row>
    <row r="23" spans="1:32" s="356" customFormat="1" hidden="1" x14ac:dyDescent="0.2">
      <c r="A23" s="598" t="s">
        <v>267</v>
      </c>
      <c r="B23" s="471" t="s">
        <v>240</v>
      </c>
      <c r="C23" s="471" t="s">
        <v>151</v>
      </c>
      <c r="D23" s="472">
        <f t="shared" si="3"/>
        <v>0</v>
      </c>
      <c r="E23" s="472"/>
      <c r="F23" s="475"/>
      <c r="G23" s="647"/>
      <c r="H23" s="475"/>
      <c r="I23" s="475"/>
      <c r="J23" s="475"/>
      <c r="K23" s="475"/>
      <c r="L23" s="475"/>
      <c r="M23" s="475"/>
      <c r="N23" s="475"/>
      <c r="O23" s="475"/>
      <c r="P23" s="475"/>
      <c r="Q23" s="475"/>
      <c r="R23" s="475"/>
      <c r="S23" s="718"/>
      <c r="T23" s="475"/>
      <c r="U23" s="475"/>
      <c r="V23" s="475"/>
      <c r="W23" s="475"/>
      <c r="X23" s="475"/>
      <c r="Y23" s="475"/>
      <c r="Z23" s="475"/>
      <c r="AA23" s="475"/>
      <c r="AB23" s="475"/>
      <c r="AC23" s="475"/>
      <c r="AD23" s="574">
        <f t="shared" si="0"/>
        <v>0</v>
      </c>
      <c r="AE23" s="674">
        <f t="shared" si="1"/>
        <v>0</v>
      </c>
      <c r="AF23" s="675" t="str">
        <f t="shared" si="2"/>
        <v>sell</v>
      </c>
    </row>
    <row r="24" spans="1:32" s="356" customFormat="1" hidden="1" x14ac:dyDescent="0.2">
      <c r="A24" s="598" t="s">
        <v>267</v>
      </c>
      <c r="B24" s="471" t="s">
        <v>240</v>
      </c>
      <c r="C24" s="471" t="s">
        <v>151</v>
      </c>
      <c r="D24" s="472">
        <f t="shared" si="3"/>
        <v>0</v>
      </c>
      <c r="E24" s="472"/>
      <c r="F24" s="475"/>
      <c r="G24" s="647"/>
      <c r="H24" s="475"/>
      <c r="I24" s="475"/>
      <c r="J24" s="475"/>
      <c r="K24" s="475"/>
      <c r="L24" s="475"/>
      <c r="M24" s="475"/>
      <c r="N24" s="475"/>
      <c r="O24" s="475"/>
      <c r="P24" s="475"/>
      <c r="Q24" s="475"/>
      <c r="R24" s="475"/>
      <c r="S24" s="718"/>
      <c r="T24" s="475"/>
      <c r="U24" s="475"/>
      <c r="V24" s="475"/>
      <c r="W24" s="475"/>
      <c r="X24" s="475"/>
      <c r="Y24" s="475"/>
      <c r="Z24" s="475"/>
      <c r="AA24" s="475"/>
      <c r="AB24" s="475"/>
      <c r="AC24" s="475"/>
      <c r="AD24" s="574">
        <f t="shared" si="0"/>
        <v>0</v>
      </c>
      <c r="AE24" s="674">
        <f t="shared" si="1"/>
        <v>0</v>
      </c>
      <c r="AF24" s="675" t="str">
        <f t="shared" si="2"/>
        <v>sell</v>
      </c>
    </row>
    <row r="25" spans="1:32" s="356" customFormat="1" hidden="1" x14ac:dyDescent="0.2">
      <c r="A25" s="598" t="s">
        <v>267</v>
      </c>
      <c r="B25" s="471" t="s">
        <v>240</v>
      </c>
      <c r="C25" s="471" t="s">
        <v>151</v>
      </c>
      <c r="D25" s="472">
        <f t="shared" si="3"/>
        <v>0</v>
      </c>
      <c r="E25" s="472"/>
      <c r="F25" s="475"/>
      <c r="G25" s="647"/>
      <c r="H25" s="475"/>
      <c r="I25" s="475"/>
      <c r="J25" s="475"/>
      <c r="K25" s="475"/>
      <c r="L25" s="475"/>
      <c r="M25" s="475"/>
      <c r="N25" s="475"/>
      <c r="O25" s="475"/>
      <c r="P25" s="475"/>
      <c r="Q25" s="475"/>
      <c r="R25" s="475"/>
      <c r="S25" s="718"/>
      <c r="T25" s="475"/>
      <c r="U25" s="475"/>
      <c r="V25" s="475"/>
      <c r="W25" s="475"/>
      <c r="X25" s="475"/>
      <c r="Y25" s="475"/>
      <c r="Z25" s="475"/>
      <c r="AA25" s="475"/>
      <c r="AB25" s="475"/>
      <c r="AC25" s="475"/>
      <c r="AD25" s="574">
        <f t="shared" si="0"/>
        <v>0</v>
      </c>
      <c r="AE25" s="674">
        <f t="shared" si="1"/>
        <v>0</v>
      </c>
      <c r="AF25" s="675" t="str">
        <f t="shared" si="2"/>
        <v>sell</v>
      </c>
    </row>
    <row r="26" spans="1:32" s="356" customFormat="1" hidden="1" x14ac:dyDescent="0.2">
      <c r="A26" s="598" t="s">
        <v>267</v>
      </c>
      <c r="B26" s="471" t="s">
        <v>240</v>
      </c>
      <c r="C26" s="471" t="s">
        <v>151</v>
      </c>
      <c r="D26" s="472">
        <f t="shared" si="3"/>
        <v>0</v>
      </c>
      <c r="E26" s="472"/>
      <c r="F26" s="475"/>
      <c r="G26" s="647"/>
      <c r="H26" s="475"/>
      <c r="I26" s="475"/>
      <c r="J26" s="475"/>
      <c r="K26" s="475"/>
      <c r="L26" s="475"/>
      <c r="M26" s="475"/>
      <c r="N26" s="475"/>
      <c r="O26" s="475"/>
      <c r="P26" s="475"/>
      <c r="Q26" s="475"/>
      <c r="R26" s="475"/>
      <c r="S26" s="718"/>
      <c r="T26" s="475"/>
      <c r="U26" s="475"/>
      <c r="V26" s="475"/>
      <c r="W26" s="475"/>
      <c r="X26" s="475"/>
      <c r="Y26" s="475"/>
      <c r="Z26" s="475"/>
      <c r="AA26" s="475"/>
      <c r="AB26" s="475"/>
      <c r="AC26" s="475"/>
      <c r="AD26" s="574">
        <f t="shared" si="0"/>
        <v>0</v>
      </c>
      <c r="AE26" s="674">
        <f t="shared" si="1"/>
        <v>0</v>
      </c>
      <c r="AF26" s="675" t="str">
        <f t="shared" si="2"/>
        <v>sell</v>
      </c>
    </row>
    <row r="27" spans="1:32" s="356" customFormat="1" hidden="1" x14ac:dyDescent="0.2">
      <c r="A27" s="598" t="s">
        <v>267</v>
      </c>
      <c r="B27" s="471" t="s">
        <v>240</v>
      </c>
      <c r="C27" s="471" t="s">
        <v>151</v>
      </c>
      <c r="D27" s="472">
        <f t="shared" si="3"/>
        <v>0</v>
      </c>
      <c r="E27" s="472"/>
      <c r="F27" s="475"/>
      <c r="G27" s="647"/>
      <c r="H27" s="475"/>
      <c r="I27" s="475"/>
      <c r="J27" s="475"/>
      <c r="K27" s="475"/>
      <c r="L27" s="475"/>
      <c r="M27" s="475"/>
      <c r="N27" s="475"/>
      <c r="O27" s="475"/>
      <c r="P27" s="475"/>
      <c r="Q27" s="475"/>
      <c r="R27" s="475"/>
      <c r="S27" s="718"/>
      <c r="T27" s="475"/>
      <c r="U27" s="475"/>
      <c r="V27" s="475"/>
      <c r="W27" s="475"/>
      <c r="X27" s="475"/>
      <c r="Y27" s="475"/>
      <c r="Z27" s="475"/>
      <c r="AA27" s="475"/>
      <c r="AB27" s="475"/>
      <c r="AC27" s="475"/>
      <c r="AD27" s="574">
        <f t="shared" si="0"/>
        <v>0</v>
      </c>
      <c r="AE27" s="674">
        <f t="shared" si="1"/>
        <v>0</v>
      </c>
      <c r="AF27" s="675" t="str">
        <f t="shared" si="2"/>
        <v>sell</v>
      </c>
    </row>
    <row r="28" spans="1:32" s="356" customFormat="1" hidden="1" x14ac:dyDescent="0.2">
      <c r="A28" s="598" t="s">
        <v>267</v>
      </c>
      <c r="B28" s="471" t="s">
        <v>240</v>
      </c>
      <c r="C28" s="471" t="s">
        <v>151</v>
      </c>
      <c r="D28" s="472">
        <f t="shared" si="3"/>
        <v>0</v>
      </c>
      <c r="E28" s="472"/>
      <c r="F28" s="475"/>
      <c r="G28" s="647"/>
      <c r="H28" s="475"/>
      <c r="I28" s="475"/>
      <c r="J28" s="475"/>
      <c r="K28" s="475"/>
      <c r="L28" s="475"/>
      <c r="M28" s="475"/>
      <c r="N28" s="475"/>
      <c r="O28" s="475"/>
      <c r="P28" s="475"/>
      <c r="Q28" s="475"/>
      <c r="R28" s="475"/>
      <c r="S28" s="718"/>
      <c r="T28" s="475"/>
      <c r="U28" s="475"/>
      <c r="V28" s="475"/>
      <c r="W28" s="475"/>
      <c r="X28" s="475"/>
      <c r="Y28" s="475"/>
      <c r="Z28" s="475"/>
      <c r="AA28" s="475"/>
      <c r="AB28" s="475"/>
      <c r="AC28" s="475"/>
      <c r="AD28" s="574">
        <f t="shared" si="0"/>
        <v>0</v>
      </c>
      <c r="AE28" s="674">
        <f t="shared" si="1"/>
        <v>0</v>
      </c>
      <c r="AF28" s="675" t="str">
        <f t="shared" si="2"/>
        <v>sell</v>
      </c>
    </row>
    <row r="29" spans="1:32" s="356" customFormat="1" hidden="1" x14ac:dyDescent="0.2">
      <c r="A29" s="598" t="s">
        <v>267</v>
      </c>
      <c r="B29" s="471" t="s">
        <v>240</v>
      </c>
      <c r="C29" s="471" t="s">
        <v>151</v>
      </c>
      <c r="D29" s="472">
        <f t="shared" si="3"/>
        <v>0</v>
      </c>
      <c r="E29" s="472"/>
      <c r="F29" s="475"/>
      <c r="G29" s="647"/>
      <c r="H29" s="475"/>
      <c r="I29" s="475"/>
      <c r="J29" s="475"/>
      <c r="K29" s="475"/>
      <c r="L29" s="475"/>
      <c r="M29" s="475"/>
      <c r="N29" s="475"/>
      <c r="O29" s="475"/>
      <c r="P29" s="475"/>
      <c r="Q29" s="475"/>
      <c r="R29" s="475"/>
      <c r="S29" s="718"/>
      <c r="T29" s="475"/>
      <c r="U29" s="475"/>
      <c r="V29" s="475"/>
      <c r="W29" s="475"/>
      <c r="X29" s="475"/>
      <c r="Y29" s="475"/>
      <c r="Z29" s="475"/>
      <c r="AA29" s="475"/>
      <c r="AB29" s="475"/>
      <c r="AC29" s="475"/>
      <c r="AD29" s="574">
        <f t="shared" si="0"/>
        <v>0</v>
      </c>
      <c r="AE29" s="674">
        <f t="shared" si="1"/>
        <v>0</v>
      </c>
      <c r="AF29" s="675" t="str">
        <f t="shared" si="2"/>
        <v>sell</v>
      </c>
    </row>
    <row r="30" spans="1:32" s="356" customFormat="1" hidden="1" x14ac:dyDescent="0.2">
      <c r="A30" s="598" t="s">
        <v>267</v>
      </c>
      <c r="B30" s="471" t="s">
        <v>240</v>
      </c>
      <c r="C30" s="471" t="s">
        <v>151</v>
      </c>
      <c r="D30" s="472">
        <f t="shared" si="3"/>
        <v>0</v>
      </c>
      <c r="E30" s="472"/>
      <c r="F30" s="475"/>
      <c r="G30" s="647"/>
      <c r="H30" s="475"/>
      <c r="I30" s="475"/>
      <c r="J30" s="475"/>
      <c r="K30" s="475"/>
      <c r="L30" s="475"/>
      <c r="M30" s="475"/>
      <c r="N30" s="475"/>
      <c r="O30" s="475"/>
      <c r="P30" s="475"/>
      <c r="Q30" s="475"/>
      <c r="R30" s="475"/>
      <c r="S30" s="718"/>
      <c r="T30" s="475"/>
      <c r="U30" s="475"/>
      <c r="V30" s="475"/>
      <c r="W30" s="475"/>
      <c r="X30" s="475"/>
      <c r="Y30" s="475"/>
      <c r="Z30" s="475"/>
      <c r="AA30" s="475"/>
      <c r="AB30" s="475"/>
      <c r="AC30" s="475"/>
      <c r="AD30" s="574">
        <f t="shared" si="0"/>
        <v>0</v>
      </c>
      <c r="AE30" s="674">
        <f t="shared" si="1"/>
        <v>0</v>
      </c>
      <c r="AF30" s="675" t="str">
        <f t="shared" si="2"/>
        <v>sell</v>
      </c>
    </row>
    <row r="31" spans="1:32" s="356" customFormat="1" hidden="1" x14ac:dyDescent="0.2">
      <c r="A31" s="598" t="s">
        <v>267</v>
      </c>
      <c r="B31" s="471" t="s">
        <v>240</v>
      </c>
      <c r="C31" s="471" t="s">
        <v>151</v>
      </c>
      <c r="D31" s="472">
        <f t="shared" si="3"/>
        <v>0</v>
      </c>
      <c r="E31" s="472"/>
      <c r="F31" s="475"/>
      <c r="G31" s="647"/>
      <c r="H31" s="475"/>
      <c r="I31" s="475"/>
      <c r="J31" s="475"/>
      <c r="K31" s="475"/>
      <c r="L31" s="475"/>
      <c r="M31" s="475"/>
      <c r="N31" s="475"/>
      <c r="O31" s="475"/>
      <c r="P31" s="475"/>
      <c r="Q31" s="475"/>
      <c r="R31" s="475"/>
      <c r="S31" s="718"/>
      <c r="T31" s="475"/>
      <c r="U31" s="475"/>
      <c r="V31" s="475"/>
      <c r="W31" s="475"/>
      <c r="X31" s="475"/>
      <c r="Y31" s="475"/>
      <c r="Z31" s="475"/>
      <c r="AA31" s="649"/>
      <c r="AB31" s="475"/>
      <c r="AC31" s="475"/>
      <c r="AD31" s="574">
        <f t="shared" si="0"/>
        <v>0</v>
      </c>
      <c r="AE31" s="674">
        <f t="shared" si="1"/>
        <v>0</v>
      </c>
      <c r="AF31" s="675" t="str">
        <f t="shared" si="2"/>
        <v>sell</v>
      </c>
    </row>
    <row r="32" spans="1:32" s="356" customFormat="1" hidden="1" x14ac:dyDescent="0.2">
      <c r="A32" s="598" t="s">
        <v>267</v>
      </c>
      <c r="B32" s="471" t="s">
        <v>240</v>
      </c>
      <c r="C32" s="471" t="s">
        <v>151</v>
      </c>
      <c r="D32" s="472">
        <f t="shared" si="3"/>
        <v>0</v>
      </c>
      <c r="E32" s="472"/>
      <c r="F32" s="475"/>
      <c r="G32" s="647"/>
      <c r="H32" s="475"/>
      <c r="I32" s="475"/>
      <c r="J32" s="475"/>
      <c r="K32" s="475"/>
      <c r="L32" s="475"/>
      <c r="M32" s="475"/>
      <c r="N32" s="475"/>
      <c r="O32" s="475"/>
      <c r="P32" s="475"/>
      <c r="Q32" s="475"/>
      <c r="R32" s="475"/>
      <c r="S32" s="718"/>
      <c r="T32" s="475"/>
      <c r="U32" s="475"/>
      <c r="V32" s="475"/>
      <c r="W32" s="475"/>
      <c r="X32" s="475"/>
      <c r="Y32" s="475"/>
      <c r="Z32" s="475"/>
      <c r="AA32" s="475"/>
      <c r="AB32" s="475"/>
      <c r="AC32" s="475"/>
      <c r="AD32" s="574">
        <f t="shared" si="0"/>
        <v>0</v>
      </c>
      <c r="AE32" s="674">
        <f t="shared" si="1"/>
        <v>0</v>
      </c>
      <c r="AF32" s="675" t="str">
        <f t="shared" si="2"/>
        <v>sell</v>
      </c>
    </row>
    <row r="33" spans="1:32" s="356" customFormat="1" hidden="1" x14ac:dyDescent="0.2">
      <c r="A33" s="598" t="s">
        <v>267</v>
      </c>
      <c r="B33" s="471" t="s">
        <v>240</v>
      </c>
      <c r="C33" s="471" t="s">
        <v>151</v>
      </c>
      <c r="D33" s="472">
        <f t="shared" si="3"/>
        <v>0</v>
      </c>
      <c r="E33" s="472"/>
      <c r="F33" s="475"/>
      <c r="G33" s="647"/>
      <c r="H33" s="475"/>
      <c r="I33" s="475"/>
      <c r="J33" s="475"/>
      <c r="K33" s="475"/>
      <c r="L33" s="475"/>
      <c r="M33" s="475"/>
      <c r="N33" s="475"/>
      <c r="O33" s="475"/>
      <c r="P33" s="475"/>
      <c r="Q33" s="475"/>
      <c r="R33" s="475"/>
      <c r="S33" s="718"/>
      <c r="T33" s="475"/>
      <c r="U33" s="475"/>
      <c r="V33" s="475"/>
      <c r="W33" s="475"/>
      <c r="X33" s="475"/>
      <c r="Y33" s="475"/>
      <c r="Z33" s="475"/>
      <c r="AA33" s="475"/>
      <c r="AB33" s="475"/>
      <c r="AC33" s="475"/>
      <c r="AD33" s="574">
        <f t="shared" si="0"/>
        <v>0</v>
      </c>
      <c r="AE33" s="674">
        <f t="shared" si="1"/>
        <v>0</v>
      </c>
      <c r="AF33" s="675" t="str">
        <f t="shared" si="2"/>
        <v>sell</v>
      </c>
    </row>
    <row r="34" spans="1:32" s="356" customFormat="1" hidden="1" x14ac:dyDescent="0.2">
      <c r="A34" s="598" t="s">
        <v>267</v>
      </c>
      <c r="B34" s="471" t="s">
        <v>240</v>
      </c>
      <c r="C34" s="471" t="s">
        <v>151</v>
      </c>
      <c r="D34" s="472">
        <f t="shared" si="3"/>
        <v>0</v>
      </c>
      <c r="E34" s="472"/>
      <c r="F34" s="475"/>
      <c r="G34" s="647"/>
      <c r="H34" s="475"/>
      <c r="I34" s="475"/>
      <c r="J34" s="475"/>
      <c r="K34" s="475"/>
      <c r="L34" s="475"/>
      <c r="M34" s="475"/>
      <c r="N34" s="475"/>
      <c r="O34" s="475"/>
      <c r="P34" s="475"/>
      <c r="Q34" s="475"/>
      <c r="R34" s="475"/>
      <c r="S34" s="718"/>
      <c r="T34" s="475"/>
      <c r="U34" s="475"/>
      <c r="V34" s="475"/>
      <c r="W34" s="475"/>
      <c r="X34" s="475"/>
      <c r="Y34" s="475"/>
      <c r="Z34" s="475"/>
      <c r="AA34" s="475"/>
      <c r="AB34" s="475"/>
      <c r="AC34" s="475"/>
      <c r="AD34" s="574">
        <f t="shared" si="0"/>
        <v>0</v>
      </c>
      <c r="AE34" s="674">
        <f t="shared" si="1"/>
        <v>0</v>
      </c>
      <c r="AF34" s="675" t="str">
        <f t="shared" si="2"/>
        <v>sell</v>
      </c>
    </row>
    <row r="35" spans="1:32" s="356" customFormat="1" hidden="1" x14ac:dyDescent="0.2">
      <c r="A35" s="598" t="s">
        <v>267</v>
      </c>
      <c r="B35" s="471" t="s">
        <v>240</v>
      </c>
      <c r="C35" s="471" t="s">
        <v>151</v>
      </c>
      <c r="D35" s="472">
        <f t="shared" si="3"/>
        <v>0</v>
      </c>
      <c r="E35" s="472"/>
      <c r="F35" s="475"/>
      <c r="G35" s="647"/>
      <c r="H35" s="475"/>
      <c r="I35" s="475"/>
      <c r="J35" s="475"/>
      <c r="K35" s="475"/>
      <c r="L35" s="475"/>
      <c r="M35" s="475"/>
      <c r="N35" s="475"/>
      <c r="O35" s="475"/>
      <c r="P35" s="475"/>
      <c r="Q35" s="475"/>
      <c r="R35" s="475"/>
      <c r="S35" s="718"/>
      <c r="T35" s="475"/>
      <c r="U35" s="475"/>
      <c r="V35" s="475"/>
      <c r="W35" s="475"/>
      <c r="X35" s="475"/>
      <c r="Y35" s="475"/>
      <c r="Z35" s="475"/>
      <c r="AA35" s="475"/>
      <c r="AB35" s="475"/>
      <c r="AC35" s="475"/>
      <c r="AD35" s="574">
        <f t="shared" si="0"/>
        <v>0</v>
      </c>
      <c r="AE35" s="674">
        <f t="shared" si="1"/>
        <v>0</v>
      </c>
      <c r="AF35" s="675" t="str">
        <f t="shared" si="2"/>
        <v>sell</v>
      </c>
    </row>
    <row r="36" spans="1:32" s="356" customFormat="1" hidden="1" x14ac:dyDescent="0.2">
      <c r="A36" s="598" t="s">
        <v>267</v>
      </c>
      <c r="B36" s="471" t="s">
        <v>240</v>
      </c>
      <c r="C36" s="471" t="s">
        <v>151</v>
      </c>
      <c r="D36" s="472">
        <f t="shared" si="3"/>
        <v>0</v>
      </c>
      <c r="E36" s="472"/>
      <c r="F36" s="475"/>
      <c r="G36" s="647"/>
      <c r="H36" s="475"/>
      <c r="I36" s="475"/>
      <c r="J36" s="475"/>
      <c r="K36" s="475"/>
      <c r="L36" s="475"/>
      <c r="M36" s="475"/>
      <c r="N36" s="475"/>
      <c r="O36" s="475"/>
      <c r="P36" s="475"/>
      <c r="Q36" s="475"/>
      <c r="R36" s="475"/>
      <c r="S36" s="718"/>
      <c r="T36" s="475"/>
      <c r="U36" s="475"/>
      <c r="V36" s="475"/>
      <c r="W36" s="475"/>
      <c r="X36" s="475"/>
      <c r="Y36" s="475"/>
      <c r="Z36" s="475"/>
      <c r="AA36" s="475"/>
      <c r="AB36" s="475"/>
      <c r="AC36" s="475"/>
      <c r="AD36" s="574">
        <f t="shared" si="0"/>
        <v>0</v>
      </c>
      <c r="AE36" s="674">
        <f t="shared" si="1"/>
        <v>0</v>
      </c>
      <c r="AF36" s="675" t="str">
        <f t="shared" si="2"/>
        <v>sell</v>
      </c>
    </row>
    <row r="37" spans="1:32" s="356" customFormat="1" hidden="1" x14ac:dyDescent="0.2">
      <c r="A37" s="598" t="s">
        <v>267</v>
      </c>
      <c r="B37" s="471" t="s">
        <v>240</v>
      </c>
      <c r="C37" s="471" t="s">
        <v>151</v>
      </c>
      <c r="D37" s="472">
        <f t="shared" si="3"/>
        <v>0</v>
      </c>
      <c r="E37" s="472"/>
      <c r="F37" s="475"/>
      <c r="G37" s="647"/>
      <c r="H37" s="475"/>
      <c r="I37" s="475"/>
      <c r="J37" s="475"/>
      <c r="K37" s="475"/>
      <c r="L37" s="475"/>
      <c r="M37" s="475"/>
      <c r="N37" s="475"/>
      <c r="O37" s="475"/>
      <c r="P37" s="475"/>
      <c r="Q37" s="475"/>
      <c r="R37" s="475"/>
      <c r="S37" s="718"/>
      <c r="T37" s="475"/>
      <c r="U37" s="475"/>
      <c r="V37" s="475"/>
      <c r="W37" s="475"/>
      <c r="X37" s="475"/>
      <c r="Y37" s="475"/>
      <c r="Z37" s="475"/>
      <c r="AA37" s="475"/>
      <c r="AB37" s="475"/>
      <c r="AC37" s="475"/>
      <c r="AD37" s="574">
        <f t="shared" si="0"/>
        <v>0</v>
      </c>
      <c r="AE37" s="674">
        <f t="shared" si="1"/>
        <v>0</v>
      </c>
      <c r="AF37" s="675" t="str">
        <f t="shared" si="2"/>
        <v>sell</v>
      </c>
    </row>
    <row r="38" spans="1:32" s="356" customFormat="1" hidden="1" x14ac:dyDescent="0.2">
      <c r="A38" s="598" t="s">
        <v>267</v>
      </c>
      <c r="B38" s="471" t="s">
        <v>240</v>
      </c>
      <c r="C38" s="471" t="s">
        <v>151</v>
      </c>
      <c r="D38" s="472">
        <f t="shared" si="3"/>
        <v>0</v>
      </c>
      <c r="E38" s="472"/>
      <c r="F38" s="475"/>
      <c r="G38" s="647"/>
      <c r="H38" s="475"/>
      <c r="I38" s="475"/>
      <c r="J38" s="475"/>
      <c r="K38" s="475"/>
      <c r="L38" s="475"/>
      <c r="M38" s="475"/>
      <c r="N38" s="475"/>
      <c r="O38" s="475"/>
      <c r="P38" s="475"/>
      <c r="Q38" s="475"/>
      <c r="R38" s="475"/>
      <c r="S38" s="718"/>
      <c r="T38" s="475"/>
      <c r="U38" s="475"/>
      <c r="V38" s="475"/>
      <c r="W38" s="475"/>
      <c r="X38" s="475"/>
      <c r="Y38" s="475"/>
      <c r="Z38" s="475"/>
      <c r="AA38" s="475"/>
      <c r="AB38" s="475"/>
      <c r="AC38" s="475"/>
      <c r="AD38" s="574">
        <f t="shared" si="0"/>
        <v>0</v>
      </c>
      <c r="AE38" s="674">
        <f t="shared" si="1"/>
        <v>0</v>
      </c>
      <c r="AF38" s="675" t="str">
        <f t="shared" si="2"/>
        <v>sell</v>
      </c>
    </row>
    <row r="39" spans="1:32" s="356" customFormat="1" hidden="1" x14ac:dyDescent="0.2">
      <c r="A39" s="598"/>
      <c r="B39" s="471"/>
      <c r="C39" s="471"/>
      <c r="D39" s="472"/>
      <c r="E39" s="472"/>
      <c r="F39" s="475"/>
      <c r="G39" s="647"/>
      <c r="H39" s="475"/>
      <c r="I39" s="475"/>
      <c r="J39" s="475"/>
      <c r="K39" s="475"/>
      <c r="L39" s="475"/>
      <c r="M39" s="475"/>
      <c r="N39" s="475"/>
      <c r="O39" s="475"/>
      <c r="P39" s="475"/>
      <c r="Q39" s="475"/>
      <c r="R39" s="475"/>
      <c r="S39" s="718"/>
      <c r="T39" s="475"/>
      <c r="U39" s="475"/>
      <c r="V39" s="475"/>
      <c r="W39" s="475"/>
      <c r="X39" s="475"/>
      <c r="Y39" s="475"/>
      <c r="Z39" s="475"/>
      <c r="AA39" s="475"/>
      <c r="AB39" s="475"/>
      <c r="AC39" s="475"/>
      <c r="AD39" s="574">
        <f t="shared" si="0"/>
        <v>0</v>
      </c>
      <c r="AE39" s="674">
        <f t="shared" si="1"/>
        <v>0</v>
      </c>
      <c r="AF39" s="675"/>
    </row>
    <row r="40" spans="1:32" s="356" customFormat="1" hidden="1" x14ac:dyDescent="0.2">
      <c r="A40" s="598" t="s">
        <v>267</v>
      </c>
      <c r="B40" s="471" t="s">
        <v>240</v>
      </c>
      <c r="C40" s="471" t="s">
        <v>268</v>
      </c>
      <c r="D40" s="472">
        <f t="shared" ref="D40:D62" si="4">F129</f>
        <v>0</v>
      </c>
      <c r="E40" s="472"/>
      <c r="F40" s="475">
        <v>0</v>
      </c>
      <c r="G40" s="475"/>
      <c r="H40" s="475"/>
      <c r="I40" s="475"/>
      <c r="J40" s="475"/>
      <c r="K40" s="475"/>
      <c r="L40" s="475"/>
      <c r="M40" s="475"/>
      <c r="N40" s="475"/>
      <c r="O40" s="475"/>
      <c r="P40" s="475"/>
      <c r="Q40" s="475"/>
      <c r="R40" s="475"/>
      <c r="S40" s="718"/>
      <c r="T40" s="475"/>
      <c r="U40" s="475"/>
      <c r="V40" s="475"/>
      <c r="W40" s="475"/>
      <c r="X40" s="475"/>
      <c r="Y40" s="475"/>
      <c r="Z40" s="475"/>
      <c r="AA40" s="475"/>
      <c r="AB40" s="475"/>
      <c r="AC40" s="475"/>
      <c r="AD40" s="574">
        <f t="shared" si="0"/>
        <v>0</v>
      </c>
      <c r="AE40" s="674">
        <f t="shared" si="1"/>
        <v>0</v>
      </c>
      <c r="AF40" s="675" t="str">
        <f>IF(AD40&lt;0,"buy","sell")</f>
        <v>sell</v>
      </c>
    </row>
    <row r="41" spans="1:32" s="356" customFormat="1" hidden="1" x14ac:dyDescent="0.2">
      <c r="A41" s="598" t="s">
        <v>267</v>
      </c>
      <c r="B41" s="471" t="s">
        <v>240</v>
      </c>
      <c r="C41" s="471" t="s">
        <v>268</v>
      </c>
      <c r="D41" s="472">
        <f t="shared" si="4"/>
        <v>0</v>
      </c>
      <c r="E41" s="472"/>
      <c r="F41" s="475"/>
      <c r="G41" s="475"/>
      <c r="H41" s="475"/>
      <c r="I41" s="475"/>
      <c r="J41" s="475"/>
      <c r="K41" s="475"/>
      <c r="L41" s="475"/>
      <c r="M41" s="475"/>
      <c r="N41" s="475"/>
      <c r="O41" s="475"/>
      <c r="P41" s="475"/>
      <c r="Q41" s="475"/>
      <c r="R41" s="475"/>
      <c r="S41" s="718"/>
      <c r="T41" s="475"/>
      <c r="U41" s="475"/>
      <c r="V41" s="475"/>
      <c r="W41" s="475"/>
      <c r="X41" s="475"/>
      <c r="Y41" s="475"/>
      <c r="Z41" s="475"/>
      <c r="AA41" s="475"/>
      <c r="AB41" s="475"/>
      <c r="AC41" s="475"/>
      <c r="AD41" s="574">
        <f t="shared" si="0"/>
        <v>0</v>
      </c>
      <c r="AE41" s="674">
        <f t="shared" si="1"/>
        <v>0</v>
      </c>
      <c r="AF41" s="675" t="str">
        <f t="shared" ref="AF41:AF73" si="5">IF(AD41&lt;0,"buy","sell")</f>
        <v>sell</v>
      </c>
    </row>
    <row r="42" spans="1:32" s="356" customFormat="1" hidden="1" x14ac:dyDescent="0.2">
      <c r="A42" s="598" t="s">
        <v>267</v>
      </c>
      <c r="B42" s="471" t="s">
        <v>240</v>
      </c>
      <c r="C42" s="471" t="s">
        <v>268</v>
      </c>
      <c r="D42" s="472">
        <f t="shared" si="4"/>
        <v>0</v>
      </c>
      <c r="E42" s="472"/>
      <c r="F42" s="475"/>
      <c r="G42" s="475"/>
      <c r="H42" s="475"/>
      <c r="I42" s="475"/>
      <c r="J42" s="475"/>
      <c r="K42" s="475"/>
      <c r="L42" s="475"/>
      <c r="M42" s="475"/>
      <c r="N42" s="475"/>
      <c r="O42" s="475"/>
      <c r="P42" s="475"/>
      <c r="Q42" s="475"/>
      <c r="R42" s="475"/>
      <c r="S42" s="718"/>
      <c r="T42" s="475"/>
      <c r="U42" s="475"/>
      <c r="V42" s="475"/>
      <c r="W42" s="475"/>
      <c r="X42" s="475"/>
      <c r="Y42" s="475"/>
      <c r="Z42" s="475"/>
      <c r="AA42" s="475"/>
      <c r="AB42" s="475"/>
      <c r="AC42" s="475"/>
      <c r="AD42" s="574">
        <f t="shared" si="0"/>
        <v>0</v>
      </c>
      <c r="AE42" s="674">
        <f t="shared" si="1"/>
        <v>0</v>
      </c>
      <c r="AF42" s="675" t="str">
        <f t="shared" si="5"/>
        <v>sell</v>
      </c>
    </row>
    <row r="43" spans="1:32" s="356" customFormat="1" hidden="1" x14ac:dyDescent="0.2">
      <c r="A43" s="598" t="s">
        <v>267</v>
      </c>
      <c r="B43" s="471" t="s">
        <v>240</v>
      </c>
      <c r="C43" s="471" t="s">
        <v>268</v>
      </c>
      <c r="D43" s="472">
        <f t="shared" si="4"/>
        <v>0</v>
      </c>
      <c r="E43" s="472"/>
      <c r="F43" s="475"/>
      <c r="G43" s="475"/>
      <c r="H43" s="475"/>
      <c r="I43" s="475"/>
      <c r="J43" s="475"/>
      <c r="K43" s="475"/>
      <c r="L43" s="475"/>
      <c r="M43" s="475"/>
      <c r="N43" s="475"/>
      <c r="O43" s="475"/>
      <c r="P43" s="475"/>
      <c r="Q43" s="475"/>
      <c r="R43" s="475"/>
      <c r="S43" s="718"/>
      <c r="T43" s="475"/>
      <c r="U43" s="475"/>
      <c r="V43" s="475"/>
      <c r="W43" s="475"/>
      <c r="X43" s="475"/>
      <c r="Y43" s="475"/>
      <c r="Z43" s="475"/>
      <c r="AA43" s="475"/>
      <c r="AB43" s="475"/>
      <c r="AC43" s="475"/>
      <c r="AD43" s="574">
        <f t="shared" si="0"/>
        <v>0</v>
      </c>
      <c r="AE43" s="674">
        <f t="shared" si="1"/>
        <v>0</v>
      </c>
      <c r="AF43" s="675" t="str">
        <f t="shared" si="5"/>
        <v>sell</v>
      </c>
    </row>
    <row r="44" spans="1:32" s="356" customFormat="1" hidden="1" x14ac:dyDescent="0.2">
      <c r="A44" s="598" t="s">
        <v>267</v>
      </c>
      <c r="B44" s="471" t="s">
        <v>240</v>
      </c>
      <c r="C44" s="471" t="s">
        <v>268</v>
      </c>
      <c r="D44" s="472">
        <f t="shared" si="4"/>
        <v>0</v>
      </c>
      <c r="E44" s="472"/>
      <c r="F44" s="475"/>
      <c r="G44" s="475"/>
      <c r="H44" s="475"/>
      <c r="I44" s="475"/>
      <c r="J44" s="475"/>
      <c r="K44" s="475"/>
      <c r="L44" s="475"/>
      <c r="M44" s="475"/>
      <c r="N44" s="475"/>
      <c r="O44" s="475"/>
      <c r="P44" s="475"/>
      <c r="Q44" s="475"/>
      <c r="R44" s="475"/>
      <c r="S44" s="718"/>
      <c r="T44" s="475"/>
      <c r="U44" s="475"/>
      <c r="V44" s="475"/>
      <c r="W44" s="475"/>
      <c r="X44" s="475"/>
      <c r="Y44" s="475"/>
      <c r="Z44" s="475"/>
      <c r="AA44" s="475"/>
      <c r="AB44" s="475"/>
      <c r="AC44" s="475"/>
      <c r="AD44" s="574">
        <f t="shared" si="0"/>
        <v>0</v>
      </c>
      <c r="AE44" s="674">
        <f t="shared" si="1"/>
        <v>0</v>
      </c>
      <c r="AF44" s="675" t="str">
        <f t="shared" si="5"/>
        <v>sell</v>
      </c>
    </row>
    <row r="45" spans="1:32" s="356" customFormat="1" hidden="1" x14ac:dyDescent="0.2">
      <c r="A45" s="598" t="s">
        <v>267</v>
      </c>
      <c r="B45" s="471" t="s">
        <v>240</v>
      </c>
      <c r="C45" s="471" t="s">
        <v>268</v>
      </c>
      <c r="D45" s="472">
        <f t="shared" si="4"/>
        <v>0</v>
      </c>
      <c r="E45" s="472"/>
      <c r="F45" s="475"/>
      <c r="G45" s="475"/>
      <c r="H45" s="475"/>
      <c r="I45" s="475"/>
      <c r="J45" s="475"/>
      <c r="K45" s="475"/>
      <c r="L45" s="475"/>
      <c r="M45" s="475"/>
      <c r="N45" s="475"/>
      <c r="O45" s="475"/>
      <c r="P45" s="475"/>
      <c r="Q45" s="475"/>
      <c r="R45" s="475"/>
      <c r="S45" s="718"/>
      <c r="T45" s="475"/>
      <c r="U45" s="475"/>
      <c r="V45" s="475"/>
      <c r="W45" s="475"/>
      <c r="X45" s="475"/>
      <c r="Y45" s="475"/>
      <c r="Z45" s="475"/>
      <c r="AA45" s="475"/>
      <c r="AB45" s="475"/>
      <c r="AC45" s="475"/>
      <c r="AD45" s="574">
        <f t="shared" si="0"/>
        <v>0</v>
      </c>
      <c r="AE45" s="674">
        <f t="shared" si="1"/>
        <v>0</v>
      </c>
      <c r="AF45" s="675" t="str">
        <f t="shared" si="5"/>
        <v>sell</v>
      </c>
    </row>
    <row r="46" spans="1:32" s="356" customFormat="1" hidden="1" x14ac:dyDescent="0.2">
      <c r="A46" s="598" t="s">
        <v>267</v>
      </c>
      <c r="B46" s="471" t="s">
        <v>240</v>
      </c>
      <c r="C46" s="471" t="s">
        <v>268</v>
      </c>
      <c r="D46" s="472">
        <f t="shared" si="4"/>
        <v>0</v>
      </c>
      <c r="E46" s="472"/>
      <c r="F46" s="475"/>
      <c r="G46" s="475"/>
      <c r="H46" s="475"/>
      <c r="I46" s="475"/>
      <c r="J46" s="475"/>
      <c r="K46" s="475"/>
      <c r="L46" s="475"/>
      <c r="M46" s="475"/>
      <c r="N46" s="475"/>
      <c r="O46" s="475"/>
      <c r="P46" s="475"/>
      <c r="Q46" s="475"/>
      <c r="R46" s="475"/>
      <c r="S46" s="718"/>
      <c r="T46" s="475"/>
      <c r="U46" s="475"/>
      <c r="V46" s="475"/>
      <c r="W46" s="475"/>
      <c r="X46" s="475"/>
      <c r="Y46" s="475"/>
      <c r="Z46" s="475"/>
      <c r="AA46" s="475"/>
      <c r="AB46" s="475"/>
      <c r="AC46" s="475"/>
      <c r="AD46" s="574">
        <f t="shared" si="0"/>
        <v>0</v>
      </c>
      <c r="AE46" s="674">
        <f t="shared" si="1"/>
        <v>0</v>
      </c>
      <c r="AF46" s="675" t="str">
        <f t="shared" si="5"/>
        <v>sell</v>
      </c>
    </row>
    <row r="47" spans="1:32" s="356" customFormat="1" hidden="1" x14ac:dyDescent="0.2">
      <c r="A47" s="598" t="s">
        <v>267</v>
      </c>
      <c r="B47" s="471" t="s">
        <v>240</v>
      </c>
      <c r="C47" s="471" t="s">
        <v>268</v>
      </c>
      <c r="D47" s="472">
        <f t="shared" si="4"/>
        <v>0</v>
      </c>
      <c r="E47" s="472"/>
      <c r="F47" s="475"/>
      <c r="G47" s="475"/>
      <c r="H47" s="475"/>
      <c r="I47" s="475"/>
      <c r="J47" s="475"/>
      <c r="K47" s="475"/>
      <c r="L47" s="475"/>
      <c r="M47" s="475"/>
      <c r="N47" s="475"/>
      <c r="O47" s="475"/>
      <c r="P47" s="475"/>
      <c r="Q47" s="475"/>
      <c r="R47" s="475"/>
      <c r="S47" s="718"/>
      <c r="T47" s="475"/>
      <c r="U47" s="475"/>
      <c r="V47" s="475"/>
      <c r="W47" s="475"/>
      <c r="X47" s="475"/>
      <c r="Y47" s="475"/>
      <c r="Z47" s="475"/>
      <c r="AA47" s="475"/>
      <c r="AB47" s="475"/>
      <c r="AC47" s="475"/>
      <c r="AD47" s="574">
        <f t="shared" si="0"/>
        <v>0</v>
      </c>
      <c r="AE47" s="674">
        <f t="shared" si="1"/>
        <v>0</v>
      </c>
      <c r="AF47" s="675" t="str">
        <f t="shared" si="5"/>
        <v>sell</v>
      </c>
    </row>
    <row r="48" spans="1:32" s="356" customFormat="1" hidden="1" x14ac:dyDescent="0.2">
      <c r="A48" s="598" t="s">
        <v>267</v>
      </c>
      <c r="B48" s="471" t="s">
        <v>240</v>
      </c>
      <c r="C48" s="471" t="s">
        <v>268</v>
      </c>
      <c r="D48" s="472">
        <f t="shared" si="4"/>
        <v>0</v>
      </c>
      <c r="E48" s="472"/>
      <c r="F48" s="475"/>
      <c r="G48" s="475"/>
      <c r="H48" s="475"/>
      <c r="I48" s="475"/>
      <c r="J48" s="475"/>
      <c r="K48" s="475"/>
      <c r="L48" s="475"/>
      <c r="M48" s="475"/>
      <c r="N48" s="475"/>
      <c r="O48" s="475"/>
      <c r="P48" s="475"/>
      <c r="Q48" s="475"/>
      <c r="R48" s="475"/>
      <c r="S48" s="718"/>
      <c r="T48" s="475"/>
      <c r="U48" s="475"/>
      <c r="V48" s="475"/>
      <c r="W48" s="475"/>
      <c r="X48" s="475"/>
      <c r="Y48" s="475"/>
      <c r="Z48" s="475"/>
      <c r="AA48" s="475"/>
      <c r="AB48" s="475"/>
      <c r="AC48" s="475"/>
      <c r="AD48" s="574">
        <f t="shared" si="0"/>
        <v>0</v>
      </c>
      <c r="AE48" s="674">
        <f t="shared" si="1"/>
        <v>0</v>
      </c>
      <c r="AF48" s="675" t="str">
        <f t="shared" si="5"/>
        <v>sell</v>
      </c>
    </row>
    <row r="49" spans="1:32" s="356" customFormat="1" hidden="1" x14ac:dyDescent="0.2">
      <c r="A49" s="598" t="s">
        <v>267</v>
      </c>
      <c r="B49" s="471" t="s">
        <v>240</v>
      </c>
      <c r="C49" s="471" t="s">
        <v>268</v>
      </c>
      <c r="D49" s="472">
        <f t="shared" si="4"/>
        <v>0</v>
      </c>
      <c r="E49" s="472"/>
      <c r="F49" s="475"/>
      <c r="G49" s="475"/>
      <c r="H49" s="475"/>
      <c r="I49" s="475"/>
      <c r="J49" s="475"/>
      <c r="K49" s="475"/>
      <c r="L49" s="475"/>
      <c r="M49" s="475"/>
      <c r="N49" s="475"/>
      <c r="O49" s="475"/>
      <c r="P49" s="475"/>
      <c r="Q49" s="475"/>
      <c r="R49" s="475"/>
      <c r="S49" s="718"/>
      <c r="T49" s="475"/>
      <c r="U49" s="475"/>
      <c r="V49" s="475"/>
      <c r="W49" s="475"/>
      <c r="X49" s="475"/>
      <c r="Y49" s="475"/>
      <c r="Z49" s="475"/>
      <c r="AA49" s="475"/>
      <c r="AB49" s="475"/>
      <c r="AC49" s="475"/>
      <c r="AD49" s="574">
        <f t="shared" si="0"/>
        <v>0</v>
      </c>
      <c r="AE49" s="674">
        <f t="shared" si="1"/>
        <v>0</v>
      </c>
      <c r="AF49" s="675" t="str">
        <f t="shared" si="5"/>
        <v>sell</v>
      </c>
    </row>
    <row r="50" spans="1:32" s="356" customFormat="1" hidden="1" x14ac:dyDescent="0.2">
      <c r="A50" s="598" t="s">
        <v>267</v>
      </c>
      <c r="B50" s="471" t="s">
        <v>240</v>
      </c>
      <c r="C50" s="471" t="s">
        <v>268</v>
      </c>
      <c r="D50" s="472">
        <f t="shared" si="4"/>
        <v>0</v>
      </c>
      <c r="E50" s="472"/>
      <c r="F50" s="475"/>
      <c r="G50" s="475"/>
      <c r="H50" s="475"/>
      <c r="I50" s="475"/>
      <c r="J50" s="475"/>
      <c r="K50" s="475"/>
      <c r="L50" s="475"/>
      <c r="M50" s="475"/>
      <c r="N50" s="475"/>
      <c r="O50" s="475"/>
      <c r="P50" s="475"/>
      <c r="Q50" s="475"/>
      <c r="R50" s="475"/>
      <c r="S50" s="718"/>
      <c r="T50" s="475"/>
      <c r="U50" s="475"/>
      <c r="V50" s="475"/>
      <c r="W50" s="475"/>
      <c r="X50" s="475"/>
      <c r="Y50" s="475"/>
      <c r="Z50" s="475"/>
      <c r="AA50" s="475"/>
      <c r="AB50" s="475"/>
      <c r="AC50" s="475"/>
      <c r="AD50" s="574">
        <f t="shared" si="0"/>
        <v>0</v>
      </c>
      <c r="AE50" s="674">
        <f t="shared" si="1"/>
        <v>0</v>
      </c>
      <c r="AF50" s="675" t="str">
        <f t="shared" si="5"/>
        <v>sell</v>
      </c>
    </row>
    <row r="51" spans="1:32" s="356" customFormat="1" hidden="1" x14ac:dyDescent="0.2">
      <c r="A51" s="598" t="s">
        <v>267</v>
      </c>
      <c r="B51" s="471" t="s">
        <v>240</v>
      </c>
      <c r="C51" s="471" t="s">
        <v>268</v>
      </c>
      <c r="D51" s="472">
        <f t="shared" si="4"/>
        <v>0</v>
      </c>
      <c r="E51" s="472"/>
      <c r="F51" s="475"/>
      <c r="G51" s="475"/>
      <c r="H51" s="475"/>
      <c r="I51" s="475"/>
      <c r="J51" s="475"/>
      <c r="K51" s="475"/>
      <c r="L51" s="475"/>
      <c r="M51" s="475"/>
      <c r="N51" s="475"/>
      <c r="O51" s="475"/>
      <c r="P51" s="475"/>
      <c r="Q51" s="475"/>
      <c r="R51" s="475"/>
      <c r="S51" s="718"/>
      <c r="T51" s="475"/>
      <c r="U51" s="475"/>
      <c r="V51" s="475"/>
      <c r="W51" s="475"/>
      <c r="X51" s="475"/>
      <c r="Y51" s="475"/>
      <c r="Z51" s="475"/>
      <c r="AA51" s="475"/>
      <c r="AB51" s="475"/>
      <c r="AC51" s="475"/>
      <c r="AD51" s="574">
        <f t="shared" si="0"/>
        <v>0</v>
      </c>
      <c r="AE51" s="674">
        <f t="shared" si="1"/>
        <v>0</v>
      </c>
      <c r="AF51" s="675" t="str">
        <f t="shared" si="5"/>
        <v>sell</v>
      </c>
    </row>
    <row r="52" spans="1:32" s="356" customFormat="1" hidden="1" x14ac:dyDescent="0.2">
      <c r="A52" s="598" t="s">
        <v>267</v>
      </c>
      <c r="B52" s="471" t="s">
        <v>240</v>
      </c>
      <c r="C52" s="471" t="s">
        <v>268</v>
      </c>
      <c r="D52" s="472">
        <f t="shared" si="4"/>
        <v>0</v>
      </c>
      <c r="E52" s="472"/>
      <c r="F52" s="475"/>
      <c r="G52" s="475"/>
      <c r="H52" s="475"/>
      <c r="I52" s="475"/>
      <c r="J52" s="475"/>
      <c r="K52" s="475"/>
      <c r="L52" s="475"/>
      <c r="M52" s="475"/>
      <c r="N52" s="475"/>
      <c r="O52" s="475"/>
      <c r="P52" s="475"/>
      <c r="Q52" s="475"/>
      <c r="R52" s="475"/>
      <c r="S52" s="718"/>
      <c r="T52" s="475"/>
      <c r="U52" s="475"/>
      <c r="V52" s="475"/>
      <c r="W52" s="475"/>
      <c r="X52" s="475"/>
      <c r="Y52" s="475"/>
      <c r="Z52" s="475"/>
      <c r="AA52" s="475"/>
      <c r="AB52" s="475"/>
      <c r="AC52" s="475"/>
      <c r="AD52" s="574">
        <f t="shared" si="0"/>
        <v>0</v>
      </c>
      <c r="AE52" s="674">
        <f t="shared" si="1"/>
        <v>0</v>
      </c>
      <c r="AF52" s="675" t="str">
        <f t="shared" si="5"/>
        <v>sell</v>
      </c>
    </row>
    <row r="53" spans="1:32" s="356" customFormat="1" hidden="1" x14ac:dyDescent="0.2">
      <c r="A53" s="598" t="s">
        <v>267</v>
      </c>
      <c r="B53" s="471" t="s">
        <v>240</v>
      </c>
      <c r="C53" s="471" t="s">
        <v>268</v>
      </c>
      <c r="D53" s="472">
        <f t="shared" si="4"/>
        <v>0</v>
      </c>
      <c r="E53" s="472"/>
      <c r="F53" s="475"/>
      <c r="G53" s="475"/>
      <c r="H53" s="475"/>
      <c r="I53" s="475"/>
      <c r="J53" s="475"/>
      <c r="K53" s="475"/>
      <c r="L53" s="475"/>
      <c r="M53" s="475"/>
      <c r="N53" s="475"/>
      <c r="O53" s="475"/>
      <c r="P53" s="475"/>
      <c r="Q53" s="475"/>
      <c r="R53" s="475"/>
      <c r="S53" s="718"/>
      <c r="T53" s="475"/>
      <c r="U53" s="475"/>
      <c r="V53" s="475"/>
      <c r="W53" s="475"/>
      <c r="X53" s="475"/>
      <c r="Y53" s="475"/>
      <c r="Z53" s="475"/>
      <c r="AA53" s="475"/>
      <c r="AB53" s="475"/>
      <c r="AC53" s="475"/>
      <c r="AD53" s="574">
        <f t="shared" si="0"/>
        <v>0</v>
      </c>
      <c r="AE53" s="674">
        <f t="shared" si="1"/>
        <v>0</v>
      </c>
      <c r="AF53" s="675" t="str">
        <f t="shared" si="5"/>
        <v>sell</v>
      </c>
    </row>
    <row r="54" spans="1:32" s="356" customFormat="1" hidden="1" x14ac:dyDescent="0.2">
      <c r="A54" s="598" t="s">
        <v>267</v>
      </c>
      <c r="B54" s="471" t="s">
        <v>240</v>
      </c>
      <c r="C54" s="471" t="s">
        <v>268</v>
      </c>
      <c r="D54" s="472">
        <f t="shared" si="4"/>
        <v>0</v>
      </c>
      <c r="E54" s="472"/>
      <c r="F54" s="475"/>
      <c r="G54" s="475"/>
      <c r="H54" s="475"/>
      <c r="I54" s="475"/>
      <c r="J54" s="475"/>
      <c r="K54" s="475"/>
      <c r="L54" s="475"/>
      <c r="M54" s="475"/>
      <c r="N54" s="475"/>
      <c r="O54" s="475"/>
      <c r="P54" s="475"/>
      <c r="Q54" s="475"/>
      <c r="R54" s="475"/>
      <c r="S54" s="718"/>
      <c r="T54" s="475"/>
      <c r="U54" s="475"/>
      <c r="V54" s="475"/>
      <c r="W54" s="475"/>
      <c r="X54" s="475"/>
      <c r="Y54" s="475"/>
      <c r="Z54" s="475"/>
      <c r="AA54" s="475"/>
      <c r="AB54" s="475"/>
      <c r="AC54" s="475"/>
      <c r="AD54" s="574">
        <f t="shared" si="0"/>
        <v>0</v>
      </c>
      <c r="AE54" s="674">
        <f t="shared" si="1"/>
        <v>0</v>
      </c>
      <c r="AF54" s="675" t="str">
        <f t="shared" si="5"/>
        <v>sell</v>
      </c>
    </row>
    <row r="55" spans="1:32" s="356" customFormat="1" hidden="1" x14ac:dyDescent="0.2">
      <c r="A55" s="598" t="s">
        <v>267</v>
      </c>
      <c r="B55" s="471" t="s">
        <v>240</v>
      </c>
      <c r="C55" s="471" t="s">
        <v>268</v>
      </c>
      <c r="D55" s="472">
        <f t="shared" si="4"/>
        <v>0</v>
      </c>
      <c r="E55" s="472"/>
      <c r="F55" s="475"/>
      <c r="G55" s="475"/>
      <c r="H55" s="475"/>
      <c r="I55" s="475"/>
      <c r="J55" s="475"/>
      <c r="K55" s="475"/>
      <c r="L55" s="475"/>
      <c r="M55" s="475"/>
      <c r="N55" s="475"/>
      <c r="O55" s="475"/>
      <c r="P55" s="475"/>
      <c r="Q55" s="475"/>
      <c r="R55" s="475"/>
      <c r="S55" s="718"/>
      <c r="T55" s="475"/>
      <c r="U55" s="475"/>
      <c r="V55" s="475"/>
      <c r="W55" s="475"/>
      <c r="X55" s="475"/>
      <c r="Y55" s="475"/>
      <c r="Z55" s="475"/>
      <c r="AA55" s="475"/>
      <c r="AB55" s="475"/>
      <c r="AC55" s="475"/>
      <c r="AD55" s="574">
        <f t="shared" si="0"/>
        <v>0</v>
      </c>
      <c r="AE55" s="674">
        <f t="shared" si="1"/>
        <v>0</v>
      </c>
      <c r="AF55" s="675" t="str">
        <f t="shared" si="5"/>
        <v>sell</v>
      </c>
    </row>
    <row r="56" spans="1:32" s="356" customFormat="1" hidden="1" x14ac:dyDescent="0.2">
      <c r="A56" s="598" t="s">
        <v>267</v>
      </c>
      <c r="B56" s="471" t="s">
        <v>240</v>
      </c>
      <c r="C56" s="471" t="s">
        <v>268</v>
      </c>
      <c r="D56" s="472">
        <f t="shared" si="4"/>
        <v>0</v>
      </c>
      <c r="E56" s="472"/>
      <c r="F56" s="475"/>
      <c r="G56" s="475"/>
      <c r="H56" s="475"/>
      <c r="I56" s="475"/>
      <c r="J56" s="475"/>
      <c r="K56" s="475"/>
      <c r="L56" s="475"/>
      <c r="M56" s="475"/>
      <c r="N56" s="475"/>
      <c r="O56" s="475"/>
      <c r="P56" s="475"/>
      <c r="Q56" s="475"/>
      <c r="R56" s="475"/>
      <c r="S56" s="718"/>
      <c r="T56" s="475"/>
      <c r="U56" s="475"/>
      <c r="V56" s="475"/>
      <c r="W56" s="475"/>
      <c r="X56" s="475"/>
      <c r="Y56" s="475"/>
      <c r="Z56" s="475"/>
      <c r="AA56" s="475"/>
      <c r="AB56" s="475"/>
      <c r="AC56" s="475"/>
      <c r="AD56" s="574">
        <f t="shared" si="0"/>
        <v>0</v>
      </c>
      <c r="AE56" s="674">
        <f t="shared" si="1"/>
        <v>0</v>
      </c>
      <c r="AF56" s="675" t="str">
        <f t="shared" si="5"/>
        <v>sell</v>
      </c>
    </row>
    <row r="57" spans="1:32" s="356" customFormat="1" hidden="1" x14ac:dyDescent="0.2">
      <c r="A57" s="598" t="s">
        <v>267</v>
      </c>
      <c r="B57" s="471" t="s">
        <v>240</v>
      </c>
      <c r="C57" s="471" t="s">
        <v>268</v>
      </c>
      <c r="D57" s="472">
        <f t="shared" si="4"/>
        <v>0</v>
      </c>
      <c r="E57" s="472"/>
      <c r="F57" s="475"/>
      <c r="G57" s="475"/>
      <c r="H57" s="475"/>
      <c r="I57" s="475"/>
      <c r="J57" s="475"/>
      <c r="K57" s="475"/>
      <c r="L57" s="475"/>
      <c r="M57" s="475"/>
      <c r="N57" s="475"/>
      <c r="O57" s="475"/>
      <c r="P57" s="475"/>
      <c r="Q57" s="475"/>
      <c r="R57" s="475"/>
      <c r="S57" s="718"/>
      <c r="T57" s="475"/>
      <c r="U57" s="475"/>
      <c r="V57" s="475"/>
      <c r="W57" s="475"/>
      <c r="X57" s="475"/>
      <c r="Y57" s="475"/>
      <c r="Z57" s="475"/>
      <c r="AA57" s="475"/>
      <c r="AB57" s="475"/>
      <c r="AC57" s="475"/>
      <c r="AD57" s="574">
        <f t="shared" si="0"/>
        <v>0</v>
      </c>
      <c r="AE57" s="674">
        <f t="shared" si="1"/>
        <v>0</v>
      </c>
      <c r="AF57" s="675" t="str">
        <f t="shared" si="5"/>
        <v>sell</v>
      </c>
    </row>
    <row r="58" spans="1:32" s="356" customFormat="1" hidden="1" x14ac:dyDescent="0.2">
      <c r="A58" s="598" t="s">
        <v>267</v>
      </c>
      <c r="B58" s="471" t="s">
        <v>240</v>
      </c>
      <c r="C58" s="471" t="s">
        <v>268</v>
      </c>
      <c r="D58" s="472">
        <f t="shared" si="4"/>
        <v>0</v>
      </c>
      <c r="E58" s="472"/>
      <c r="F58" s="475"/>
      <c r="G58" s="475"/>
      <c r="H58" s="475"/>
      <c r="I58" s="475"/>
      <c r="J58" s="475"/>
      <c r="K58" s="475"/>
      <c r="L58" s="475"/>
      <c r="M58" s="475"/>
      <c r="N58" s="475"/>
      <c r="O58" s="475"/>
      <c r="P58" s="475"/>
      <c r="Q58" s="475"/>
      <c r="R58" s="475"/>
      <c r="S58" s="718"/>
      <c r="T58" s="475"/>
      <c r="U58" s="475"/>
      <c r="V58" s="475"/>
      <c r="W58" s="475"/>
      <c r="X58" s="475"/>
      <c r="Y58" s="475"/>
      <c r="Z58" s="475"/>
      <c r="AA58" s="475"/>
      <c r="AB58" s="475"/>
      <c r="AC58" s="475"/>
      <c r="AD58" s="574">
        <f t="shared" si="0"/>
        <v>0</v>
      </c>
      <c r="AE58" s="674">
        <f t="shared" si="1"/>
        <v>0</v>
      </c>
      <c r="AF58" s="675" t="str">
        <f t="shared" si="5"/>
        <v>sell</v>
      </c>
    </row>
    <row r="59" spans="1:32" s="356" customFormat="1" hidden="1" x14ac:dyDescent="0.2">
      <c r="A59" s="598" t="s">
        <v>267</v>
      </c>
      <c r="B59" s="471" t="s">
        <v>240</v>
      </c>
      <c r="C59" s="471" t="s">
        <v>268</v>
      </c>
      <c r="D59" s="472">
        <f t="shared" si="4"/>
        <v>0</v>
      </c>
      <c r="E59" s="472"/>
      <c r="F59" s="475"/>
      <c r="G59" s="475"/>
      <c r="H59" s="475"/>
      <c r="I59" s="475"/>
      <c r="J59" s="475"/>
      <c r="K59" s="475"/>
      <c r="L59" s="475"/>
      <c r="M59" s="475"/>
      <c r="N59" s="475"/>
      <c r="O59" s="475"/>
      <c r="P59" s="475"/>
      <c r="Q59" s="475"/>
      <c r="R59" s="475"/>
      <c r="S59" s="718"/>
      <c r="T59" s="475"/>
      <c r="U59" s="475"/>
      <c r="V59" s="475"/>
      <c r="W59" s="475"/>
      <c r="X59" s="475"/>
      <c r="Y59" s="475"/>
      <c r="Z59" s="475"/>
      <c r="AA59" s="475"/>
      <c r="AB59" s="475"/>
      <c r="AC59" s="475"/>
      <c r="AD59" s="574">
        <f t="shared" si="0"/>
        <v>0</v>
      </c>
      <c r="AE59" s="674">
        <f t="shared" si="1"/>
        <v>0</v>
      </c>
      <c r="AF59" s="675" t="str">
        <f t="shared" si="5"/>
        <v>sell</v>
      </c>
    </row>
    <row r="60" spans="1:32" s="356" customFormat="1" hidden="1" x14ac:dyDescent="0.2">
      <c r="A60" s="598" t="s">
        <v>267</v>
      </c>
      <c r="B60" s="471" t="s">
        <v>240</v>
      </c>
      <c r="C60" s="471" t="s">
        <v>268</v>
      </c>
      <c r="D60" s="472">
        <f t="shared" si="4"/>
        <v>0</v>
      </c>
      <c r="E60" s="472"/>
      <c r="F60" s="475"/>
      <c r="G60" s="475"/>
      <c r="H60" s="475"/>
      <c r="I60" s="475"/>
      <c r="J60" s="475"/>
      <c r="K60" s="475"/>
      <c r="L60" s="475"/>
      <c r="M60" s="475"/>
      <c r="N60" s="475"/>
      <c r="O60" s="475"/>
      <c r="P60" s="475"/>
      <c r="Q60" s="475"/>
      <c r="R60" s="475"/>
      <c r="S60" s="718"/>
      <c r="T60" s="475"/>
      <c r="U60" s="475"/>
      <c r="V60" s="475"/>
      <c r="W60" s="475"/>
      <c r="X60" s="475"/>
      <c r="Y60" s="475"/>
      <c r="Z60" s="475"/>
      <c r="AA60" s="475"/>
      <c r="AB60" s="475"/>
      <c r="AC60" s="475"/>
      <c r="AD60" s="574">
        <f t="shared" si="0"/>
        <v>0</v>
      </c>
      <c r="AE60" s="674">
        <f t="shared" si="1"/>
        <v>0</v>
      </c>
      <c r="AF60" s="675" t="str">
        <f t="shared" si="5"/>
        <v>sell</v>
      </c>
    </row>
    <row r="61" spans="1:32" s="356" customFormat="1" hidden="1" x14ac:dyDescent="0.2">
      <c r="A61" s="598" t="s">
        <v>267</v>
      </c>
      <c r="B61" s="471" t="s">
        <v>240</v>
      </c>
      <c r="C61" s="471" t="s">
        <v>268</v>
      </c>
      <c r="D61" s="472">
        <f t="shared" si="4"/>
        <v>0</v>
      </c>
      <c r="E61" s="472"/>
      <c r="F61" s="475"/>
      <c r="G61" s="475"/>
      <c r="H61" s="475"/>
      <c r="I61" s="475"/>
      <c r="J61" s="475"/>
      <c r="K61" s="475"/>
      <c r="L61" s="475"/>
      <c r="M61" s="475"/>
      <c r="N61" s="475"/>
      <c r="O61" s="475"/>
      <c r="P61" s="475"/>
      <c r="Q61" s="475"/>
      <c r="R61" s="475"/>
      <c r="S61" s="718"/>
      <c r="T61" s="475"/>
      <c r="U61" s="475"/>
      <c r="V61" s="475"/>
      <c r="W61" s="475"/>
      <c r="X61" s="475"/>
      <c r="Y61" s="475"/>
      <c r="Z61" s="475"/>
      <c r="AA61" s="475"/>
      <c r="AB61" s="475"/>
      <c r="AC61" s="475"/>
      <c r="AD61" s="574">
        <f t="shared" si="0"/>
        <v>0</v>
      </c>
      <c r="AE61" s="674">
        <f t="shared" si="1"/>
        <v>0</v>
      </c>
      <c r="AF61" s="675" t="str">
        <f t="shared" si="5"/>
        <v>sell</v>
      </c>
    </row>
    <row r="62" spans="1:32" s="356" customFormat="1" hidden="1" x14ac:dyDescent="0.2">
      <c r="A62" s="598" t="s">
        <v>267</v>
      </c>
      <c r="B62" s="471" t="s">
        <v>240</v>
      </c>
      <c r="C62" s="471" t="s">
        <v>268</v>
      </c>
      <c r="D62" s="472">
        <f t="shared" si="4"/>
        <v>0</v>
      </c>
      <c r="E62" s="472"/>
      <c r="F62" s="475"/>
      <c r="G62" s="475"/>
      <c r="H62" s="475"/>
      <c r="I62" s="475"/>
      <c r="J62" s="475"/>
      <c r="K62" s="475"/>
      <c r="L62" s="475"/>
      <c r="M62" s="475"/>
      <c r="N62" s="475"/>
      <c r="O62" s="475"/>
      <c r="P62" s="475"/>
      <c r="Q62" s="475"/>
      <c r="R62" s="475"/>
      <c r="S62" s="718"/>
      <c r="T62" s="475"/>
      <c r="U62" s="475"/>
      <c r="V62" s="475"/>
      <c r="W62" s="475"/>
      <c r="X62" s="475"/>
      <c r="Y62" s="475"/>
      <c r="Z62" s="475"/>
      <c r="AA62" s="475"/>
      <c r="AB62" s="475"/>
      <c r="AC62" s="475"/>
      <c r="AD62" s="574">
        <f t="shared" si="0"/>
        <v>0</v>
      </c>
      <c r="AE62" s="674">
        <f t="shared" si="1"/>
        <v>0</v>
      </c>
      <c r="AF62" s="675" t="str">
        <f t="shared" si="5"/>
        <v>sell</v>
      </c>
    </row>
    <row r="63" spans="1:32" s="356" customFormat="1" hidden="1" x14ac:dyDescent="0.2">
      <c r="A63" s="598"/>
      <c r="B63" s="471"/>
      <c r="C63" s="471"/>
      <c r="D63" s="472"/>
      <c r="E63" s="472"/>
      <c r="F63" s="475"/>
      <c r="G63" s="647"/>
      <c r="H63" s="475"/>
      <c r="I63" s="475"/>
      <c r="J63" s="475"/>
      <c r="K63" s="475"/>
      <c r="L63" s="475"/>
      <c r="M63" s="475"/>
      <c r="N63" s="475"/>
      <c r="O63" s="475"/>
      <c r="P63" s="475"/>
      <c r="Q63" s="475"/>
      <c r="R63" s="475"/>
      <c r="S63" s="718"/>
      <c r="T63" s="475"/>
      <c r="U63" s="475"/>
      <c r="V63" s="475"/>
      <c r="W63" s="475"/>
      <c r="X63" s="475"/>
      <c r="Y63" s="475"/>
      <c r="Z63" s="475"/>
      <c r="AA63" s="475"/>
      <c r="AB63" s="475"/>
      <c r="AC63" s="475"/>
      <c r="AD63" s="575">
        <f t="shared" si="0"/>
        <v>0</v>
      </c>
      <c r="AE63" s="676">
        <f t="shared" si="1"/>
        <v>0</v>
      </c>
      <c r="AF63" s="677" t="str">
        <f t="shared" si="5"/>
        <v>sell</v>
      </c>
    </row>
    <row r="64" spans="1:32" s="595" customFormat="1" ht="12.75" customHeight="1" x14ac:dyDescent="0.2">
      <c r="A64" s="602" t="s">
        <v>65</v>
      </c>
      <c r="B64" s="601" t="s">
        <v>240</v>
      </c>
      <c r="C64" s="601" t="s">
        <v>151</v>
      </c>
      <c r="D64" s="606">
        <v>15.5</v>
      </c>
      <c r="E64" s="608"/>
      <c r="F64" s="475">
        <v>25</v>
      </c>
      <c r="G64" s="475"/>
      <c r="H64" s="475"/>
      <c r="I64" s="475"/>
      <c r="J64" s="475"/>
      <c r="K64" s="475"/>
      <c r="L64" s="475"/>
      <c r="M64" s="475"/>
      <c r="N64" s="475"/>
      <c r="O64" s="475"/>
      <c r="P64" s="475"/>
      <c r="Q64" s="475"/>
      <c r="R64" s="475"/>
      <c r="S64" s="475"/>
      <c r="T64" s="475"/>
      <c r="U64" s="475"/>
      <c r="V64" s="475"/>
      <c r="W64" s="475"/>
      <c r="X64" s="475"/>
      <c r="Y64" s="475"/>
      <c r="Z64" s="475"/>
      <c r="AA64" s="475"/>
      <c r="AB64" s="475"/>
      <c r="AC64" s="475"/>
      <c r="AD64" s="575">
        <f t="shared" ref="AD64:AD72" si="6">SUM(E64:AC64)</f>
        <v>25</v>
      </c>
      <c r="AE64" s="676">
        <f t="shared" ref="AE64:AE72" si="7">AD64*D64</f>
        <v>387.5</v>
      </c>
      <c r="AF64" s="677" t="str">
        <f t="shared" ref="AF64:AF72" si="8">IF(AD64&lt;0,"buy","sell")</f>
        <v>sell</v>
      </c>
    </row>
    <row r="65" spans="1:32" s="595" customFormat="1" ht="12.75" customHeight="1" x14ac:dyDescent="0.2">
      <c r="A65" s="602" t="s">
        <v>365</v>
      </c>
      <c r="B65" s="601" t="s">
        <v>240</v>
      </c>
      <c r="C65" s="601" t="s">
        <v>151</v>
      </c>
      <c r="D65" s="606"/>
      <c r="E65" s="608"/>
      <c r="F65" s="475"/>
      <c r="G65" s="475">
        <v>28</v>
      </c>
      <c r="H65" s="475">
        <v>28</v>
      </c>
      <c r="I65" s="475">
        <v>28</v>
      </c>
      <c r="J65" s="475">
        <v>28</v>
      </c>
      <c r="K65" s="475">
        <v>28</v>
      </c>
      <c r="L65" s="475">
        <v>28</v>
      </c>
      <c r="M65" s="475">
        <v>28</v>
      </c>
      <c r="N65" s="475">
        <v>28</v>
      </c>
      <c r="O65" s="475">
        <v>28</v>
      </c>
      <c r="P65" s="475">
        <v>28</v>
      </c>
      <c r="Q65" s="475">
        <v>28</v>
      </c>
      <c r="R65" s="475">
        <v>28</v>
      </c>
      <c r="S65" s="475">
        <v>28</v>
      </c>
      <c r="T65" s="475">
        <v>28</v>
      </c>
      <c r="U65" s="475">
        <v>28</v>
      </c>
      <c r="V65" s="475">
        <v>28</v>
      </c>
      <c r="W65" s="475">
        <v>28</v>
      </c>
      <c r="X65" s="475">
        <v>28</v>
      </c>
      <c r="Y65" s="475">
        <v>28</v>
      </c>
      <c r="Z65" s="475">
        <v>28</v>
      </c>
      <c r="AA65" s="475">
        <v>28</v>
      </c>
      <c r="AB65" s="475">
        <v>28</v>
      </c>
      <c r="AC65" s="475">
        <v>28</v>
      </c>
      <c r="AD65" s="575">
        <f>SUM(E65:AC65)</f>
        <v>644</v>
      </c>
      <c r="AE65" s="676">
        <f>AD65*D65</f>
        <v>0</v>
      </c>
      <c r="AF65" s="677" t="str">
        <f>IF(AD65&lt;0,"buy","sell")</f>
        <v>sell</v>
      </c>
    </row>
    <row r="66" spans="1:32" s="595" customFormat="1" ht="12.75" customHeight="1" x14ac:dyDescent="0.2">
      <c r="A66" s="602" t="s">
        <v>65</v>
      </c>
      <c r="B66" s="601" t="s">
        <v>240</v>
      </c>
      <c r="C66" s="601" t="s">
        <v>151</v>
      </c>
      <c r="D66" s="606"/>
      <c r="E66" s="608"/>
      <c r="F66" s="475">
        <v>28</v>
      </c>
      <c r="G66" s="475"/>
      <c r="H66" s="475"/>
      <c r="I66" s="475"/>
      <c r="J66" s="475"/>
      <c r="K66" s="475"/>
      <c r="L66" s="475"/>
      <c r="M66" s="475"/>
      <c r="N66" s="475"/>
      <c r="O66" s="475"/>
      <c r="P66" s="475"/>
      <c r="Q66" s="475"/>
      <c r="R66" s="475"/>
      <c r="S66" s="475"/>
      <c r="T66" s="475"/>
      <c r="U66" s="475"/>
      <c r="V66" s="475"/>
      <c r="W66" s="475"/>
      <c r="X66" s="475"/>
      <c r="Y66" s="475"/>
      <c r="Z66" s="475"/>
      <c r="AA66" s="475"/>
      <c r="AB66" s="475"/>
      <c r="AC66" s="475"/>
      <c r="AD66" s="575">
        <f t="shared" si="6"/>
        <v>28</v>
      </c>
      <c r="AE66" s="676">
        <f t="shared" si="7"/>
        <v>0</v>
      </c>
      <c r="AF66" s="677" t="str">
        <f t="shared" si="8"/>
        <v>sell</v>
      </c>
    </row>
    <row r="67" spans="1:32" s="595" customFormat="1" ht="12.75" customHeight="1" x14ac:dyDescent="0.2">
      <c r="A67" s="602" t="s">
        <v>365</v>
      </c>
      <c r="B67" s="601" t="s">
        <v>240</v>
      </c>
      <c r="C67" s="601" t="s">
        <v>151</v>
      </c>
      <c r="D67" s="605">
        <v>15.5</v>
      </c>
      <c r="E67" s="608"/>
      <c r="F67" s="475">
        <v>50</v>
      </c>
      <c r="G67" s="475">
        <v>50</v>
      </c>
      <c r="H67" s="475">
        <v>50</v>
      </c>
      <c r="I67" s="475">
        <v>50</v>
      </c>
      <c r="J67" s="475">
        <v>50</v>
      </c>
      <c r="K67" s="475">
        <v>50</v>
      </c>
      <c r="L67" s="475">
        <v>50</v>
      </c>
      <c r="M67" s="475">
        <v>50</v>
      </c>
      <c r="N67" s="475">
        <v>50</v>
      </c>
      <c r="O67" s="475">
        <v>50</v>
      </c>
      <c r="P67" s="475">
        <v>50</v>
      </c>
      <c r="Q67" s="475">
        <v>50</v>
      </c>
      <c r="R67" s="475">
        <v>50</v>
      </c>
      <c r="S67" s="475">
        <v>50</v>
      </c>
      <c r="T67" s="475">
        <v>50</v>
      </c>
      <c r="U67" s="475">
        <v>50</v>
      </c>
      <c r="V67" s="475">
        <v>50</v>
      </c>
      <c r="W67" s="475">
        <v>50</v>
      </c>
      <c r="X67" s="475">
        <v>50</v>
      </c>
      <c r="Y67" s="475">
        <v>50</v>
      </c>
      <c r="Z67" s="475">
        <v>50</v>
      </c>
      <c r="AA67" s="475">
        <v>50</v>
      </c>
      <c r="AB67" s="475">
        <v>50</v>
      </c>
      <c r="AC67" s="475">
        <v>50</v>
      </c>
      <c r="AD67" s="575">
        <f t="shared" si="6"/>
        <v>1200</v>
      </c>
      <c r="AE67" s="676">
        <f t="shared" si="7"/>
        <v>18600</v>
      </c>
      <c r="AF67" s="677" t="str">
        <f t="shared" si="8"/>
        <v>sell</v>
      </c>
    </row>
    <row r="68" spans="1:32" s="595" customFormat="1" ht="12.75" customHeight="1" x14ac:dyDescent="0.2">
      <c r="A68" s="602" t="s">
        <v>365</v>
      </c>
      <c r="B68" s="601" t="s">
        <v>240</v>
      </c>
      <c r="C68" s="601" t="s">
        <v>151</v>
      </c>
      <c r="D68" s="605"/>
      <c r="E68" s="608"/>
      <c r="F68" s="475">
        <v>75</v>
      </c>
      <c r="G68" s="475"/>
      <c r="H68" s="475"/>
      <c r="I68" s="475"/>
      <c r="J68" s="475"/>
      <c r="K68" s="475"/>
      <c r="L68" s="475"/>
      <c r="M68" s="475"/>
      <c r="N68" s="475"/>
      <c r="O68" s="475"/>
      <c r="P68" s="475"/>
      <c r="Q68" s="475"/>
      <c r="R68" s="475"/>
      <c r="S68" s="475"/>
      <c r="T68" s="475"/>
      <c r="U68" s="475"/>
      <c r="V68" s="475"/>
      <c r="W68" s="475"/>
      <c r="X68" s="475"/>
      <c r="Y68" s="475"/>
      <c r="Z68" s="475"/>
      <c r="AA68" s="475"/>
      <c r="AB68" s="475"/>
      <c r="AC68" s="475"/>
      <c r="AD68" s="575">
        <f t="shared" si="6"/>
        <v>75</v>
      </c>
      <c r="AE68" s="676">
        <f t="shared" si="7"/>
        <v>0</v>
      </c>
      <c r="AF68" s="677" t="str">
        <f t="shared" si="8"/>
        <v>sell</v>
      </c>
    </row>
    <row r="69" spans="1:32" s="595" customFormat="1" ht="12.75" customHeight="1" x14ac:dyDescent="0.2">
      <c r="A69" s="602" t="s">
        <v>224</v>
      </c>
      <c r="B69" s="601" t="s">
        <v>240</v>
      </c>
      <c r="C69" s="601" t="s">
        <v>151</v>
      </c>
      <c r="D69" s="606"/>
      <c r="E69" s="608"/>
      <c r="F69" s="475"/>
      <c r="G69" s="475">
        <v>25</v>
      </c>
      <c r="H69" s="475"/>
      <c r="I69" s="475"/>
      <c r="J69" s="475"/>
      <c r="K69" s="475">
        <v>10</v>
      </c>
      <c r="L69" s="475">
        <v>25</v>
      </c>
      <c r="M69" s="475">
        <v>25</v>
      </c>
      <c r="N69" s="475">
        <v>25</v>
      </c>
      <c r="O69" s="475">
        <v>25</v>
      </c>
      <c r="P69" s="475">
        <v>25</v>
      </c>
      <c r="Q69" s="475">
        <v>25</v>
      </c>
      <c r="R69" s="475">
        <v>25</v>
      </c>
      <c r="S69" s="475">
        <v>25</v>
      </c>
      <c r="T69" s="475">
        <v>25</v>
      </c>
      <c r="U69" s="475">
        <v>25</v>
      </c>
      <c r="V69" s="475">
        <v>25</v>
      </c>
      <c r="W69" s="475">
        <v>25</v>
      </c>
      <c r="X69" s="475">
        <v>25</v>
      </c>
      <c r="Y69" s="475">
        <v>25</v>
      </c>
      <c r="Z69" s="475">
        <v>25</v>
      </c>
      <c r="AA69" s="475">
        <v>25</v>
      </c>
      <c r="AB69" s="475">
        <v>25</v>
      </c>
      <c r="AC69" s="475">
        <v>25</v>
      </c>
      <c r="AD69" s="575">
        <f t="shared" si="6"/>
        <v>485</v>
      </c>
      <c r="AE69" s="676">
        <f t="shared" si="7"/>
        <v>0</v>
      </c>
      <c r="AF69" s="677" t="str">
        <f t="shared" si="8"/>
        <v>sell</v>
      </c>
    </row>
    <row r="70" spans="1:32" s="595" customFormat="1" ht="12.75" customHeight="1" x14ac:dyDescent="0.2">
      <c r="A70" s="602" t="s">
        <v>67</v>
      </c>
      <c r="B70" s="601" t="s">
        <v>240</v>
      </c>
      <c r="C70" s="601" t="s">
        <v>151</v>
      </c>
      <c r="D70" s="606"/>
      <c r="E70" s="608"/>
      <c r="F70" s="475"/>
      <c r="G70" s="475"/>
      <c r="H70" s="475">
        <v>25</v>
      </c>
      <c r="I70" s="475">
        <v>25</v>
      </c>
      <c r="J70" s="475">
        <v>25</v>
      </c>
      <c r="K70" s="475">
        <v>15</v>
      </c>
      <c r="L70" s="475"/>
      <c r="M70" s="475"/>
      <c r="N70" s="475"/>
      <c r="O70" s="475"/>
      <c r="P70" s="475"/>
      <c r="Q70" s="475"/>
      <c r="R70" s="475"/>
      <c r="S70" s="475"/>
      <c r="T70" s="475"/>
      <c r="U70" s="475"/>
      <c r="V70" s="475"/>
      <c r="W70" s="475"/>
      <c r="X70" s="475"/>
      <c r="Y70" s="475"/>
      <c r="Z70" s="475"/>
      <c r="AA70" s="475"/>
      <c r="AB70" s="475"/>
      <c r="AC70" s="475"/>
      <c r="AD70" s="575">
        <f t="shared" si="6"/>
        <v>90</v>
      </c>
      <c r="AE70" s="676">
        <f t="shared" si="7"/>
        <v>0</v>
      </c>
      <c r="AF70" s="677" t="str">
        <f t="shared" si="8"/>
        <v>sell</v>
      </c>
    </row>
    <row r="71" spans="1:32" s="595" customFormat="1" ht="12.75" customHeight="1" x14ac:dyDescent="0.2">
      <c r="A71" s="602" t="s">
        <v>224</v>
      </c>
      <c r="B71" s="601" t="s">
        <v>240</v>
      </c>
      <c r="C71" s="601" t="s">
        <v>151</v>
      </c>
      <c r="D71" s="605"/>
      <c r="E71" s="608"/>
      <c r="F71" s="475"/>
      <c r="G71" s="475">
        <v>50</v>
      </c>
      <c r="H71" s="475">
        <v>50</v>
      </c>
      <c r="I71" s="475">
        <v>50</v>
      </c>
      <c r="J71" s="475">
        <v>50</v>
      </c>
      <c r="K71" s="475">
        <v>50</v>
      </c>
      <c r="L71" s="475">
        <v>50</v>
      </c>
      <c r="M71" s="475">
        <v>50</v>
      </c>
      <c r="N71" s="475">
        <v>50</v>
      </c>
      <c r="O71" s="475">
        <v>50</v>
      </c>
      <c r="P71" s="475">
        <v>50</v>
      </c>
      <c r="Q71" s="475">
        <v>50</v>
      </c>
      <c r="R71" s="475">
        <v>50</v>
      </c>
      <c r="S71" s="475">
        <v>50</v>
      </c>
      <c r="T71" s="475">
        <v>50</v>
      </c>
      <c r="U71" s="475">
        <v>50</v>
      </c>
      <c r="V71" s="475">
        <v>50</v>
      </c>
      <c r="W71" s="475">
        <v>50</v>
      </c>
      <c r="X71" s="475">
        <v>50</v>
      </c>
      <c r="Y71" s="475">
        <v>50</v>
      </c>
      <c r="Z71" s="475">
        <v>50</v>
      </c>
      <c r="AA71" s="475">
        <v>50</v>
      </c>
      <c r="AB71" s="475">
        <v>50</v>
      </c>
      <c r="AC71" s="475">
        <v>50</v>
      </c>
      <c r="AD71" s="575">
        <f t="shared" si="6"/>
        <v>1150</v>
      </c>
      <c r="AE71" s="676">
        <f t="shared" si="7"/>
        <v>0</v>
      </c>
      <c r="AF71" s="677" t="str">
        <f t="shared" si="8"/>
        <v>sell</v>
      </c>
    </row>
    <row r="72" spans="1:32" s="595" customFormat="1" ht="12.75" customHeight="1" x14ac:dyDescent="0.2">
      <c r="A72" s="602" t="s">
        <v>225</v>
      </c>
      <c r="B72" s="601" t="s">
        <v>240</v>
      </c>
      <c r="C72" s="601" t="s">
        <v>268</v>
      </c>
      <c r="D72" s="606"/>
      <c r="E72" s="608"/>
      <c r="F72" s="475"/>
      <c r="G72" s="475"/>
      <c r="H72" s="475"/>
      <c r="I72" s="475"/>
      <c r="J72" s="475"/>
      <c r="K72" s="475"/>
      <c r="L72" s="475"/>
      <c r="M72" s="475">
        <v>30</v>
      </c>
      <c r="N72" s="475">
        <v>30</v>
      </c>
      <c r="O72" s="475">
        <v>30</v>
      </c>
      <c r="P72" s="475">
        <v>30</v>
      </c>
      <c r="Q72" s="475">
        <v>30</v>
      </c>
      <c r="R72" s="475">
        <v>30</v>
      </c>
      <c r="S72" s="475">
        <v>30</v>
      </c>
      <c r="T72" s="475">
        <v>30</v>
      </c>
      <c r="U72" s="475">
        <v>30</v>
      </c>
      <c r="V72" s="475">
        <v>30</v>
      </c>
      <c r="W72" s="475">
        <v>30</v>
      </c>
      <c r="X72" s="475">
        <v>30</v>
      </c>
      <c r="Y72" s="475">
        <v>30</v>
      </c>
      <c r="Z72" s="475">
        <v>30</v>
      </c>
      <c r="AA72" s="475">
        <v>30</v>
      </c>
      <c r="AB72" s="475">
        <v>30</v>
      </c>
      <c r="AC72" s="475"/>
      <c r="AD72" s="575">
        <f t="shared" si="6"/>
        <v>480</v>
      </c>
      <c r="AE72" s="676">
        <f t="shared" si="7"/>
        <v>0</v>
      </c>
      <c r="AF72" s="677" t="str">
        <f t="shared" si="8"/>
        <v>sell</v>
      </c>
    </row>
    <row r="73" spans="1:32" s="595" customFormat="1" ht="12.75" customHeight="1" x14ac:dyDescent="0.2">
      <c r="A73" s="602" t="s">
        <v>365</v>
      </c>
      <c r="B73" s="601" t="s">
        <v>240</v>
      </c>
      <c r="C73" s="601" t="s">
        <v>268</v>
      </c>
      <c r="D73" s="606"/>
      <c r="E73" s="608"/>
      <c r="F73" s="475">
        <v>25</v>
      </c>
      <c r="G73" s="475"/>
      <c r="H73" s="475"/>
      <c r="I73" s="475"/>
      <c r="J73" s="475"/>
      <c r="K73" s="475"/>
      <c r="L73" s="475"/>
      <c r="M73" s="475"/>
      <c r="N73" s="475"/>
      <c r="O73" s="475"/>
      <c r="P73" s="475"/>
      <c r="Q73" s="475"/>
      <c r="R73" s="475"/>
      <c r="S73" s="475"/>
      <c r="T73" s="475"/>
      <c r="U73" s="475"/>
      <c r="V73" s="475"/>
      <c r="W73" s="475"/>
      <c r="X73" s="475"/>
      <c r="Y73" s="475"/>
      <c r="Z73" s="475"/>
      <c r="AA73" s="475"/>
      <c r="AB73" s="475"/>
      <c r="AC73" s="475"/>
      <c r="AD73" s="575">
        <f t="shared" ref="AD73:AD81" si="9">SUM(E73:AC73)</f>
        <v>25</v>
      </c>
      <c r="AE73" s="676">
        <f t="shared" si="1"/>
        <v>0</v>
      </c>
      <c r="AF73" s="677" t="str">
        <f t="shared" si="5"/>
        <v>sell</v>
      </c>
    </row>
    <row r="74" spans="1:32" s="595" customFormat="1" ht="12.75" customHeight="1" x14ac:dyDescent="0.2">
      <c r="A74" s="602" t="s">
        <v>365</v>
      </c>
      <c r="B74" s="601" t="s">
        <v>240</v>
      </c>
      <c r="C74" s="601" t="s">
        <v>268</v>
      </c>
      <c r="D74" s="605">
        <v>22.5</v>
      </c>
      <c r="E74" s="608"/>
      <c r="F74" s="475"/>
      <c r="G74" s="475">
        <v>25</v>
      </c>
      <c r="H74" s="475">
        <v>25</v>
      </c>
      <c r="I74" s="475">
        <v>25</v>
      </c>
      <c r="J74" s="475">
        <v>25</v>
      </c>
      <c r="K74" s="475">
        <v>25</v>
      </c>
      <c r="L74" s="475">
        <v>25</v>
      </c>
      <c r="M74" s="475">
        <v>25</v>
      </c>
      <c r="N74" s="475">
        <v>25</v>
      </c>
      <c r="O74" s="475">
        <v>25</v>
      </c>
      <c r="P74" s="475">
        <v>25</v>
      </c>
      <c r="Q74" s="475">
        <v>25</v>
      </c>
      <c r="R74" s="475">
        <v>25</v>
      </c>
      <c r="S74" s="475">
        <v>25</v>
      </c>
      <c r="T74" s="475">
        <v>25</v>
      </c>
      <c r="U74" s="475">
        <v>25</v>
      </c>
      <c r="V74" s="475">
        <v>25</v>
      </c>
      <c r="W74" s="475">
        <v>25</v>
      </c>
      <c r="X74" s="475">
        <v>25</v>
      </c>
      <c r="Y74" s="475">
        <v>25</v>
      </c>
      <c r="Z74" s="475">
        <v>25</v>
      </c>
      <c r="AA74" s="475">
        <v>25</v>
      </c>
      <c r="AB74" s="475">
        <v>25</v>
      </c>
      <c r="AC74" s="475">
        <v>25</v>
      </c>
      <c r="AD74" s="575">
        <f t="shared" si="9"/>
        <v>575</v>
      </c>
      <c r="AE74" s="676">
        <f>AD74*D74</f>
        <v>12937.5</v>
      </c>
      <c r="AF74" s="677" t="str">
        <f>IF(AD74&lt;0,"buy","sell")</f>
        <v>sell</v>
      </c>
    </row>
    <row r="75" spans="1:32" s="356" customFormat="1" ht="15.75" x14ac:dyDescent="0.25">
      <c r="A75" s="709" t="s">
        <v>362</v>
      </c>
      <c r="B75" s="668"/>
      <c r="C75" s="594"/>
      <c r="D75" s="668"/>
      <c r="E75" s="363"/>
      <c r="F75" s="646"/>
      <c r="G75" s="646"/>
      <c r="H75" s="646"/>
      <c r="I75" s="646"/>
      <c r="J75" s="646"/>
      <c r="K75" s="646"/>
      <c r="L75" s="646"/>
      <c r="M75" s="646"/>
      <c r="N75" s="646"/>
      <c r="O75" s="646"/>
      <c r="P75" s="646"/>
      <c r="Q75" s="646"/>
      <c r="R75" s="646"/>
      <c r="S75" s="717"/>
      <c r="T75" s="646"/>
      <c r="U75" s="646"/>
      <c r="V75" s="646"/>
      <c r="W75" s="646"/>
      <c r="X75" s="646"/>
      <c r="Y75" s="646"/>
      <c r="Z75" s="646"/>
      <c r="AA75" s="646"/>
      <c r="AB75" s="646"/>
      <c r="AC75" s="646"/>
      <c r="AD75" s="668"/>
      <c r="AE75" s="673"/>
      <c r="AF75" s="673"/>
    </row>
    <row r="76" spans="1:32" s="356" customFormat="1" x14ac:dyDescent="0.2">
      <c r="A76" s="603"/>
      <c r="B76" s="609"/>
      <c r="C76" s="609"/>
      <c r="D76" s="607"/>
      <c r="E76" s="600"/>
      <c r="F76" s="683"/>
      <c r="G76" s="683"/>
      <c r="H76" s="683"/>
      <c r="I76" s="683"/>
      <c r="J76" s="683"/>
      <c r="K76" s="683"/>
      <c r="L76" s="683"/>
      <c r="M76" s="683"/>
      <c r="N76" s="683"/>
      <c r="O76" s="683"/>
      <c r="P76" s="683"/>
      <c r="Q76" s="683"/>
      <c r="R76" s="683"/>
      <c r="S76" s="719"/>
      <c r="T76" s="683"/>
      <c r="U76" s="683"/>
      <c r="V76" s="683"/>
      <c r="W76" s="683"/>
      <c r="X76" s="683"/>
      <c r="Y76" s="683"/>
      <c r="Z76" s="683"/>
      <c r="AA76" s="683"/>
      <c r="AB76" s="683"/>
      <c r="AC76" s="683"/>
      <c r="AD76" s="575">
        <f t="shared" si="9"/>
        <v>0</v>
      </c>
      <c r="AE76" s="676">
        <f>AD76*D76</f>
        <v>0</v>
      </c>
      <c r="AF76" s="677" t="str">
        <f>IF(AD76&lt;0,"buy","sell")</f>
        <v>sell</v>
      </c>
    </row>
    <row r="77" spans="1:32" s="356" customFormat="1" x14ac:dyDescent="0.2">
      <c r="A77" s="603" t="s">
        <v>65</v>
      </c>
      <c r="B77" s="609" t="s">
        <v>370</v>
      </c>
      <c r="C77" s="609" t="s">
        <v>151</v>
      </c>
      <c r="D77" s="607">
        <v>11</v>
      </c>
      <c r="E77" s="600"/>
      <c r="F77" s="683"/>
      <c r="G77" s="683"/>
      <c r="H77" s="683"/>
      <c r="I77" s="683"/>
      <c r="J77" s="683">
        <v>20</v>
      </c>
      <c r="K77" s="683"/>
      <c r="L77" s="683"/>
      <c r="M77" s="683"/>
      <c r="N77" s="683"/>
      <c r="O77" s="683"/>
      <c r="P77" s="683"/>
      <c r="Q77" s="683"/>
      <c r="R77" s="683"/>
      <c r="S77" s="719"/>
      <c r="T77" s="683"/>
      <c r="U77" s="683"/>
      <c r="V77" s="683"/>
      <c r="W77" s="683"/>
      <c r="X77" s="683"/>
      <c r="Y77" s="683"/>
      <c r="Z77" s="683"/>
      <c r="AA77" s="683"/>
      <c r="AB77" s="683"/>
      <c r="AC77" s="683"/>
      <c r="AD77" s="575">
        <f>SUM(E77:AC77)</f>
        <v>20</v>
      </c>
      <c r="AE77" s="676">
        <f>AD77*D77</f>
        <v>220</v>
      </c>
      <c r="AF77" s="677" t="str">
        <f>IF(AD77&lt;0,"buy","sell")</f>
        <v>sell</v>
      </c>
    </row>
    <row r="78" spans="1:32" s="356" customFormat="1" x14ac:dyDescent="0.2">
      <c r="A78" s="603"/>
      <c r="B78" s="609"/>
      <c r="C78" s="609"/>
      <c r="D78" s="607"/>
      <c r="E78" s="600"/>
      <c r="F78" s="683"/>
      <c r="G78" s="683"/>
      <c r="H78" s="683"/>
      <c r="I78" s="683"/>
      <c r="J78" s="683"/>
      <c r="K78" s="683"/>
      <c r="L78" s="683"/>
      <c r="M78" s="683"/>
      <c r="N78" s="683"/>
      <c r="O78" s="683"/>
      <c r="P78" s="683"/>
      <c r="Q78" s="683"/>
      <c r="R78" s="683"/>
      <c r="S78" s="719"/>
      <c r="T78" s="683"/>
      <c r="U78" s="683"/>
      <c r="V78" s="683"/>
      <c r="W78" s="683"/>
      <c r="X78" s="683"/>
      <c r="Y78" s="683"/>
      <c r="Z78" s="683"/>
      <c r="AA78" s="683"/>
      <c r="AB78" s="683"/>
      <c r="AC78" s="683"/>
      <c r="AD78" s="575">
        <f t="shared" si="9"/>
        <v>0</v>
      </c>
      <c r="AE78" s="676">
        <f>AD78*D78</f>
        <v>0</v>
      </c>
      <c r="AF78" s="677" t="str">
        <f>IF(AD78&lt;0,"buy","sell")</f>
        <v>sell</v>
      </c>
    </row>
    <row r="79" spans="1:32" s="356" customFormat="1" ht="15.75" x14ac:dyDescent="0.25">
      <c r="A79" s="709" t="s">
        <v>359</v>
      </c>
      <c r="B79" s="668"/>
      <c r="C79" s="594"/>
      <c r="D79" s="668"/>
      <c r="E79" s="363"/>
      <c r="F79" s="646"/>
      <c r="G79" s="646"/>
      <c r="H79" s="646"/>
      <c r="I79" s="646"/>
      <c r="J79" s="646"/>
      <c r="K79" s="646"/>
      <c r="L79" s="646"/>
      <c r="M79" s="646"/>
      <c r="N79" s="646"/>
      <c r="O79" s="646"/>
      <c r="P79" s="646"/>
      <c r="Q79" s="646"/>
      <c r="R79" s="646"/>
      <c r="S79" s="717"/>
      <c r="T79" s="646"/>
      <c r="U79" s="646"/>
      <c r="V79" s="646"/>
      <c r="W79" s="646"/>
      <c r="X79" s="646"/>
      <c r="Y79" s="646"/>
      <c r="Z79" s="646"/>
      <c r="AA79" s="646"/>
      <c r="AB79" s="646"/>
      <c r="AC79" s="646"/>
      <c r="AD79" s="668"/>
      <c r="AE79" s="673"/>
      <c r="AF79" s="673"/>
    </row>
    <row r="80" spans="1:32" s="356" customFormat="1" ht="12.75" customHeight="1" x14ac:dyDescent="0.2">
      <c r="A80" s="602"/>
      <c r="B80" s="604"/>
      <c r="C80" s="604"/>
      <c r="D80" s="682"/>
      <c r="E80" s="681"/>
      <c r="F80" s="475"/>
      <c r="G80" s="475"/>
      <c r="H80" s="475"/>
      <c r="I80" s="475"/>
      <c r="J80" s="475"/>
      <c r="K80" s="475"/>
      <c r="L80" s="475"/>
      <c r="M80" s="475"/>
      <c r="N80" s="475"/>
      <c r="O80" s="475"/>
      <c r="P80" s="475"/>
      <c r="Q80" s="475"/>
      <c r="R80" s="475"/>
      <c r="S80" s="718"/>
      <c r="T80" s="475"/>
      <c r="U80" s="475"/>
      <c r="V80" s="475"/>
      <c r="W80" s="475"/>
      <c r="X80" s="475"/>
      <c r="Y80" s="475"/>
      <c r="Z80" s="475"/>
      <c r="AA80" s="475"/>
      <c r="AB80" s="475"/>
      <c r="AC80" s="475"/>
      <c r="AD80" s="575">
        <f t="shared" si="9"/>
        <v>0</v>
      </c>
      <c r="AE80" s="676">
        <f>AD80*D80</f>
        <v>0</v>
      </c>
      <c r="AF80" s="677" t="str">
        <f>IF(AD80&lt;0,"buy","sell")</f>
        <v>sell</v>
      </c>
    </row>
    <row r="81" spans="1:33" s="356" customFormat="1" x14ac:dyDescent="0.2">
      <c r="A81" s="602"/>
      <c r="B81" s="604"/>
      <c r="C81" s="604"/>
      <c r="D81" s="682"/>
      <c r="E81" s="681"/>
      <c r="F81" s="475"/>
      <c r="G81" s="475"/>
      <c r="H81" s="475"/>
      <c r="I81" s="475"/>
      <c r="J81" s="475"/>
      <c r="K81" s="475"/>
      <c r="L81" s="475"/>
      <c r="M81" s="475"/>
      <c r="N81" s="475"/>
      <c r="O81" s="475"/>
      <c r="P81" s="475"/>
      <c r="Q81" s="475"/>
      <c r="R81" s="475"/>
      <c r="S81" s="718"/>
      <c r="T81" s="475"/>
      <c r="U81" s="475"/>
      <c r="V81" s="475"/>
      <c r="W81" s="475"/>
      <c r="X81" s="475"/>
      <c r="Y81" s="475"/>
      <c r="Z81" s="475"/>
      <c r="AA81" s="475"/>
      <c r="AB81" s="475"/>
      <c r="AC81" s="475"/>
      <c r="AD81" s="575">
        <f t="shared" si="9"/>
        <v>0</v>
      </c>
      <c r="AE81" s="676">
        <f>AD81*D81</f>
        <v>0</v>
      </c>
      <c r="AF81" s="677" t="str">
        <f>IF(AD81&lt;0,"buy","sell")</f>
        <v>sell</v>
      </c>
    </row>
    <row r="82" spans="1:33" s="356" customFormat="1" ht="15" customHeight="1" x14ac:dyDescent="0.25">
      <c r="A82" s="710" t="s">
        <v>360</v>
      </c>
      <c r="B82" s="538"/>
      <c r="C82" s="538"/>
      <c r="D82" s="538"/>
      <c r="E82" s="596"/>
      <c r="F82" s="538"/>
      <c r="G82" s="538"/>
      <c r="H82" s="538"/>
      <c r="I82" s="538"/>
      <c r="J82" s="538"/>
      <c r="K82" s="538"/>
      <c r="L82" s="538"/>
      <c r="M82" s="538"/>
      <c r="N82" s="538"/>
      <c r="O82" s="538"/>
      <c r="P82" s="538"/>
      <c r="Q82" s="538"/>
      <c r="R82" s="538"/>
      <c r="S82" s="720"/>
      <c r="T82" s="538"/>
      <c r="U82" s="538"/>
      <c r="V82" s="538"/>
      <c r="W82" s="538"/>
      <c r="X82" s="538"/>
      <c r="Y82" s="538"/>
      <c r="Z82" s="538"/>
      <c r="AA82" s="538"/>
      <c r="AB82" s="538"/>
      <c r="AC82" s="538"/>
      <c r="AD82" s="538"/>
      <c r="AE82" s="538"/>
      <c r="AF82" s="538"/>
      <c r="AG82" s="466"/>
    </row>
    <row r="83" spans="1:33" s="356" customFormat="1" x14ac:dyDescent="0.2">
      <c r="A83" s="711"/>
      <c r="B83" s="609"/>
      <c r="C83" s="712"/>
      <c r="D83" s="607"/>
      <c r="E83" s="713"/>
      <c r="F83" s="683"/>
      <c r="G83" s="714"/>
      <c r="H83" s="714"/>
      <c r="I83" s="714"/>
      <c r="J83" s="714"/>
      <c r="K83" s="714"/>
      <c r="L83" s="714"/>
      <c r="M83" s="714"/>
      <c r="N83" s="714"/>
      <c r="O83" s="714"/>
      <c r="P83" s="714"/>
      <c r="Q83" s="714"/>
      <c r="R83" s="714"/>
      <c r="S83" s="721"/>
      <c r="T83" s="714"/>
      <c r="U83" s="714"/>
      <c r="V83" s="714"/>
      <c r="W83" s="714"/>
      <c r="X83" s="714"/>
      <c r="Y83" s="714"/>
      <c r="Z83" s="714"/>
      <c r="AA83" s="714"/>
      <c r="AB83" s="714"/>
      <c r="AC83" s="714"/>
      <c r="AD83" s="575">
        <f>SUM(AA83:AC83)</f>
        <v>0</v>
      </c>
      <c r="AE83" s="676">
        <f>AD83*D83</f>
        <v>0</v>
      </c>
      <c r="AF83" s="677"/>
    </row>
    <row r="84" spans="1:33" s="356" customFormat="1" x14ac:dyDescent="0.2">
      <c r="A84" s="711" t="s">
        <v>367</v>
      </c>
      <c r="B84" s="609" t="s">
        <v>374</v>
      </c>
      <c r="C84" s="712" t="s">
        <v>268</v>
      </c>
      <c r="D84" s="607">
        <v>20</v>
      </c>
      <c r="E84" s="713"/>
      <c r="F84" s="683">
        <v>-50</v>
      </c>
      <c r="G84" s="714"/>
      <c r="H84" s="714"/>
      <c r="I84" s="714"/>
      <c r="J84" s="714"/>
      <c r="K84" s="714"/>
      <c r="L84" s="714"/>
      <c r="M84" s="714"/>
      <c r="N84" s="714"/>
      <c r="O84" s="714"/>
      <c r="P84" s="714"/>
      <c r="Q84" s="714"/>
      <c r="R84" s="714"/>
      <c r="S84" s="721"/>
      <c r="T84" s="714"/>
      <c r="U84" s="714"/>
      <c r="V84" s="714"/>
      <c r="W84" s="714"/>
      <c r="X84" s="714"/>
      <c r="Y84" s="714"/>
      <c r="Z84" s="714"/>
      <c r="AA84" s="714"/>
      <c r="AB84" s="714"/>
      <c r="AC84" s="714"/>
      <c r="AD84" s="575">
        <f>SUM(E84:AC84)</f>
        <v>-50</v>
      </c>
      <c r="AE84" s="676">
        <f>AD84*D84</f>
        <v>-1000</v>
      </c>
      <c r="AF84" s="677" t="str">
        <f>IF(AD84&lt;0,"buy","sell")</f>
        <v>buy</v>
      </c>
    </row>
    <row r="85" spans="1:33" s="356" customFormat="1" x14ac:dyDescent="0.2">
      <c r="A85" s="711" t="s">
        <v>367</v>
      </c>
      <c r="B85" s="609" t="s">
        <v>374</v>
      </c>
      <c r="C85" s="712" t="s">
        <v>268</v>
      </c>
      <c r="D85" s="607">
        <v>29</v>
      </c>
      <c r="E85" s="713"/>
      <c r="F85" s="683"/>
      <c r="G85" s="714"/>
      <c r="H85" s="714"/>
      <c r="I85" s="714"/>
      <c r="J85" s="714"/>
      <c r="K85" s="714"/>
      <c r="L85" s="714"/>
      <c r="M85" s="714"/>
      <c r="N85" s="714"/>
      <c r="O85" s="714"/>
      <c r="P85" s="714"/>
      <c r="Q85" s="714"/>
      <c r="R85" s="714"/>
      <c r="S85" s="721"/>
      <c r="T85" s="714"/>
      <c r="U85" s="714"/>
      <c r="V85" s="714"/>
      <c r="W85" s="714">
        <v>-25</v>
      </c>
      <c r="X85" s="714">
        <v>-85</v>
      </c>
      <c r="Y85" s="714">
        <v>-85</v>
      </c>
      <c r="Z85" s="714">
        <v>-85</v>
      </c>
      <c r="AA85" s="714">
        <v>-65</v>
      </c>
      <c r="AB85" s="714">
        <v>-25</v>
      </c>
      <c r="AC85" s="714"/>
      <c r="AD85" s="575">
        <f>SUM(E85:AC85)</f>
        <v>-370</v>
      </c>
      <c r="AE85" s="676">
        <f>AD85*D85</f>
        <v>-10730</v>
      </c>
      <c r="AF85" s="677" t="str">
        <f>IF(AD85&lt;0,"buy","sell")</f>
        <v>buy</v>
      </c>
    </row>
    <row r="86" spans="1:33" s="356" customFormat="1" x14ac:dyDescent="0.2">
      <c r="A86" s="711"/>
      <c r="B86" s="609"/>
      <c r="C86" s="712"/>
      <c r="D86" s="607"/>
      <c r="E86" s="713"/>
      <c r="F86" s="683"/>
      <c r="G86" s="714"/>
      <c r="H86" s="714"/>
      <c r="I86" s="714"/>
      <c r="J86" s="714"/>
      <c r="K86" s="714"/>
      <c r="L86" s="714"/>
      <c r="M86" s="714"/>
      <c r="N86" s="714"/>
      <c r="O86" s="714"/>
      <c r="P86" s="714"/>
      <c r="Q86" s="714"/>
      <c r="R86" s="714"/>
      <c r="S86" s="721"/>
      <c r="T86" s="714"/>
      <c r="U86" s="714"/>
      <c r="V86" s="714"/>
      <c r="W86" s="714"/>
      <c r="X86" s="714"/>
      <c r="Y86" s="714"/>
      <c r="Z86" s="714"/>
      <c r="AA86" s="714"/>
      <c r="AB86" s="714"/>
      <c r="AC86" s="714"/>
      <c r="AD86" s="575">
        <f>SUM(AA86:AC86)</f>
        <v>0</v>
      </c>
      <c r="AE86" s="676">
        <f>AD86*D86</f>
        <v>0</v>
      </c>
      <c r="AF86" s="677"/>
    </row>
    <row r="87" spans="1:33" s="356" customFormat="1" ht="15" customHeight="1" x14ac:dyDescent="0.25">
      <c r="A87" s="710" t="s">
        <v>363</v>
      </c>
      <c r="B87" s="538"/>
      <c r="C87" s="538"/>
      <c r="D87" s="538"/>
      <c r="E87" s="596"/>
      <c r="F87" s="538"/>
      <c r="G87" s="538"/>
      <c r="H87" s="538"/>
      <c r="I87" s="538"/>
      <c r="J87" s="538"/>
      <c r="K87" s="538"/>
      <c r="L87" s="538"/>
      <c r="M87" s="538"/>
      <c r="N87" s="538"/>
      <c r="O87" s="538"/>
      <c r="P87" s="538"/>
      <c r="Q87" s="538"/>
      <c r="R87" s="538"/>
      <c r="S87" s="538"/>
      <c r="T87" s="538"/>
      <c r="U87" s="538"/>
      <c r="V87" s="538"/>
      <c r="W87" s="538"/>
      <c r="X87" s="538"/>
      <c r="Y87" s="538"/>
      <c r="Z87" s="538"/>
      <c r="AA87" s="538"/>
      <c r="AB87" s="538"/>
      <c r="AC87" s="538"/>
      <c r="AD87" s="538"/>
      <c r="AE87" s="538"/>
      <c r="AF87" s="538"/>
      <c r="AG87" s="466"/>
    </row>
    <row r="88" spans="1:33" s="356" customFormat="1" x14ac:dyDescent="0.2">
      <c r="A88" s="543"/>
      <c r="B88" s="551"/>
      <c r="C88" s="551"/>
      <c r="D88" s="688"/>
      <c r="E88" s="544"/>
      <c r="F88" s="545"/>
      <c r="G88" s="546"/>
      <c r="H88" s="545"/>
      <c r="I88" s="545"/>
      <c r="J88" s="545"/>
      <c r="K88" s="545"/>
      <c r="L88" s="545"/>
      <c r="M88" s="545"/>
      <c r="N88" s="545"/>
      <c r="O88" s="545"/>
      <c r="P88" s="545"/>
      <c r="Q88" s="545"/>
      <c r="R88" s="545"/>
      <c r="S88" s="545"/>
      <c r="T88" s="545"/>
      <c r="U88" s="545"/>
      <c r="V88" s="545"/>
      <c r="W88" s="545"/>
      <c r="X88" s="545"/>
      <c r="Y88" s="545"/>
      <c r="Z88" s="545"/>
      <c r="AA88" s="545"/>
      <c r="AB88" s="545"/>
      <c r="AC88" s="547"/>
      <c r="AD88" s="575">
        <f>SUM(AA88:AC88)</f>
        <v>0</v>
      </c>
      <c r="AE88" s="676">
        <f>AD88*D88</f>
        <v>0</v>
      </c>
      <c r="AF88" s="677" t="str">
        <f>IF(AD88&lt;0,"buy","sell")</f>
        <v>sell</v>
      </c>
    </row>
    <row r="89" spans="1:33" s="356" customFormat="1" x14ac:dyDescent="0.2">
      <c r="A89" s="543" t="s">
        <v>67</v>
      </c>
      <c r="B89" s="551" t="s">
        <v>374</v>
      </c>
      <c r="C89" s="551" t="s">
        <v>151</v>
      </c>
      <c r="D89" s="688">
        <v>10</v>
      </c>
      <c r="E89" s="544"/>
      <c r="F89" s="545"/>
      <c r="G89" s="546"/>
      <c r="H89" s="545"/>
      <c r="I89" s="545"/>
      <c r="J89" s="545"/>
      <c r="K89" s="545"/>
      <c r="L89" s="545"/>
      <c r="M89" s="545"/>
      <c r="N89" s="545"/>
      <c r="O89" s="545"/>
      <c r="P89" s="545"/>
      <c r="Q89" s="545"/>
      <c r="R89" s="545"/>
      <c r="S89" s="545"/>
      <c r="T89" s="545"/>
      <c r="U89" s="545"/>
      <c r="V89" s="545"/>
      <c r="W89" s="545"/>
      <c r="X89" s="545">
        <v>-25</v>
      </c>
      <c r="Y89" s="545">
        <v>-25</v>
      </c>
      <c r="Z89" s="545"/>
      <c r="AA89" s="545"/>
      <c r="AB89" s="545"/>
      <c r="AC89" s="547"/>
      <c r="AD89" s="575">
        <f>SUM(E89:AC89)</f>
        <v>-50</v>
      </c>
      <c r="AE89" s="676">
        <f>AD89*D89</f>
        <v>-500</v>
      </c>
      <c r="AF89" s="677" t="str">
        <f>IF(AD89&lt;0,"buy","sell")</f>
        <v>buy</v>
      </c>
    </row>
    <row r="90" spans="1:33" s="356" customFormat="1" x14ac:dyDescent="0.2">
      <c r="A90" s="543"/>
      <c r="B90" s="551"/>
      <c r="C90" s="551"/>
      <c r="D90" s="688"/>
      <c r="E90" s="544"/>
      <c r="F90" s="545"/>
      <c r="G90" s="546"/>
      <c r="H90" s="545"/>
      <c r="I90" s="545"/>
      <c r="J90" s="545"/>
      <c r="K90" s="545"/>
      <c r="L90" s="545"/>
      <c r="M90" s="545"/>
      <c r="N90" s="545"/>
      <c r="O90" s="545"/>
      <c r="P90" s="545"/>
      <c r="Q90" s="545"/>
      <c r="R90" s="545"/>
      <c r="S90" s="545"/>
      <c r="T90" s="545"/>
      <c r="U90" s="545"/>
      <c r="V90" s="545"/>
      <c r="W90" s="545"/>
      <c r="X90" s="545"/>
      <c r="Y90" s="545"/>
      <c r="Z90" s="545"/>
      <c r="AA90" s="545"/>
      <c r="AB90" s="545"/>
      <c r="AC90" s="547"/>
      <c r="AD90" s="575">
        <f>SUM(E90:AC90)</f>
        <v>0</v>
      </c>
      <c r="AE90" s="676">
        <f>AD90*D90</f>
        <v>0</v>
      </c>
      <c r="AF90" s="677" t="str">
        <f>IF(AD90&lt;0,"buy","sell")</f>
        <v>sell</v>
      </c>
    </row>
    <row r="91" spans="1:33" s="356" customFormat="1" x14ac:dyDescent="0.2">
      <c r="A91" s="543"/>
      <c r="B91" s="551"/>
      <c r="C91" s="551"/>
      <c r="D91" s="688"/>
      <c r="E91" s="544"/>
      <c r="F91" s="545"/>
      <c r="G91" s="546"/>
      <c r="H91" s="545"/>
      <c r="I91" s="545"/>
      <c r="J91" s="545"/>
      <c r="K91" s="545"/>
      <c r="L91" s="545"/>
      <c r="M91" s="545"/>
      <c r="N91" s="545"/>
      <c r="O91" s="545"/>
      <c r="P91" s="545"/>
      <c r="Q91" s="545"/>
      <c r="R91" s="545"/>
      <c r="S91" s="545"/>
      <c r="T91" s="545"/>
      <c r="U91" s="545"/>
      <c r="V91" s="545"/>
      <c r="W91" s="545"/>
      <c r="X91" s="545"/>
      <c r="Y91" s="545"/>
      <c r="Z91" s="545"/>
      <c r="AA91" s="545"/>
      <c r="AB91" s="545"/>
      <c r="AC91" s="547"/>
      <c r="AD91" s="575">
        <f>SUM(AA91:AC91)</f>
        <v>0</v>
      </c>
      <c r="AE91" s="676">
        <f>AD91*D91</f>
        <v>0</v>
      </c>
      <c r="AF91" s="677" t="str">
        <f>IF(AD91&lt;0,"buy","sell")</f>
        <v>sell</v>
      </c>
    </row>
    <row r="92" spans="1:33" s="356" customFormat="1" x14ac:dyDescent="0.2">
      <c r="A92" s="543"/>
      <c r="B92" s="551"/>
      <c r="C92" s="551"/>
      <c r="D92" s="544"/>
      <c r="E92" s="544"/>
      <c r="F92" s="545"/>
      <c r="G92" s="546"/>
      <c r="H92" s="545"/>
      <c r="I92" s="545"/>
      <c r="J92" s="545"/>
      <c r="K92" s="545"/>
      <c r="L92" s="545"/>
      <c r="M92" s="545"/>
      <c r="N92" s="545"/>
      <c r="O92" s="545"/>
      <c r="P92" s="545"/>
      <c r="Q92" s="545"/>
      <c r="R92" s="545"/>
      <c r="S92" s="545"/>
      <c r="T92" s="545"/>
      <c r="U92" s="548"/>
      <c r="V92" s="545"/>
      <c r="W92" s="545"/>
      <c r="X92" s="545"/>
      <c r="Y92" s="545"/>
      <c r="Z92" s="545"/>
      <c r="AA92" s="545"/>
      <c r="AB92" s="545"/>
      <c r="AC92" s="547"/>
      <c r="AD92" s="565">
        <f>SUM(F97:AC97)</f>
        <v>0</v>
      </c>
      <c r="AE92" s="566">
        <f>AD92*D92</f>
        <v>0</v>
      </c>
      <c r="AF92" s="526" t="str">
        <f>IF(AD92&lt;0,"buy","sell")</f>
        <v>sell</v>
      </c>
    </row>
    <row r="93" spans="1:33" s="356" customFormat="1" x14ac:dyDescent="0.2">
      <c r="A93" s="549" t="s">
        <v>206</v>
      </c>
      <c r="B93" s="480"/>
      <c r="C93" s="480"/>
      <c r="D93" s="480"/>
      <c r="E93" s="480"/>
      <c r="F93" s="480"/>
      <c r="G93" s="480"/>
      <c r="H93" s="480"/>
      <c r="I93" s="480"/>
      <c r="J93" s="480"/>
      <c r="K93" s="480"/>
      <c r="L93" s="480"/>
      <c r="M93" s="480"/>
      <c r="N93" s="480"/>
      <c r="O93" s="480"/>
      <c r="P93" s="480"/>
      <c r="Q93" s="480"/>
      <c r="R93" s="480"/>
      <c r="S93" s="480"/>
      <c r="T93" s="480"/>
      <c r="U93" s="480"/>
      <c r="V93" s="480"/>
      <c r="W93" s="480"/>
      <c r="X93" s="480"/>
      <c r="Y93" s="480"/>
      <c r="Z93" s="480"/>
      <c r="AA93" s="480"/>
      <c r="AB93" s="480"/>
      <c r="AC93" s="480"/>
      <c r="AD93" s="480"/>
      <c r="AE93" s="480"/>
      <c r="AF93" s="480"/>
    </row>
    <row r="94" spans="1:33" s="356" customFormat="1" x14ac:dyDescent="0.2">
      <c r="B94" s="364"/>
      <c r="C94" s="364"/>
      <c r="D94" s="365"/>
      <c r="E94" s="365"/>
      <c r="F94" s="364"/>
      <c r="G94" s="366"/>
      <c r="H94" s="366"/>
      <c r="I94" s="366"/>
      <c r="J94" s="366"/>
      <c r="K94" s="366"/>
      <c r="L94" s="366"/>
      <c r="M94" s="366"/>
      <c r="N94" s="366"/>
      <c r="O94" s="366"/>
      <c r="P94" s="366"/>
      <c r="Q94" s="366"/>
      <c r="R94" s="366"/>
      <c r="S94" s="366"/>
      <c r="T94" s="366"/>
      <c r="U94" s="366"/>
      <c r="V94" s="366"/>
      <c r="W94" s="366"/>
      <c r="X94" s="366"/>
      <c r="Y94" s="366"/>
      <c r="Z94" s="440"/>
      <c r="AA94" s="440"/>
      <c r="AB94" s="440"/>
      <c r="AC94" s="529"/>
      <c r="AD94" s="457"/>
      <c r="AE94" s="458"/>
      <c r="AF94" s="440"/>
    </row>
    <row r="95" spans="1:33" s="356" customFormat="1" ht="18" x14ac:dyDescent="0.25">
      <c r="A95" s="707" t="s">
        <v>364</v>
      </c>
      <c r="B95" s="431"/>
      <c r="C95" s="539"/>
      <c r="D95" s="432"/>
      <c r="E95" s="432"/>
      <c r="F95" s="433"/>
      <c r="G95" s="434"/>
      <c r="H95" s="370"/>
      <c r="I95" s="370"/>
      <c r="J95" s="370"/>
      <c r="K95" s="371"/>
      <c r="L95" s="370"/>
      <c r="M95" s="370"/>
      <c r="N95" s="370"/>
      <c r="O95" s="370"/>
      <c r="P95" s="370"/>
      <c r="Q95" s="370"/>
      <c r="R95" s="370"/>
      <c r="S95" s="370" t="s">
        <v>15</v>
      </c>
      <c r="T95" s="370"/>
      <c r="U95" s="370"/>
      <c r="V95" s="370"/>
      <c r="W95" s="370"/>
      <c r="X95" s="370"/>
      <c r="Y95" s="370"/>
      <c r="Z95" s="372"/>
      <c r="AA95" s="372"/>
      <c r="AB95" s="372"/>
      <c r="AC95" s="530"/>
      <c r="AD95" s="457"/>
      <c r="AE95" s="458"/>
      <c r="AF95" s="372"/>
    </row>
    <row r="96" spans="1:33" s="356" customFormat="1" x14ac:dyDescent="0.2">
      <c r="A96" s="435"/>
      <c r="B96" s="436"/>
      <c r="C96" s="436"/>
      <c r="D96" s="432"/>
      <c r="E96" s="432"/>
      <c r="F96" s="434"/>
      <c r="G96" s="434"/>
      <c r="H96" s="370"/>
      <c r="I96" s="370"/>
      <c r="J96" s="370"/>
      <c r="K96" s="373"/>
      <c r="L96" s="373"/>
      <c r="M96" s="370"/>
      <c r="N96" s="370"/>
      <c r="O96" s="370"/>
      <c r="P96" s="370"/>
      <c r="Q96" s="370"/>
      <c r="R96" s="370"/>
      <c r="S96" s="370"/>
      <c r="T96" s="370"/>
      <c r="U96" s="370"/>
      <c r="V96" s="370"/>
      <c r="W96" s="370"/>
      <c r="X96" s="370"/>
      <c r="Y96" s="370"/>
      <c r="Z96" s="372"/>
      <c r="AA96" s="372"/>
      <c r="AB96" s="372"/>
      <c r="AC96" s="530"/>
      <c r="AD96" s="457"/>
      <c r="AE96" s="458"/>
      <c r="AF96" s="372"/>
    </row>
    <row r="97" spans="1:33" s="356" customFormat="1" ht="18" x14ac:dyDescent="0.25">
      <c r="A97" s="438"/>
      <c r="B97" s="439"/>
      <c r="C97" s="439"/>
      <c r="D97" s="439"/>
      <c r="E97" s="439"/>
      <c r="F97" s="705"/>
      <c r="G97" s="706"/>
      <c r="H97" s="370"/>
      <c r="I97" s="370"/>
      <c r="J97" s="370"/>
      <c r="K97" s="373"/>
      <c r="L97" s="371"/>
      <c r="M97" s="370"/>
      <c r="N97" s="370"/>
      <c r="O97" s="370"/>
      <c r="P97" s="370"/>
      <c r="Q97" s="370"/>
      <c r="R97" s="370"/>
      <c r="S97" s="370"/>
      <c r="T97" s="370"/>
      <c r="U97" s="370"/>
      <c r="V97" s="370"/>
      <c r="W97" s="370"/>
      <c r="X97" s="370"/>
      <c r="Y97" s="370"/>
      <c r="AA97" s="372"/>
      <c r="AB97" s="372"/>
      <c r="AC97" s="530"/>
      <c r="AD97" s="457"/>
      <c r="AE97" s="458"/>
      <c r="AF97" s="372"/>
    </row>
    <row r="98" spans="1:33" s="356" customFormat="1" ht="18" x14ac:dyDescent="0.25">
      <c r="A98" s="438"/>
      <c r="B98" s="439"/>
      <c r="C98" s="439"/>
      <c r="D98" s="563"/>
      <c r="E98" s="439"/>
      <c r="F98" s="437"/>
      <c r="G98" s="434"/>
      <c r="H98" s="370"/>
      <c r="I98" s="370"/>
      <c r="J98" s="370"/>
      <c r="K98" s="373"/>
      <c r="L98" s="371"/>
      <c r="M98" s="370"/>
      <c r="N98" s="370"/>
      <c r="O98" s="370"/>
      <c r="P98" s="370"/>
      <c r="Q98" s="370"/>
      <c r="R98" s="370"/>
      <c r="S98" s="370"/>
      <c r="T98" s="370"/>
      <c r="U98" s="370"/>
      <c r="V98" s="370"/>
      <c r="W98" s="370"/>
      <c r="X98" s="370"/>
      <c r="Y98" s="370"/>
      <c r="Z98" s="372" t="s">
        <v>207</v>
      </c>
      <c r="AA98" s="372"/>
      <c r="AB98" s="372"/>
      <c r="AC98" s="531"/>
      <c r="AD98" s="453"/>
      <c r="AE98" s="454"/>
      <c r="AF98" s="372"/>
    </row>
    <row r="99" spans="1:33" x14ac:dyDescent="0.2">
      <c r="A99" s="436"/>
      <c r="B99" s="436"/>
      <c r="C99" s="440"/>
      <c r="D99" s="567"/>
      <c r="E99" s="528"/>
      <c r="F99" s="573"/>
      <c r="G99" s="550"/>
      <c r="K99" s="373"/>
      <c r="M99" s="370"/>
      <c r="N99" s="370"/>
      <c r="Z99" s="372"/>
      <c r="AA99" s="532"/>
      <c r="AB99" s="532"/>
      <c r="AC99" s="531"/>
      <c r="AD99" s="402"/>
      <c r="AE99" s="402"/>
      <c r="AF99" s="532"/>
      <c r="AG99" s="356"/>
    </row>
    <row r="100" spans="1:33" s="356" customFormat="1" x14ac:dyDescent="0.2">
      <c r="A100" s="434"/>
      <c r="B100" s="434"/>
      <c r="C100" s="440"/>
      <c r="D100" s="567"/>
      <c r="E100" s="485"/>
      <c r="F100" s="573"/>
      <c r="G100" s="550"/>
      <c r="H100" s="370"/>
      <c r="I100" s="370"/>
      <c r="J100" s="370"/>
      <c r="K100" s="373"/>
      <c r="L100" s="370"/>
      <c r="M100" s="370"/>
      <c r="N100" s="370"/>
      <c r="O100" s="370"/>
      <c r="P100" s="370"/>
      <c r="Q100" s="370"/>
      <c r="R100" s="370"/>
      <c r="S100" s="370"/>
      <c r="T100" s="370"/>
      <c r="U100" s="370"/>
      <c r="V100" s="370"/>
      <c r="W100" s="370"/>
      <c r="X100" s="370"/>
      <c r="Y100" s="370"/>
      <c r="Z100" s="532" t="s">
        <v>261</v>
      </c>
      <c r="AA100" s="532"/>
      <c r="AB100" s="532"/>
      <c r="AC100" s="531"/>
      <c r="AD100" s="473">
        <f>SUM(AD14:AD74)+SUM(AD75:AD79)</f>
        <v>4797</v>
      </c>
      <c r="AE100" s="473">
        <f>SUM(AE14:AE74)+SUM(AE75:AE79)</f>
        <v>32145</v>
      </c>
      <c r="AF100" s="532"/>
    </row>
    <row r="101" spans="1:33" s="356" customFormat="1" x14ac:dyDescent="0.2">
      <c r="A101" s="436"/>
      <c r="B101" s="436"/>
      <c r="C101" s="440"/>
      <c r="D101" s="567"/>
      <c r="E101" s="485"/>
      <c r="F101" s="573"/>
      <c r="G101" s="550"/>
      <c r="H101" s="370"/>
      <c r="I101" s="370"/>
      <c r="J101" s="370"/>
      <c r="K101" s="373"/>
      <c r="L101" s="370"/>
      <c r="M101" s="370"/>
      <c r="N101" s="370"/>
      <c r="O101" s="370"/>
      <c r="P101" s="370"/>
      <c r="Q101" s="370"/>
      <c r="R101" s="370"/>
      <c r="S101" s="370"/>
      <c r="T101" s="370"/>
      <c r="U101" s="370"/>
      <c r="V101" s="370"/>
      <c r="W101" s="370"/>
      <c r="X101" s="370"/>
      <c r="Y101" s="370"/>
      <c r="Z101" s="532" t="s">
        <v>262</v>
      </c>
      <c r="AA101" s="532"/>
      <c r="AB101" s="532"/>
      <c r="AC101" s="533"/>
      <c r="AD101" s="473">
        <f>SUM(AD79:AD81)+SUM(AD82:AD87)</f>
        <v>-420</v>
      </c>
      <c r="AE101" s="473">
        <f>SUM(AE79:AE81)+SUM(AE82:AE87)</f>
        <v>-11730</v>
      </c>
      <c r="AF101" s="532"/>
    </row>
    <row r="102" spans="1:33" s="356" customFormat="1" x14ac:dyDescent="0.2">
      <c r="A102" s="434"/>
      <c r="B102" s="434"/>
      <c r="C102" s="440"/>
      <c r="D102" s="567"/>
      <c r="E102" s="485"/>
      <c r="F102" s="573"/>
      <c r="G102" s="550"/>
      <c r="H102" s="377"/>
      <c r="I102" s="377"/>
      <c r="J102" s="377"/>
      <c r="K102" s="378"/>
      <c r="L102" s="377"/>
      <c r="M102" s="370"/>
      <c r="N102" s="370"/>
      <c r="O102" s="377"/>
      <c r="P102" s="377"/>
      <c r="Q102" s="377"/>
      <c r="R102" s="377"/>
      <c r="S102" s="377"/>
      <c r="T102" s="377"/>
      <c r="U102" s="377"/>
      <c r="V102" s="377"/>
      <c r="W102" s="377"/>
      <c r="X102" s="377"/>
      <c r="Y102" s="377"/>
      <c r="Z102" s="384"/>
      <c r="AA102" s="384"/>
      <c r="AB102" s="384"/>
      <c r="AC102" s="466"/>
      <c r="AF102" s="384"/>
    </row>
    <row r="103" spans="1:33" s="356" customFormat="1" x14ac:dyDescent="0.2">
      <c r="A103" s="436"/>
      <c r="B103" s="436"/>
      <c r="C103" s="440"/>
      <c r="D103" s="567"/>
      <c r="E103" s="485"/>
      <c r="F103" s="573"/>
      <c r="G103" s="550"/>
      <c r="H103" s="377"/>
      <c r="O103" s="370"/>
      <c r="P103" s="370"/>
      <c r="Q103" s="381"/>
      <c r="R103" s="381"/>
      <c r="S103" s="381"/>
      <c r="T103" s="381"/>
      <c r="U103" s="381"/>
      <c r="V103" s="381"/>
      <c r="W103" s="381"/>
      <c r="X103" s="381"/>
      <c r="Y103" s="381"/>
      <c r="Z103" s="534" t="s">
        <v>269</v>
      </c>
      <c r="AA103" s="534"/>
      <c r="AB103" s="534"/>
      <c r="AC103" s="535"/>
      <c r="AD103" s="477"/>
      <c r="AE103" s="478"/>
      <c r="AF103" s="402"/>
    </row>
    <row r="104" spans="1:33" s="356" customFormat="1" x14ac:dyDescent="0.2">
      <c r="A104" s="434"/>
      <c r="B104" s="434"/>
      <c r="C104" s="440"/>
      <c r="D104" s="567"/>
      <c r="E104" s="485"/>
      <c r="F104" s="573"/>
      <c r="G104" s="550"/>
      <c r="H104" s="370"/>
      <c r="O104" s="370"/>
      <c r="P104" s="370"/>
      <c r="Q104" s="370"/>
      <c r="R104" s="370"/>
      <c r="S104" s="370"/>
      <c r="T104" s="370"/>
      <c r="U104" s="370"/>
      <c r="V104" s="370"/>
      <c r="W104" s="370"/>
      <c r="X104" s="370"/>
      <c r="Y104" s="370"/>
      <c r="Z104" s="534"/>
      <c r="AA104" s="534"/>
      <c r="AB104" s="534"/>
      <c r="AC104" s="535"/>
      <c r="AD104" s="477"/>
      <c r="AE104" s="478"/>
      <c r="AF104" s="402"/>
    </row>
    <row r="105" spans="1:33" s="356" customFormat="1" x14ac:dyDescent="0.2">
      <c r="A105" s="436"/>
      <c r="B105" s="436"/>
      <c r="C105" s="440"/>
      <c r="D105" s="567"/>
      <c r="E105" s="485"/>
      <c r="F105" s="573"/>
      <c r="G105" s="550"/>
      <c r="H105" s="382"/>
      <c r="O105" s="370"/>
      <c r="P105" s="370"/>
      <c r="Q105" s="382"/>
      <c r="R105" s="382"/>
      <c r="S105" s="382"/>
      <c r="T105" s="382"/>
      <c r="U105" s="382"/>
      <c r="V105" s="382"/>
      <c r="W105" s="382"/>
      <c r="X105" s="382"/>
      <c r="Y105" s="382"/>
      <c r="Z105" s="534" t="s">
        <v>262</v>
      </c>
      <c r="AA105" s="534"/>
      <c r="AB105" s="534"/>
      <c r="AC105" s="535"/>
      <c r="AD105" s="479">
        <f>SUM(AD91:AD93)</f>
        <v>0</v>
      </c>
      <c r="AE105" s="479">
        <f>SUM(AE91:AE93)</f>
        <v>0</v>
      </c>
      <c r="AF105" s="402"/>
    </row>
    <row r="106" spans="1:33" s="356" customFormat="1" x14ac:dyDescent="0.2">
      <c r="A106" s="434"/>
      <c r="B106" s="434"/>
      <c r="C106" s="440"/>
      <c r="D106" s="567"/>
      <c r="E106" s="485"/>
      <c r="F106" s="573"/>
      <c r="G106" s="550"/>
      <c r="H106" s="382"/>
      <c r="O106" s="370"/>
      <c r="P106" s="370"/>
      <c r="Q106" s="382"/>
      <c r="R106" s="382"/>
      <c r="S106" s="382"/>
      <c r="T106" s="382"/>
      <c r="U106" s="382"/>
      <c r="V106" s="382"/>
      <c r="W106" s="382"/>
      <c r="X106" s="382"/>
      <c r="Y106" s="382"/>
      <c r="Z106" s="402"/>
      <c r="AA106" s="402"/>
      <c r="AB106" s="402"/>
      <c r="AC106" s="467"/>
      <c r="AD106" s="402"/>
      <c r="AE106" s="402"/>
      <c r="AF106" s="402"/>
    </row>
    <row r="107" spans="1:33" s="356" customFormat="1" x14ac:dyDescent="0.2">
      <c r="A107" s="436"/>
      <c r="B107" s="436"/>
      <c r="C107" s="440"/>
      <c r="D107" s="567"/>
      <c r="E107" s="485"/>
      <c r="F107" s="573"/>
      <c r="G107" s="550"/>
      <c r="H107" s="370"/>
      <c r="O107" s="370"/>
      <c r="P107" s="370"/>
      <c r="Q107" s="370"/>
      <c r="R107" s="370"/>
      <c r="S107" s="370"/>
      <c r="T107" s="370"/>
      <c r="U107" s="370"/>
      <c r="V107" s="370"/>
      <c r="W107" s="370"/>
      <c r="X107" s="370"/>
      <c r="Y107" s="370"/>
      <c r="Z107" s="402"/>
      <c r="AA107" s="402"/>
      <c r="AB107" s="402"/>
      <c r="AC107" s="467"/>
      <c r="AD107" s="402"/>
      <c r="AE107" s="402"/>
      <c r="AF107" s="402"/>
    </row>
    <row r="108" spans="1:33" s="402" customFormat="1" x14ac:dyDescent="0.2">
      <c r="A108" s="434"/>
      <c r="B108" s="434"/>
      <c r="C108" s="440"/>
      <c r="D108" s="567"/>
      <c r="E108" s="485"/>
      <c r="F108" s="573"/>
      <c r="G108" s="550"/>
      <c r="H108" s="370"/>
      <c r="I108" s="356"/>
      <c r="J108" s="356"/>
      <c r="K108" s="356"/>
      <c r="L108" s="356"/>
      <c r="M108" s="356"/>
      <c r="N108" s="356"/>
      <c r="O108" s="370"/>
      <c r="P108" s="370"/>
      <c r="Q108" s="370"/>
      <c r="R108" s="370"/>
      <c r="S108" s="370"/>
      <c r="T108" s="370"/>
      <c r="U108" s="370"/>
      <c r="V108" s="370"/>
      <c r="W108" s="370"/>
      <c r="X108" s="370"/>
      <c r="Y108" s="370"/>
      <c r="AC108" s="467"/>
      <c r="AG108" s="356"/>
    </row>
    <row r="109" spans="1:33" s="402" customFormat="1" ht="18" x14ac:dyDescent="0.25">
      <c r="A109" s="707" t="s">
        <v>358</v>
      </c>
      <c r="B109" s="436"/>
      <c r="C109" s="440"/>
      <c r="D109" s="567"/>
      <c r="E109" s="485"/>
      <c r="F109" s="573"/>
      <c r="G109" s="550"/>
      <c r="H109" s="383"/>
      <c r="I109" s="404"/>
      <c r="J109" s="404"/>
      <c r="K109" s="404"/>
      <c r="L109" s="404"/>
      <c r="M109" s="404"/>
      <c r="N109" s="404"/>
      <c r="O109" s="383"/>
      <c r="P109" s="383"/>
      <c r="Q109" s="383"/>
      <c r="R109" s="383"/>
      <c r="S109" s="383"/>
      <c r="T109" s="383"/>
      <c r="U109" s="383"/>
      <c r="V109" s="383"/>
      <c r="W109" s="383"/>
      <c r="X109" s="383"/>
      <c r="Y109" s="383"/>
      <c r="AC109" s="467"/>
      <c r="AG109" s="370"/>
    </row>
    <row r="110" spans="1:33" s="402" customFormat="1" x14ac:dyDescent="0.2">
      <c r="A110" s="434"/>
      <c r="B110" s="434"/>
      <c r="C110" s="440"/>
      <c r="D110" s="567"/>
      <c r="E110" s="485"/>
      <c r="F110" s="573"/>
      <c r="G110" s="550"/>
      <c r="H110" s="384"/>
      <c r="I110" s="356"/>
      <c r="J110" s="356"/>
      <c r="K110" s="356"/>
      <c r="L110" s="356"/>
      <c r="M110" s="356"/>
      <c r="N110" s="356"/>
      <c r="O110" s="384"/>
      <c r="P110" s="384"/>
      <c r="Q110" s="384"/>
      <c r="R110" s="384"/>
      <c r="S110" s="384"/>
      <c r="T110" s="384"/>
      <c r="U110" s="384"/>
      <c r="V110" s="384"/>
      <c r="W110" s="384"/>
      <c r="X110" s="384"/>
      <c r="Y110" s="384"/>
      <c r="AC110" s="467"/>
      <c r="AG110" s="356"/>
    </row>
    <row r="111" spans="1:33" s="402" customFormat="1" x14ac:dyDescent="0.2">
      <c r="A111" s="436"/>
      <c r="B111" s="436"/>
      <c r="C111" s="440"/>
      <c r="D111" s="567"/>
      <c r="E111" s="485"/>
      <c r="F111" s="573"/>
      <c r="G111" s="550"/>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66"/>
      <c r="AG111" s="356"/>
    </row>
    <row r="112" spans="1:33" s="402" customFormat="1" x14ac:dyDescent="0.2">
      <c r="A112" s="434"/>
      <c r="B112" s="434"/>
      <c r="C112" s="440"/>
      <c r="D112" s="567"/>
      <c r="E112" s="485"/>
      <c r="F112" s="573"/>
      <c r="G112" s="550"/>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66"/>
      <c r="AD112" s="457"/>
      <c r="AE112" s="458"/>
      <c r="AF112" s="459"/>
      <c r="AG112" s="356"/>
    </row>
    <row r="113" spans="1:33" s="402" customFormat="1" ht="15.75" x14ac:dyDescent="0.25">
      <c r="A113" s="708"/>
      <c r="B113" s="436"/>
      <c r="C113" s="440"/>
      <c r="D113" s="567"/>
      <c r="E113" s="485"/>
      <c r="F113" s="573"/>
      <c r="G113" s="550"/>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66"/>
      <c r="AD113" s="457"/>
      <c r="AE113" s="458"/>
      <c r="AF113" s="459"/>
      <c r="AG113" s="356"/>
    </row>
    <row r="114" spans="1:33" s="402" customFormat="1" x14ac:dyDescent="0.2">
      <c r="A114" s="434"/>
      <c r="B114" s="434"/>
      <c r="C114" s="440"/>
      <c r="D114" s="567"/>
      <c r="E114" s="485"/>
      <c r="F114" s="573"/>
      <c r="G114" s="550"/>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66"/>
      <c r="AD114" s="457"/>
      <c r="AE114" s="458"/>
      <c r="AF114" s="459"/>
      <c r="AG114" s="356"/>
    </row>
    <row r="115" spans="1:33" s="402" customFormat="1" x14ac:dyDescent="0.2">
      <c r="A115" s="436"/>
      <c r="B115" s="436"/>
      <c r="C115" s="440"/>
      <c r="D115" s="567"/>
      <c r="E115" s="485"/>
      <c r="F115" s="573"/>
      <c r="G115" s="550"/>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66"/>
      <c r="AD115" s="457"/>
      <c r="AE115" s="458"/>
      <c r="AF115" s="459"/>
      <c r="AG115" s="356"/>
    </row>
    <row r="116" spans="1:33" s="402" customFormat="1" x14ac:dyDescent="0.2">
      <c r="A116" s="434"/>
      <c r="B116" s="434"/>
      <c r="C116" s="440"/>
      <c r="D116" s="567"/>
      <c r="E116" s="485"/>
      <c r="F116" s="573"/>
      <c r="G116" s="550"/>
      <c r="H116" s="384"/>
      <c r="I116" s="356"/>
      <c r="J116" s="356"/>
      <c r="K116" s="356"/>
      <c r="L116" s="356"/>
      <c r="M116" s="356"/>
      <c r="N116" s="356"/>
      <c r="O116" s="384"/>
      <c r="P116" s="384"/>
      <c r="Q116" s="384"/>
      <c r="R116" s="384"/>
      <c r="S116" s="384"/>
      <c r="T116" s="384"/>
      <c r="U116" s="384"/>
      <c r="V116" s="384"/>
      <c r="W116" s="384"/>
      <c r="X116" s="384"/>
      <c r="Y116" s="384"/>
      <c r="Z116" s="384"/>
      <c r="AA116" s="384"/>
      <c r="AB116" s="384"/>
      <c r="AC116" s="466"/>
      <c r="AD116" s="457"/>
      <c r="AE116" s="536"/>
      <c r="AG116" s="356"/>
    </row>
    <row r="117" spans="1:33" s="402" customFormat="1" x14ac:dyDescent="0.2">
      <c r="A117" s="436"/>
      <c r="B117" s="436"/>
      <c r="C117" s="440"/>
      <c r="D117" s="567"/>
      <c r="E117" s="485"/>
      <c r="F117" s="573"/>
      <c r="G117" s="550"/>
      <c r="H117" s="387"/>
      <c r="I117" s="356"/>
      <c r="J117" s="356"/>
      <c r="K117" s="356"/>
      <c r="L117" s="356"/>
      <c r="M117" s="356"/>
      <c r="N117" s="356"/>
      <c r="O117" s="386"/>
      <c r="P117" s="386"/>
      <c r="Q117" s="387"/>
      <c r="R117" s="387"/>
      <c r="S117" s="387"/>
      <c r="T117" s="387"/>
      <c r="U117" s="387"/>
      <c r="V117" s="387"/>
      <c r="W117" s="387"/>
      <c r="X117" s="387"/>
      <c r="Y117" s="387"/>
      <c r="Z117" s="387"/>
      <c r="AA117" s="387"/>
      <c r="AB117" s="387"/>
      <c r="AC117" s="468"/>
      <c r="AG117" s="356"/>
    </row>
    <row r="118" spans="1:33" s="402" customFormat="1" x14ac:dyDescent="0.2">
      <c r="A118" s="434"/>
      <c r="B118" s="434"/>
      <c r="C118" s="440"/>
      <c r="D118" s="567"/>
      <c r="E118" s="485"/>
      <c r="F118" s="573"/>
      <c r="G118" s="550"/>
      <c r="H118" s="388"/>
      <c r="I118" s="356"/>
      <c r="J118" s="356"/>
      <c r="K118" s="356"/>
      <c r="L118" s="356"/>
      <c r="M118" s="356"/>
      <c r="N118" s="356"/>
      <c r="O118" s="411"/>
      <c r="P118" s="411"/>
      <c r="Q118" s="388"/>
      <c r="R118" s="388"/>
      <c r="S118" s="388"/>
      <c r="T118" s="388"/>
      <c r="U118" s="388"/>
      <c r="V118" s="388"/>
      <c r="W118" s="388"/>
      <c r="X118" s="388"/>
      <c r="Y118" s="388"/>
      <c r="Z118" s="388"/>
      <c r="AA118" s="388"/>
      <c r="AB118" s="388"/>
      <c r="AC118" s="469"/>
      <c r="AD118" s="537"/>
      <c r="AE118" s="461"/>
    </row>
    <row r="119" spans="1:33" s="460" customFormat="1" ht="13.5" thickBot="1" x14ac:dyDescent="0.25">
      <c r="A119" s="436"/>
      <c r="B119" s="436"/>
      <c r="C119" s="440"/>
      <c r="D119" s="567"/>
      <c r="E119" s="485"/>
      <c r="F119" s="573"/>
      <c r="G119" s="550"/>
      <c r="H119" s="388"/>
      <c r="I119" s="356"/>
      <c r="J119" s="356"/>
      <c r="K119" s="356"/>
      <c r="L119" s="356"/>
      <c r="M119" s="356"/>
      <c r="N119" s="356"/>
      <c r="O119" s="411"/>
      <c r="P119" s="411"/>
      <c r="Q119" s="388"/>
      <c r="R119" s="388"/>
      <c r="S119" s="388"/>
      <c r="T119" s="388"/>
      <c r="U119" s="388"/>
      <c r="V119" s="388"/>
      <c r="W119" s="388"/>
      <c r="X119" s="388"/>
      <c r="Y119" s="388"/>
      <c r="Z119" s="388"/>
      <c r="AA119" s="388"/>
      <c r="AB119" s="388"/>
      <c r="AC119" s="469"/>
      <c r="AD119" s="461"/>
      <c r="AE119" s="461"/>
      <c r="AF119" s="402"/>
      <c r="AG119" s="402"/>
    </row>
    <row r="120" spans="1:33" s="402" customFormat="1" x14ac:dyDescent="0.2">
      <c r="A120" s="434"/>
      <c r="B120" s="434"/>
      <c r="C120" s="440"/>
      <c r="D120" s="567"/>
      <c r="E120" s="485"/>
      <c r="F120" s="573"/>
      <c r="G120" s="550"/>
      <c r="H120" s="388"/>
      <c r="I120" s="356"/>
      <c r="J120" s="428"/>
      <c r="K120" s="356"/>
      <c r="L120" s="356"/>
      <c r="M120" s="356"/>
      <c r="N120" s="356"/>
      <c r="O120" s="411"/>
      <c r="P120" s="411"/>
      <c r="Q120" s="388"/>
      <c r="R120" s="388"/>
      <c r="S120" s="388"/>
      <c r="T120" s="388"/>
      <c r="U120" s="388"/>
      <c r="V120" s="388"/>
      <c r="W120" s="388"/>
      <c r="X120" s="388"/>
      <c r="Y120" s="388"/>
      <c r="Z120" s="388"/>
      <c r="AA120" s="388"/>
      <c r="AB120" s="388"/>
      <c r="AC120" s="469"/>
      <c r="AD120" s="356"/>
      <c r="AE120" s="356"/>
    </row>
    <row r="121" spans="1:33" s="356" customFormat="1" x14ac:dyDescent="0.2">
      <c r="A121" s="436"/>
      <c r="B121" s="436"/>
      <c r="C121" s="440"/>
      <c r="D121" s="567"/>
      <c r="E121" s="485"/>
      <c r="F121" s="573"/>
      <c r="G121" s="550"/>
      <c r="H121" s="388"/>
      <c r="O121" s="411"/>
      <c r="P121" s="411"/>
      <c r="Q121" s="388"/>
      <c r="R121" s="388"/>
      <c r="S121" s="388"/>
      <c r="T121" s="388"/>
      <c r="U121" s="388"/>
      <c r="V121" s="388"/>
      <c r="W121" s="388"/>
      <c r="X121" s="388"/>
      <c r="Y121" s="388"/>
      <c r="Z121" s="388"/>
      <c r="AA121" s="388"/>
      <c r="AB121" s="388"/>
      <c r="AC121" s="469"/>
      <c r="AD121" s="457"/>
      <c r="AE121" s="536"/>
      <c r="AF121" s="538"/>
      <c r="AG121" s="402"/>
    </row>
    <row r="122" spans="1:33" s="356" customFormat="1" x14ac:dyDescent="0.2">
      <c r="A122" s="436"/>
      <c r="B122" s="434"/>
      <c r="C122" s="440"/>
      <c r="D122" s="567"/>
      <c r="E122" s="528"/>
      <c r="F122" s="573"/>
      <c r="G122" s="550"/>
      <c r="H122" s="391"/>
      <c r="O122" s="412"/>
      <c r="P122" s="412"/>
      <c r="Q122" s="391"/>
      <c r="R122" s="391"/>
      <c r="S122" s="391"/>
      <c r="T122" s="391"/>
      <c r="U122" s="391"/>
      <c r="V122" s="391"/>
      <c r="W122" s="391"/>
      <c r="X122" s="391"/>
      <c r="Y122" s="391"/>
      <c r="Z122" s="388"/>
      <c r="AA122" s="388"/>
      <c r="AB122" s="388"/>
      <c r="AC122" s="469"/>
      <c r="AD122" s="457"/>
      <c r="AE122" s="536"/>
      <c r="AF122" s="538"/>
      <c r="AG122" s="402"/>
    </row>
    <row r="123" spans="1:33" s="356" customFormat="1" x14ac:dyDescent="0.2">
      <c r="A123" s="562"/>
      <c r="B123" s="436"/>
      <c r="C123" s="440"/>
      <c r="D123" s="568"/>
      <c r="E123" s="481"/>
      <c r="F123" s="573"/>
      <c r="G123" s="550"/>
      <c r="H123" s="391"/>
      <c r="O123" s="412"/>
      <c r="P123" s="412"/>
      <c r="Q123" s="391"/>
      <c r="R123" s="391"/>
      <c r="S123" s="391"/>
      <c r="T123" s="391"/>
      <c r="U123" s="391"/>
      <c r="V123" s="391"/>
      <c r="W123" s="391"/>
      <c r="X123" s="391"/>
      <c r="Y123" s="391"/>
      <c r="Z123" s="388"/>
      <c r="AA123" s="388"/>
      <c r="AB123" s="388"/>
      <c r="AC123" s="469"/>
      <c r="AD123" s="461"/>
      <c r="AE123" s="461"/>
      <c r="AF123" s="538"/>
      <c r="AG123" s="402"/>
    </row>
    <row r="124" spans="1:33" s="402" customFormat="1" x14ac:dyDescent="0.2">
      <c r="A124" s="356"/>
      <c r="B124" s="356"/>
      <c r="C124" s="356"/>
      <c r="D124" s="567"/>
      <c r="E124" s="356"/>
      <c r="F124" s="356"/>
      <c r="G124" s="434"/>
      <c r="H124" s="391"/>
      <c r="I124" s="356"/>
      <c r="J124" s="356"/>
      <c r="K124" s="356"/>
      <c r="L124" s="356"/>
      <c r="M124" s="356"/>
      <c r="N124" s="356"/>
      <c r="O124" s="412"/>
      <c r="P124" s="412"/>
      <c r="Q124" s="391"/>
      <c r="R124" s="391"/>
      <c r="S124" s="391"/>
      <c r="T124" s="391"/>
      <c r="U124" s="391"/>
      <c r="V124" s="391"/>
      <c r="W124" s="391"/>
      <c r="X124" s="391"/>
      <c r="Y124" s="391"/>
      <c r="Z124" s="388"/>
      <c r="AA124" s="388"/>
      <c r="AB124" s="388"/>
      <c r="AC124" s="469"/>
      <c r="AF124" s="455"/>
    </row>
    <row r="125" spans="1:33" s="402" customFormat="1" ht="18" x14ac:dyDescent="0.25">
      <c r="A125" s="433"/>
      <c r="B125" s="442"/>
      <c r="C125" s="443"/>
      <c r="D125" s="569"/>
      <c r="E125" s="443"/>
      <c r="F125" s="443"/>
      <c r="G125" s="434"/>
      <c r="H125" s="434"/>
      <c r="I125" s="356"/>
      <c r="J125" s="356"/>
      <c r="K125" s="356"/>
      <c r="L125" s="356"/>
      <c r="M125" s="356"/>
      <c r="N125" s="356"/>
      <c r="O125" s="444"/>
      <c r="P125" s="444"/>
      <c r="Q125" s="434"/>
      <c r="R125" s="434"/>
      <c r="S125" s="434"/>
      <c r="T125" s="434"/>
      <c r="U125" s="434"/>
      <c r="V125" s="434"/>
      <c r="W125" s="434"/>
      <c r="X125" s="434"/>
      <c r="Y125" s="391"/>
      <c r="Z125" s="388"/>
      <c r="AA125" s="388"/>
      <c r="AB125" s="388"/>
      <c r="AC125" s="469"/>
      <c r="AF125" s="455"/>
    </row>
    <row r="126" spans="1:33" s="402" customFormat="1" x14ac:dyDescent="0.2">
      <c r="A126" s="434"/>
      <c r="B126" s="434"/>
      <c r="C126" s="434"/>
      <c r="D126" s="570"/>
      <c r="E126" s="434"/>
      <c r="F126" s="434"/>
      <c r="G126" s="434"/>
      <c r="H126" s="434"/>
      <c r="I126" s="356"/>
      <c r="J126" s="356"/>
      <c r="K126" s="356"/>
      <c r="L126" s="356"/>
      <c r="M126" s="356"/>
      <c r="N126" s="356"/>
      <c r="O126" s="444"/>
      <c r="P126" s="444"/>
      <c r="Q126" s="434"/>
      <c r="R126" s="434"/>
      <c r="S126" s="434"/>
      <c r="T126" s="434"/>
      <c r="U126" s="434"/>
      <c r="V126" s="434"/>
      <c r="W126" s="434"/>
      <c r="X126" s="434"/>
      <c r="Y126" s="391"/>
      <c r="Z126" s="388"/>
      <c r="AA126" s="388"/>
      <c r="AB126" s="388"/>
      <c r="AC126" s="469"/>
      <c r="AF126" s="356"/>
    </row>
    <row r="127" spans="1:33" s="402" customFormat="1" ht="18" x14ac:dyDescent="0.25">
      <c r="A127" s="438"/>
      <c r="B127" s="439"/>
      <c r="C127" s="439"/>
      <c r="D127" s="704"/>
      <c r="E127" s="439"/>
      <c r="F127" s="705"/>
      <c r="G127" s="439"/>
      <c r="H127" s="434"/>
      <c r="I127" s="356"/>
      <c r="J127" s="356"/>
      <c r="K127" s="356"/>
      <c r="L127" s="356"/>
      <c r="M127" s="356"/>
      <c r="N127" s="356"/>
      <c r="O127" s="444"/>
      <c r="P127" s="444"/>
      <c r="Q127" s="434"/>
      <c r="R127" s="434"/>
      <c r="S127" s="434"/>
      <c r="T127" s="434"/>
      <c r="U127" s="434"/>
      <c r="V127" s="434"/>
      <c r="W127" s="434"/>
      <c r="X127" s="434"/>
      <c r="Y127" s="391"/>
      <c r="Z127" s="391"/>
      <c r="AA127" s="391"/>
      <c r="AB127" s="391"/>
      <c r="AC127" s="470"/>
      <c r="AF127" s="356"/>
    </row>
    <row r="128" spans="1:33" s="402" customFormat="1" ht="18" x14ac:dyDescent="0.25">
      <c r="A128" s="438"/>
      <c r="B128" s="439"/>
      <c r="C128" s="439"/>
      <c r="D128" s="571"/>
      <c r="E128" s="437"/>
      <c r="F128" s="437"/>
      <c r="G128" s="434"/>
      <c r="H128" s="445"/>
      <c r="I128" s="446"/>
      <c r="J128" s="356"/>
      <c r="K128" s="356"/>
      <c r="L128" s="356"/>
      <c r="M128" s="447"/>
      <c r="N128" s="448"/>
      <c r="O128" s="444"/>
      <c r="P128" s="444"/>
      <c r="Q128" s="434"/>
      <c r="R128" s="434"/>
      <c r="S128" s="434"/>
      <c r="T128" s="434"/>
      <c r="U128" s="434"/>
      <c r="V128" s="434"/>
      <c r="W128" s="434"/>
      <c r="X128" s="434"/>
      <c r="Y128" s="391"/>
      <c r="Z128" s="391"/>
      <c r="AA128" s="391"/>
      <c r="AB128" s="391"/>
      <c r="AC128" s="470"/>
      <c r="AF128" s="356"/>
    </row>
    <row r="129" spans="1:33" s="402" customFormat="1" ht="13.5" thickBot="1" x14ac:dyDescent="0.25">
      <c r="A129" s="436"/>
      <c r="B129" s="434"/>
      <c r="C129" s="440"/>
      <c r="D129" s="567"/>
      <c r="E129" s="528"/>
      <c r="F129" s="573"/>
      <c r="G129" s="550"/>
      <c r="I129" s="449"/>
      <c r="J129" s="450"/>
      <c r="K129" s="356"/>
      <c r="L129" s="356"/>
      <c r="M129" s="356"/>
      <c r="N129" s="356"/>
      <c r="O129" s="444"/>
      <c r="P129" s="444"/>
      <c r="Q129" s="434"/>
      <c r="R129" s="434"/>
      <c r="S129" s="434"/>
      <c r="T129" s="434"/>
      <c r="U129" s="434"/>
      <c r="V129" s="434"/>
      <c r="W129" s="434"/>
      <c r="X129" s="434"/>
      <c r="Y129" s="391"/>
      <c r="Z129" s="391"/>
      <c r="AA129" s="452"/>
      <c r="AB129" s="391"/>
      <c r="AC129" s="470"/>
      <c r="AD129" s="356"/>
      <c r="AE129" s="356"/>
      <c r="AF129" s="356"/>
      <c r="AG129" s="460"/>
    </row>
    <row r="130" spans="1:33" s="402" customFormat="1" x14ac:dyDescent="0.2">
      <c r="A130" s="434"/>
      <c r="B130" s="434"/>
      <c r="C130" s="440"/>
      <c r="D130" s="572"/>
      <c r="E130" s="485"/>
      <c r="F130" s="573"/>
      <c r="G130" s="550"/>
      <c r="I130" s="449"/>
      <c r="J130" s="450"/>
      <c r="K130" s="356"/>
      <c r="L130" s="356"/>
      <c r="M130" s="356"/>
      <c r="N130" s="356"/>
      <c r="O130" s="444"/>
      <c r="P130" s="444"/>
      <c r="Q130" s="434"/>
      <c r="R130" s="434"/>
      <c r="S130" s="434"/>
      <c r="T130" s="434"/>
      <c r="U130" s="434"/>
      <c r="V130" s="434"/>
      <c r="W130" s="434"/>
      <c r="X130" s="434"/>
      <c r="Y130" s="391"/>
      <c r="Z130" s="391"/>
      <c r="AA130" s="452"/>
      <c r="AB130" s="391"/>
      <c r="AC130" s="470"/>
      <c r="AD130" s="403"/>
      <c r="AE130" s="356"/>
      <c r="AF130" s="356"/>
    </row>
    <row r="131" spans="1:33" s="402" customFormat="1" x14ac:dyDescent="0.2">
      <c r="A131" s="436"/>
      <c r="B131" s="434"/>
      <c r="C131" s="440"/>
      <c r="D131" s="568"/>
      <c r="E131" s="485"/>
      <c r="F131" s="573"/>
      <c r="G131" s="550"/>
      <c r="I131" s="449"/>
      <c r="J131" s="450"/>
      <c r="K131" s="376"/>
      <c r="L131" s="376"/>
      <c r="M131" s="376"/>
      <c r="N131" s="376"/>
      <c r="O131" s="444"/>
      <c r="P131" s="444"/>
      <c r="Q131" s="434"/>
      <c r="R131" s="434"/>
      <c r="S131" s="434"/>
      <c r="T131" s="434"/>
      <c r="U131" s="434"/>
      <c r="V131" s="434"/>
      <c r="W131" s="434"/>
      <c r="X131" s="434"/>
      <c r="Y131" s="391"/>
      <c r="Z131" s="391"/>
      <c r="AA131" s="452"/>
      <c r="AB131" s="391"/>
      <c r="AC131" s="470"/>
      <c r="AF131" s="356"/>
      <c r="AG131" s="356"/>
    </row>
    <row r="132" spans="1:33" s="402" customFormat="1" x14ac:dyDescent="0.2">
      <c r="A132" s="434"/>
      <c r="B132" s="434"/>
      <c r="C132" s="440"/>
      <c r="D132" s="568"/>
      <c r="E132" s="485"/>
      <c r="F132" s="573"/>
      <c r="G132" s="550"/>
      <c r="I132" s="451"/>
      <c r="J132" s="450"/>
      <c r="K132" s="434"/>
      <c r="L132" s="434"/>
      <c r="M132" s="444"/>
      <c r="N132" s="444"/>
      <c r="O132" s="434"/>
      <c r="P132" s="434"/>
      <c r="Q132" s="434"/>
      <c r="R132" s="434"/>
      <c r="S132" s="434"/>
      <c r="T132" s="434"/>
      <c r="U132" s="434"/>
      <c r="V132" s="434"/>
      <c r="W132" s="434"/>
      <c r="X132" s="434"/>
      <c r="Y132" s="391"/>
      <c r="Z132" s="391"/>
      <c r="AA132" s="452"/>
      <c r="AB132" s="391"/>
      <c r="AC132" s="470"/>
      <c r="AD132" s="429"/>
      <c r="AE132" s="430"/>
      <c r="AF132" s="356"/>
      <c r="AG132" s="356"/>
    </row>
    <row r="133" spans="1:33" s="402" customFormat="1" x14ac:dyDescent="0.2">
      <c r="A133" s="436"/>
      <c r="B133" s="434"/>
      <c r="C133" s="440"/>
      <c r="D133" s="568"/>
      <c r="E133" s="485"/>
      <c r="F133" s="573"/>
      <c r="G133" s="550"/>
      <c r="I133" s="451"/>
      <c r="J133" s="450"/>
      <c r="K133" s="434"/>
      <c r="L133" s="434"/>
      <c r="M133" s="444"/>
      <c r="N133" s="444"/>
      <c r="O133" s="434"/>
      <c r="P133" s="434"/>
      <c r="Q133" s="434"/>
      <c r="R133" s="434"/>
      <c r="S133" s="434"/>
      <c r="T133" s="434"/>
      <c r="U133" s="434"/>
      <c r="V133" s="434"/>
      <c r="W133" s="434"/>
      <c r="X133" s="434"/>
      <c r="Y133" s="391"/>
      <c r="Z133" s="391"/>
      <c r="AA133" s="452"/>
      <c r="AB133" s="391"/>
      <c r="AC133" s="470"/>
      <c r="AD133" s="403"/>
      <c r="AE133" s="356"/>
      <c r="AF133" s="356"/>
      <c r="AG133" s="356"/>
    </row>
    <row r="134" spans="1:33" s="402" customFormat="1" x14ac:dyDescent="0.2">
      <c r="A134" s="434"/>
      <c r="B134" s="434"/>
      <c r="C134" s="440"/>
      <c r="D134" s="568"/>
      <c r="E134" s="485"/>
      <c r="F134" s="573"/>
      <c r="G134" s="550"/>
      <c r="I134" s="451"/>
      <c r="J134" s="450"/>
      <c r="K134" s="434"/>
      <c r="L134" s="434"/>
      <c r="M134" s="444"/>
      <c r="N134" s="444"/>
      <c r="O134" s="434"/>
      <c r="P134" s="434"/>
      <c r="Q134" s="434"/>
      <c r="R134" s="434"/>
      <c r="S134" s="434"/>
      <c r="T134" s="434"/>
      <c r="U134" s="434"/>
      <c r="V134" s="434"/>
      <c r="W134" s="434"/>
      <c r="X134" s="434"/>
      <c r="Y134" s="391"/>
      <c r="Z134" s="391"/>
      <c r="AA134" s="452"/>
      <c r="AB134" s="391"/>
      <c r="AC134" s="470"/>
      <c r="AD134" s="403"/>
      <c r="AE134" s="356"/>
      <c r="AF134" s="356"/>
    </row>
    <row r="135" spans="1:33" s="402" customFormat="1" x14ac:dyDescent="0.2">
      <c r="A135" s="436"/>
      <c r="B135" s="434"/>
      <c r="C135" s="440"/>
      <c r="D135" s="568"/>
      <c r="E135" s="485"/>
      <c r="F135" s="573"/>
      <c r="G135" s="550"/>
      <c r="I135" s="451"/>
      <c r="J135" s="450"/>
      <c r="K135" s="434"/>
      <c r="L135" s="434"/>
      <c r="M135" s="444"/>
      <c r="N135" s="444"/>
      <c r="O135" s="434"/>
      <c r="P135" s="434"/>
      <c r="Q135" s="434"/>
      <c r="R135" s="434"/>
      <c r="S135" s="434"/>
      <c r="T135" s="434"/>
      <c r="U135" s="434"/>
      <c r="V135" s="434"/>
      <c r="W135" s="434"/>
      <c r="X135" s="434"/>
      <c r="Y135" s="391"/>
      <c r="Z135" s="370"/>
      <c r="AA135" s="452"/>
      <c r="AB135" s="370"/>
      <c r="AC135" s="465"/>
      <c r="AD135" s="403"/>
      <c r="AE135" s="356"/>
      <c r="AF135" s="356"/>
    </row>
    <row r="136" spans="1:33" s="402" customFormat="1" x14ac:dyDescent="0.2">
      <c r="A136" s="434"/>
      <c r="B136" s="434"/>
      <c r="C136" s="440"/>
      <c r="D136" s="568"/>
      <c r="E136" s="485"/>
      <c r="F136" s="573"/>
      <c r="G136" s="550"/>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403"/>
      <c r="AE136" s="356"/>
      <c r="AF136" s="356"/>
    </row>
    <row r="137" spans="1:33" s="402" customFormat="1" x14ac:dyDescent="0.2">
      <c r="A137" s="436"/>
      <c r="B137" s="434"/>
      <c r="C137" s="440"/>
      <c r="D137" s="568"/>
      <c r="E137" s="485"/>
      <c r="F137" s="573"/>
      <c r="G137" s="550"/>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396"/>
      <c r="AE137" s="397"/>
      <c r="AF137" s="403"/>
    </row>
    <row r="138" spans="1:33" s="402" customFormat="1" x14ac:dyDescent="0.2">
      <c r="A138" s="434"/>
      <c r="B138" s="434"/>
      <c r="C138" s="440"/>
      <c r="D138" s="568"/>
      <c r="E138" s="485"/>
      <c r="F138" s="573"/>
      <c r="G138" s="550"/>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398"/>
      <c r="AE138" s="398"/>
      <c r="AF138" s="403"/>
    </row>
    <row r="139" spans="1:33" s="402" customFormat="1" x14ac:dyDescent="0.2">
      <c r="A139" s="436"/>
      <c r="B139" s="434"/>
      <c r="C139" s="440"/>
      <c r="D139" s="568"/>
      <c r="E139" s="485"/>
      <c r="F139" s="573"/>
      <c r="G139" s="550"/>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396"/>
      <c r="AE139" s="397"/>
      <c r="AF139" s="403"/>
    </row>
    <row r="140" spans="1:33" s="402" customFormat="1" x14ac:dyDescent="0.2">
      <c r="A140" s="434"/>
      <c r="B140" s="434"/>
      <c r="C140" s="440"/>
      <c r="D140" s="568"/>
      <c r="E140" s="485"/>
      <c r="F140" s="573"/>
      <c r="G140" s="550"/>
      <c r="I140" s="451"/>
      <c r="J140" s="450"/>
      <c r="K140" s="434"/>
      <c r="L140" s="434"/>
      <c r="M140" s="444"/>
      <c r="N140" s="444"/>
      <c r="O140" s="434"/>
      <c r="P140" s="434"/>
      <c r="Q140" s="434"/>
      <c r="R140" s="434"/>
      <c r="S140" s="434"/>
      <c r="T140" s="434"/>
      <c r="U140" s="434"/>
      <c r="V140" s="434"/>
      <c r="W140" s="434"/>
      <c r="X140" s="434"/>
      <c r="Y140" s="391"/>
      <c r="Z140" s="370"/>
      <c r="AA140" s="452"/>
      <c r="AB140" s="370"/>
      <c r="AC140" s="465"/>
      <c r="AD140" s="401"/>
      <c r="AE140" s="399"/>
      <c r="AF140" s="403"/>
    </row>
    <row r="141" spans="1:33" s="402" customFormat="1" x14ac:dyDescent="0.2">
      <c r="A141" s="436"/>
      <c r="B141" s="434"/>
      <c r="C141" s="440"/>
      <c r="D141" s="568"/>
      <c r="E141" s="485"/>
      <c r="F141" s="573"/>
      <c r="G141" s="550"/>
      <c r="I141" s="451"/>
      <c r="J141" s="450"/>
      <c r="K141" s="434"/>
      <c r="L141" s="434"/>
      <c r="M141" s="444"/>
      <c r="N141" s="444"/>
      <c r="O141" s="434"/>
      <c r="P141" s="434"/>
      <c r="Q141" s="434"/>
      <c r="R141" s="434"/>
      <c r="S141" s="434"/>
      <c r="T141" s="434"/>
      <c r="U141" s="434"/>
      <c r="V141" s="434"/>
      <c r="W141" s="434"/>
      <c r="X141" s="434"/>
      <c r="Y141" s="391"/>
      <c r="Z141" s="370"/>
      <c r="AA141" s="452"/>
      <c r="AB141" s="370"/>
      <c r="AC141" s="465"/>
      <c r="AD141" s="401"/>
      <c r="AE141" s="399"/>
      <c r="AF141" s="403"/>
    </row>
    <row r="142" spans="1:33" s="402" customFormat="1" x14ac:dyDescent="0.2">
      <c r="A142" s="434"/>
      <c r="B142" s="434"/>
      <c r="C142" s="440"/>
      <c r="D142" s="568"/>
      <c r="E142" s="485"/>
      <c r="F142" s="573"/>
      <c r="G142" s="550"/>
      <c r="I142" s="451"/>
      <c r="J142" s="450"/>
      <c r="K142" s="434"/>
      <c r="L142" s="434"/>
      <c r="M142" s="444"/>
      <c r="N142" s="444"/>
      <c r="O142" s="434"/>
      <c r="P142" s="434"/>
      <c r="Q142" s="434"/>
      <c r="R142" s="434"/>
      <c r="S142" s="434"/>
      <c r="T142" s="434"/>
      <c r="U142" s="434"/>
      <c r="V142" s="434"/>
      <c r="W142" s="434"/>
      <c r="X142" s="434"/>
      <c r="Y142" s="391"/>
      <c r="Z142" s="370"/>
      <c r="AA142" s="452"/>
      <c r="AB142" s="370"/>
      <c r="AC142" s="465"/>
      <c r="AD142" s="401"/>
      <c r="AE142" s="413"/>
      <c r="AF142" s="403"/>
    </row>
    <row r="143" spans="1:33" s="402" customFormat="1" x14ac:dyDescent="0.2">
      <c r="A143" s="436"/>
      <c r="B143" s="434"/>
      <c r="C143" s="440"/>
      <c r="D143" s="568"/>
      <c r="E143" s="485"/>
      <c r="F143" s="573"/>
      <c r="G143" s="550"/>
      <c r="I143" s="451"/>
      <c r="J143" s="450"/>
      <c r="K143" s="434"/>
      <c r="L143" s="434"/>
      <c r="M143" s="444"/>
      <c r="N143" s="444"/>
      <c r="O143" s="434"/>
      <c r="P143" s="434"/>
      <c r="Q143" s="434"/>
      <c r="R143" s="434"/>
      <c r="S143" s="434"/>
      <c r="T143" s="434"/>
      <c r="U143" s="434"/>
      <c r="V143" s="434"/>
      <c r="W143" s="434"/>
      <c r="X143" s="434"/>
      <c r="Y143" s="391"/>
      <c r="Z143" s="370"/>
      <c r="AA143" s="452"/>
      <c r="AB143" s="370"/>
      <c r="AC143" s="465"/>
      <c r="AD143" s="401"/>
      <c r="AE143" s="414"/>
      <c r="AF143" s="356"/>
    </row>
    <row r="144" spans="1:33" s="402" customFormat="1" x14ac:dyDescent="0.2">
      <c r="A144" s="434"/>
      <c r="B144" s="434"/>
      <c r="C144" s="440"/>
      <c r="D144" s="568"/>
      <c r="E144" s="485"/>
      <c r="F144" s="573"/>
      <c r="G144" s="550"/>
      <c r="I144" s="451"/>
      <c r="J144" s="450"/>
      <c r="K144" s="434"/>
      <c r="L144" s="434"/>
      <c r="M144" s="444"/>
      <c r="N144" s="444"/>
      <c r="O144" s="434"/>
      <c r="P144" s="434"/>
      <c r="Q144" s="434"/>
      <c r="R144" s="434"/>
      <c r="S144" s="434"/>
      <c r="T144" s="434"/>
      <c r="U144" s="434"/>
      <c r="V144" s="434"/>
      <c r="W144" s="434"/>
      <c r="X144" s="434"/>
      <c r="Y144" s="391"/>
      <c r="Z144" s="370"/>
      <c r="AA144" s="452"/>
      <c r="AB144" s="370"/>
      <c r="AC144" s="465"/>
      <c r="AD144" s="396"/>
      <c r="AE144" s="397"/>
      <c r="AF144" s="356"/>
    </row>
    <row r="145" spans="1:32" s="402" customFormat="1" x14ac:dyDescent="0.2">
      <c r="A145" s="436"/>
      <c r="B145" s="434"/>
      <c r="C145" s="440"/>
      <c r="D145" s="568"/>
      <c r="E145" s="485"/>
      <c r="F145" s="573"/>
      <c r="G145" s="550"/>
      <c r="I145" s="451"/>
      <c r="J145" s="450"/>
      <c r="K145" s="434"/>
      <c r="L145" s="434"/>
      <c r="M145" s="444"/>
      <c r="N145" s="444"/>
      <c r="O145" s="434"/>
      <c r="R145" s="434"/>
      <c r="S145" s="434"/>
      <c r="T145" s="434"/>
      <c r="U145" s="434"/>
      <c r="V145" s="434"/>
      <c r="W145" s="434"/>
      <c r="X145" s="434"/>
      <c r="Y145" s="391"/>
      <c r="Z145" s="370"/>
      <c r="AA145" s="452"/>
      <c r="AB145" s="370"/>
      <c r="AC145" s="465"/>
      <c r="AD145" s="396"/>
      <c r="AE145" s="397"/>
      <c r="AF145" s="398"/>
    </row>
    <row r="146" spans="1:32" s="402" customFormat="1" x14ac:dyDescent="0.2">
      <c r="A146" s="434"/>
      <c r="B146" s="434"/>
      <c r="C146" s="440"/>
      <c r="D146" s="568"/>
      <c r="E146" s="485"/>
      <c r="F146" s="573"/>
      <c r="G146" s="550"/>
      <c r="I146" s="451"/>
      <c r="J146" s="450"/>
      <c r="K146" s="434"/>
      <c r="L146" s="434"/>
      <c r="M146" s="444"/>
      <c r="N146" s="444"/>
      <c r="O146" s="434"/>
      <c r="R146" s="434"/>
      <c r="S146" s="434"/>
      <c r="T146" s="434"/>
      <c r="U146" s="434"/>
      <c r="V146" s="434"/>
      <c r="W146" s="434"/>
      <c r="X146" s="434"/>
      <c r="Y146" s="391"/>
      <c r="Z146" s="370"/>
      <c r="AA146" s="452"/>
      <c r="AB146" s="370"/>
      <c r="AC146" s="465"/>
      <c r="AD146" s="381"/>
      <c r="AE146" s="381"/>
      <c r="AF146" s="396"/>
    </row>
    <row r="147" spans="1:32" s="402" customFormat="1" x14ac:dyDescent="0.2">
      <c r="A147" s="436"/>
      <c r="B147" s="434"/>
      <c r="C147" s="440"/>
      <c r="D147" s="568"/>
      <c r="E147" s="485"/>
      <c r="F147" s="573"/>
      <c r="G147" s="550"/>
      <c r="I147" s="451"/>
      <c r="J147" s="450"/>
      <c r="K147" s="434"/>
      <c r="L147" s="434"/>
      <c r="M147" s="444"/>
      <c r="N147" s="444"/>
      <c r="O147" s="434"/>
      <c r="R147" s="434"/>
      <c r="S147" s="434"/>
      <c r="T147" s="434"/>
      <c r="U147" s="434"/>
      <c r="V147" s="434"/>
      <c r="W147" s="434"/>
      <c r="X147" s="434"/>
      <c r="Y147" s="391"/>
      <c r="Z147" s="370"/>
      <c r="AA147" s="452"/>
      <c r="AB147" s="370"/>
      <c r="AC147" s="465"/>
      <c r="AD147" s="370"/>
      <c r="AE147" s="370"/>
      <c r="AF147" s="396"/>
    </row>
    <row r="148" spans="1:32" s="402" customFormat="1" x14ac:dyDescent="0.2">
      <c r="A148" s="434"/>
      <c r="B148" s="434"/>
      <c r="C148" s="440"/>
      <c r="D148" s="568"/>
      <c r="E148" s="485"/>
      <c r="F148" s="573"/>
      <c r="G148" s="550"/>
      <c r="I148" s="451"/>
      <c r="J148" s="450"/>
      <c r="K148" s="434"/>
      <c r="L148" s="434"/>
      <c r="M148" s="444"/>
      <c r="N148" s="444"/>
      <c r="O148" s="434"/>
      <c r="R148" s="434"/>
      <c r="S148" s="434"/>
      <c r="T148" s="434"/>
      <c r="U148" s="434"/>
      <c r="V148" s="434"/>
      <c r="W148" s="434"/>
      <c r="X148" s="434"/>
      <c r="Y148" s="391"/>
      <c r="Z148" s="370"/>
      <c r="AA148" s="452"/>
      <c r="AB148" s="370"/>
      <c r="AC148" s="465"/>
      <c r="AD148" s="382"/>
      <c r="AE148" s="382"/>
      <c r="AF148" s="394"/>
    </row>
    <row r="149" spans="1:32" s="402" customFormat="1" x14ac:dyDescent="0.2">
      <c r="A149" s="436"/>
      <c r="B149" s="434"/>
      <c r="C149" s="440"/>
      <c r="D149" s="568"/>
      <c r="E149" s="485"/>
      <c r="F149" s="573"/>
      <c r="G149" s="550"/>
      <c r="I149" s="451"/>
      <c r="J149" s="450"/>
      <c r="K149" s="434"/>
      <c r="L149" s="434"/>
      <c r="M149" s="444"/>
      <c r="N149" s="444"/>
      <c r="O149" s="434"/>
      <c r="R149" s="434"/>
      <c r="S149" s="434"/>
      <c r="T149" s="434"/>
      <c r="U149" s="434"/>
      <c r="V149" s="434"/>
      <c r="W149" s="434"/>
      <c r="X149" s="434"/>
      <c r="Y149" s="391"/>
      <c r="Z149" s="370"/>
      <c r="AA149" s="452"/>
      <c r="AB149" s="370"/>
      <c r="AC149" s="465"/>
      <c r="AD149" s="382"/>
      <c r="AE149" s="382"/>
      <c r="AF149" s="367"/>
    </row>
    <row r="150" spans="1:32" s="402" customFormat="1" x14ac:dyDescent="0.2">
      <c r="A150" s="434"/>
      <c r="B150" s="434"/>
      <c r="C150" s="440"/>
      <c r="D150" s="568"/>
      <c r="E150" s="485"/>
      <c r="F150" s="573"/>
      <c r="G150" s="550"/>
      <c r="I150" s="451"/>
      <c r="J150" s="450"/>
      <c r="K150" s="434"/>
      <c r="L150" s="434"/>
      <c r="M150" s="444"/>
      <c r="N150" s="444"/>
      <c r="O150" s="434"/>
      <c r="R150" s="434"/>
      <c r="S150" s="434"/>
      <c r="T150" s="434"/>
      <c r="U150" s="434"/>
      <c r="V150" s="434"/>
      <c r="W150" s="434"/>
      <c r="X150" s="434"/>
      <c r="Y150" s="391"/>
      <c r="Z150" s="370"/>
      <c r="AA150" s="452"/>
      <c r="AB150" s="370"/>
      <c r="AC150" s="465"/>
      <c r="AD150" s="370"/>
      <c r="AE150" s="370"/>
      <c r="AF150" s="367"/>
    </row>
    <row r="151" spans="1:32" s="402" customFormat="1" x14ac:dyDescent="0.2">
      <c r="A151" s="436"/>
      <c r="B151" s="434"/>
      <c r="C151" s="440"/>
      <c r="D151" s="568"/>
      <c r="E151" s="485"/>
      <c r="F151" s="573"/>
      <c r="G151" s="550"/>
      <c r="I151" s="451"/>
      <c r="J151" s="450"/>
      <c r="K151" s="434"/>
      <c r="L151" s="434"/>
      <c r="M151" s="444"/>
      <c r="N151" s="444"/>
      <c r="O151" s="434"/>
      <c r="R151" s="434"/>
      <c r="S151" s="434"/>
      <c r="T151" s="434"/>
      <c r="U151" s="434"/>
      <c r="V151" s="434"/>
      <c r="W151" s="434"/>
      <c r="X151" s="434"/>
      <c r="Y151" s="391"/>
      <c r="Z151" s="370"/>
      <c r="AA151" s="452"/>
      <c r="AB151" s="370"/>
      <c r="AC151" s="465"/>
      <c r="AD151" s="370"/>
      <c r="AE151" s="370"/>
      <c r="AF151" s="367"/>
    </row>
    <row r="152" spans="1:32" s="402" customFormat="1" x14ac:dyDescent="0.2">
      <c r="A152" s="436"/>
      <c r="B152" s="434"/>
      <c r="C152" s="440"/>
      <c r="D152" s="568"/>
      <c r="E152" s="528"/>
      <c r="F152" s="573"/>
      <c r="G152" s="550"/>
      <c r="I152" s="451"/>
      <c r="J152" s="450"/>
      <c r="K152" s="434"/>
      <c r="L152" s="434"/>
      <c r="M152" s="444"/>
      <c r="N152" s="444"/>
      <c r="O152" s="434"/>
      <c r="R152" s="434"/>
      <c r="S152" s="434"/>
      <c r="T152" s="434"/>
      <c r="U152" s="434"/>
      <c r="V152" s="434"/>
      <c r="W152" s="434"/>
      <c r="X152" s="434"/>
      <c r="Y152" s="391"/>
      <c r="Z152" s="370"/>
      <c r="AA152" s="452"/>
      <c r="AB152" s="370"/>
      <c r="AC152" s="465"/>
      <c r="AD152" s="383"/>
      <c r="AE152" s="383"/>
      <c r="AF152" s="374"/>
    </row>
    <row r="153" spans="1:32" s="402" customFormat="1" x14ac:dyDescent="0.2">
      <c r="A153" s="370"/>
      <c r="B153" s="434"/>
      <c r="C153" s="440"/>
      <c r="D153" s="568"/>
      <c r="E153" s="481"/>
      <c r="F153" s="573"/>
      <c r="G153" s="550"/>
      <c r="H153" s="441"/>
      <c r="I153" s="451"/>
      <c r="J153" s="450"/>
      <c r="K153" s="434"/>
      <c r="L153" s="434"/>
      <c r="M153" s="444"/>
      <c r="N153" s="444"/>
      <c r="O153" s="434"/>
      <c r="R153" s="434"/>
      <c r="S153" s="434"/>
      <c r="T153" s="434"/>
      <c r="U153" s="434"/>
      <c r="V153" s="434"/>
      <c r="W153" s="434"/>
      <c r="X153" s="434"/>
      <c r="Y153" s="370"/>
      <c r="Z153" s="370"/>
      <c r="AA153" s="370"/>
      <c r="AB153" s="370"/>
      <c r="AC153" s="465"/>
      <c r="AD153" s="384"/>
      <c r="AE153" s="384"/>
      <c r="AF153" s="374"/>
    </row>
    <row r="154" spans="1:32" s="402" customFormat="1" x14ac:dyDescent="0.2">
      <c r="A154" s="370"/>
      <c r="B154" s="370"/>
      <c r="C154" s="370"/>
      <c r="D154" s="564"/>
      <c r="E154" s="484"/>
      <c r="F154" s="370"/>
      <c r="G154" s="370"/>
      <c r="H154" s="393"/>
      <c r="I154" s="370"/>
      <c r="J154" s="370"/>
      <c r="K154" s="370"/>
      <c r="L154" s="370"/>
      <c r="M154" s="385"/>
      <c r="N154" s="385"/>
      <c r="O154" s="370"/>
      <c r="R154" s="370"/>
      <c r="S154" s="370"/>
      <c r="T154" s="370"/>
      <c r="U154" s="370"/>
      <c r="V154" s="370"/>
      <c r="W154" s="370"/>
      <c r="X154" s="370"/>
      <c r="Y154" s="370"/>
      <c r="Z154" s="370"/>
      <c r="AA154" s="370"/>
      <c r="AB154" s="370"/>
      <c r="AC154" s="465"/>
      <c r="AD154" s="384"/>
      <c r="AE154" s="384"/>
      <c r="AF154" s="374"/>
    </row>
    <row r="155" spans="1:32" s="402" customFormat="1" x14ac:dyDescent="0.2">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65"/>
      <c r="AD155" s="384"/>
      <c r="AE155" s="384"/>
      <c r="AF155" s="379"/>
    </row>
    <row r="156" spans="1:32" s="402" customFormat="1" x14ac:dyDescent="0.2">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65"/>
      <c r="AD156" s="384"/>
      <c r="AE156" s="384"/>
      <c r="AF156" s="381"/>
    </row>
    <row r="157" spans="1:32" s="402" customFormat="1" x14ac:dyDescent="0.2">
      <c r="A157" s="370"/>
      <c r="B157" s="370"/>
      <c r="C157" s="370"/>
      <c r="D157" s="370"/>
      <c r="E157" s="370"/>
      <c r="F157" s="370"/>
      <c r="G157" s="370"/>
      <c r="H157" s="370"/>
      <c r="I157" s="370"/>
      <c r="J157" s="370"/>
      <c r="K157" s="370"/>
      <c r="L157" s="370"/>
      <c r="M157" s="385"/>
      <c r="N157" s="385"/>
      <c r="O157" s="370"/>
      <c r="R157" s="370"/>
      <c r="S157" s="370"/>
      <c r="T157" s="370"/>
      <c r="U157" s="370"/>
      <c r="V157" s="370"/>
      <c r="W157" s="370"/>
      <c r="X157" s="370"/>
      <c r="Y157" s="370"/>
      <c r="Z157" s="370"/>
      <c r="AA157" s="370"/>
      <c r="AB157" s="370"/>
      <c r="AC157" s="465"/>
      <c r="AD157" s="384"/>
      <c r="AE157" s="384"/>
      <c r="AF157" s="370"/>
    </row>
    <row r="158" spans="1:32" s="402" customFormat="1" x14ac:dyDescent="0.2">
      <c r="A158" s="370"/>
      <c r="B158" s="370"/>
      <c r="C158" s="370"/>
      <c r="D158" s="370"/>
      <c r="E158" s="370"/>
      <c r="F158" s="370"/>
      <c r="G158" s="370"/>
      <c r="H158" s="370"/>
      <c r="I158" s="370"/>
      <c r="J158" s="370"/>
      <c r="K158" s="370"/>
      <c r="L158" s="370"/>
      <c r="M158" s="385"/>
      <c r="N158" s="385"/>
      <c r="O158" s="370"/>
      <c r="R158" s="370"/>
      <c r="S158" s="370"/>
      <c r="T158" s="370"/>
      <c r="U158" s="370"/>
      <c r="V158" s="370"/>
      <c r="W158" s="370"/>
      <c r="X158" s="370"/>
      <c r="Y158" s="370"/>
      <c r="Z158" s="370"/>
      <c r="AA158" s="370"/>
      <c r="AB158" s="370"/>
      <c r="AC158" s="465"/>
      <c r="AD158" s="384"/>
      <c r="AE158" s="384"/>
      <c r="AF158" s="382"/>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65"/>
      <c r="AD159" s="384"/>
      <c r="AE159" s="384"/>
      <c r="AF159" s="382"/>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7"/>
      <c r="AE160" s="387"/>
      <c r="AF160" s="370"/>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8"/>
      <c r="AE161" s="388"/>
      <c r="AF161" s="383"/>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88"/>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88"/>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65"/>
      <c r="AD164" s="388"/>
      <c r="AE164" s="388"/>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65"/>
      <c r="AD165" s="388"/>
      <c r="AE165" s="391"/>
      <c r="AF165" s="384"/>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65"/>
      <c r="AD166" s="388"/>
      <c r="AE166" s="391"/>
      <c r="AF166" s="384"/>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65"/>
      <c r="AD167" s="388"/>
      <c r="AE167" s="391"/>
      <c r="AF167" s="384"/>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65"/>
      <c r="AD168" s="388"/>
      <c r="AE168" s="391"/>
      <c r="AF168" s="384"/>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65"/>
      <c r="AD169" s="388"/>
      <c r="AE169" s="391"/>
      <c r="AF169" s="386"/>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91"/>
      <c r="AE170" s="391"/>
      <c r="AF170" s="388"/>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91"/>
      <c r="AE171" s="391"/>
      <c r="AF171" s="388"/>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91"/>
      <c r="AE172" s="391"/>
      <c r="AF172" s="388"/>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91"/>
      <c r="AE173" s="391"/>
      <c r="AF173" s="388"/>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91"/>
      <c r="AE174" s="391"/>
      <c r="AF174" s="389"/>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9"/>
      <c r="AE175" s="390"/>
      <c r="AF175" s="384"/>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89"/>
      <c r="AF176" s="386"/>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92"/>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9"/>
      <c r="AE178" s="390"/>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89"/>
      <c r="AE179" s="390"/>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89"/>
      <c r="AE180" s="390"/>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89"/>
      <c r="AE181" s="389"/>
      <c r="AF181" s="388"/>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65"/>
      <c r="AD182" s="389"/>
      <c r="AE182" s="392"/>
      <c r="AF182" s="388"/>
    </row>
    <row r="183" spans="1:32" s="402" customForma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65"/>
      <c r="AD183" s="389"/>
      <c r="AE183" s="390"/>
      <c r="AF183" s="388"/>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91"/>
      <c r="AE184" s="389"/>
      <c r="AF184" s="388"/>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91"/>
      <c r="AE185" s="389"/>
      <c r="AF185" s="388"/>
    </row>
    <row r="186" spans="1:32" s="402" customFormat="1" ht="12.75" customHeigh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91"/>
      <c r="AE186" s="389"/>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91"/>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91"/>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91"/>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70"/>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3"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c r="AG224" s="402"/>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c r="AH243" s="398"/>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G244" s="403"/>
      <c r="AH244" s="398"/>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G245" s="403"/>
      <c r="AH245" s="40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G246" s="403"/>
      <c r="AH246" s="398"/>
    </row>
    <row r="247" spans="1:34" s="356" customFormat="1" ht="14.25" customHeigh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G247" s="403"/>
      <c r="AH247" s="397"/>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H248" s="397"/>
    </row>
    <row r="249" spans="1:34" s="404" customFormat="1" ht="12" customHeigh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G249" s="356"/>
      <c r="AH249" s="398"/>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H250" s="398"/>
    </row>
    <row r="251" spans="1:34" s="356" customFormat="1" ht="17.25" customHeigh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H251" s="398"/>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H252" s="388"/>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397"/>
      <c r="AH253" s="369"/>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97"/>
      <c r="AH254" s="369"/>
    </row>
    <row r="255" spans="1:34" s="356" customFormat="1" ht="13.5" customHeigh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95"/>
      <c r="AH255" s="370"/>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68"/>
      <c r="AH256" s="370"/>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68"/>
      <c r="AH257" s="370"/>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68"/>
      <c r="AH258" s="370"/>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75"/>
      <c r="AH259" s="377"/>
    </row>
    <row r="260" spans="1:34" s="356" customFormat="1" ht="15.75" customHeigh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75"/>
      <c r="AH260" s="381"/>
    </row>
    <row r="261" spans="1:34" s="356" customFormat="1" ht="15.75" customHeigh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75"/>
      <c r="AH261" s="370"/>
    </row>
    <row r="262" spans="1:34" s="356" customFormat="1" ht="12.75" customHeigh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80"/>
      <c r="AH262" s="382"/>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81"/>
      <c r="AH263" s="382"/>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70"/>
      <c r="AH264" s="370"/>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82"/>
      <c r="AH265" s="383"/>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2"/>
      <c r="AH266" s="384"/>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70"/>
      <c r="AH267" s="384"/>
    </row>
    <row r="268" spans="1:34" s="356" customFormat="1" ht="14.25" customHeigh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3"/>
      <c r="AH268" s="384"/>
    </row>
    <row r="269" spans="1:34" s="35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4"/>
      <c r="AH269" s="384"/>
    </row>
    <row r="270" spans="1:34" s="35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c r="AH270" s="384"/>
    </row>
    <row r="271" spans="1:34" s="37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4"/>
      <c r="AH271" s="384"/>
    </row>
    <row r="272" spans="1:34" s="376" customFormat="1" ht="12" customHeigh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4"/>
    </row>
    <row r="273" spans="1:33" s="37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4"/>
    </row>
    <row r="274" spans="1:33" s="377" customFormat="1" ht="11.25" customHeigh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4"/>
    </row>
    <row r="275" spans="1:33" s="381"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4"/>
    </row>
    <row r="276" spans="1:33" x14ac:dyDescent="0.2">
      <c r="AG276" s="386"/>
    </row>
    <row r="277" spans="1:33" s="382" customForma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65"/>
      <c r="AD277" s="370"/>
      <c r="AE277" s="374"/>
      <c r="AF277" s="370"/>
      <c r="AG277" s="388"/>
    </row>
    <row r="278" spans="1:33" s="382"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8"/>
    </row>
    <row r="279" spans="1:33" x14ac:dyDescent="0.2">
      <c r="AG279" s="388"/>
    </row>
    <row r="280" spans="1:33" x14ac:dyDescent="0.2">
      <c r="AG280" s="388"/>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65"/>
      <c r="AD281" s="370"/>
      <c r="AE281" s="374"/>
      <c r="AF281" s="370"/>
      <c r="AG281" s="390"/>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76"/>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76"/>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65"/>
      <c r="AD284" s="370"/>
      <c r="AE284" s="374"/>
      <c r="AF284" s="370"/>
      <c r="AG284" s="377"/>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65"/>
      <c r="AD285" s="370"/>
      <c r="AE285" s="374"/>
      <c r="AF285" s="370"/>
      <c r="AG285" s="381"/>
    </row>
    <row r="286" spans="1:33" s="385" customFormat="1" x14ac:dyDescent="0.2">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65"/>
      <c r="AD286" s="370"/>
      <c r="AE286" s="374"/>
      <c r="AF286" s="370"/>
      <c r="AG286" s="370"/>
    </row>
    <row r="287" spans="1:33" s="385" customFormat="1" x14ac:dyDescent="0.2">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65"/>
      <c r="AD287" s="370"/>
      <c r="AE287" s="374"/>
      <c r="AF287" s="370"/>
      <c r="AG287" s="382"/>
    </row>
    <row r="288" spans="1:33" s="385" customFormat="1" x14ac:dyDescent="0.2">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65"/>
      <c r="AD288" s="370"/>
      <c r="AE288" s="374"/>
      <c r="AF288" s="370"/>
      <c r="AG288" s="382"/>
    </row>
    <row r="290" spans="1:33" s="383"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70"/>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85"/>
    </row>
    <row r="295" spans="1:33" s="384"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5"/>
    </row>
    <row r="296" spans="1:33" s="384"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5"/>
    </row>
    <row r="297" spans="1:33" s="384"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5"/>
    </row>
    <row r="298" spans="1:33" s="387" customForma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5"/>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70"/>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3"/>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4"/>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4"/>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4"/>
    </row>
    <row r="307" spans="1:33" s="388" customFormat="1" ht="12.75" customHeigh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4"/>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7"/>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8"/>
    </row>
    <row r="313" spans="1:33" s="391"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8"/>
    </row>
    <row r="314" spans="1:33" s="391" customForma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8"/>
    </row>
    <row r="315" spans="1:33" s="391" customForma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8"/>
    </row>
    <row r="316" spans="1:33" x14ac:dyDescent="0.2">
      <c r="AG316" s="388"/>
    </row>
    <row r="317" spans="1:33" x14ac:dyDescent="0.2">
      <c r="AG317" s="388"/>
    </row>
    <row r="318" spans="1:33" x14ac:dyDescent="0.2">
      <c r="AG318" s="391"/>
    </row>
    <row r="319" spans="1:33" x14ac:dyDescent="0.2">
      <c r="AG319" s="391"/>
    </row>
    <row r="320" spans="1:33" x14ac:dyDescent="0.2">
      <c r="AG320" s="391"/>
    </row>
    <row r="321" spans="33:33" x14ac:dyDescent="0.2">
      <c r="AG321" s="391"/>
    </row>
    <row r="322" spans="33:33" x14ac:dyDescent="0.2">
      <c r="AG322" s="391"/>
    </row>
    <row r="323" spans="33:33" x14ac:dyDescent="0.2">
      <c r="AG323" s="391"/>
    </row>
    <row r="324" spans="33:33" x14ac:dyDescent="0.2">
      <c r="AG324" s="391"/>
    </row>
    <row r="325" spans="33:33" x14ac:dyDescent="0.2">
      <c r="AG325"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4" activePane="bottomLeft" state="frozen"/>
      <selection pane="bottomLeft" activeCell="Y3" sqref="Y3"/>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50">
        <v>37262</v>
      </c>
      <c r="B1" s="581"/>
      <c r="C1" s="581"/>
      <c r="D1" s="581"/>
      <c r="E1" s="581"/>
      <c r="F1" s="581"/>
      <c r="G1" s="581"/>
      <c r="H1" s="581"/>
      <c r="I1" s="581"/>
      <c r="J1" s="581"/>
      <c r="K1" s="581" t="s">
        <v>352</v>
      </c>
      <c r="L1" s="581"/>
      <c r="M1" s="581"/>
      <c r="N1" s="581"/>
      <c r="O1" s="581"/>
      <c r="P1" s="581"/>
      <c r="Q1" s="581"/>
      <c r="R1" s="581"/>
      <c r="S1" s="581"/>
      <c r="T1" s="581"/>
      <c r="U1" s="581"/>
      <c r="V1" s="581"/>
      <c r="W1" s="581"/>
      <c r="X1" s="581"/>
      <c r="Y1" s="582"/>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651"/>
      <c r="B2" s="492" t="s">
        <v>352</v>
      </c>
      <c r="C2" s="492" t="s">
        <v>352</v>
      </c>
      <c r="D2" s="492" t="s">
        <v>352</v>
      </c>
      <c r="E2" s="492" t="s">
        <v>352</v>
      </c>
      <c r="F2" s="492" t="s">
        <v>352</v>
      </c>
      <c r="G2" s="492" t="s">
        <v>352</v>
      </c>
      <c r="H2" s="492" t="s">
        <v>352</v>
      </c>
      <c r="I2" s="492" t="s">
        <v>352</v>
      </c>
      <c r="J2" s="492" t="s">
        <v>352</v>
      </c>
      <c r="K2" s="492" t="s">
        <v>352</v>
      </c>
      <c r="L2" s="492" t="s">
        <v>352</v>
      </c>
      <c r="M2" s="492" t="s">
        <v>352</v>
      </c>
      <c r="N2" s="492" t="s">
        <v>352</v>
      </c>
      <c r="O2" s="492" t="s">
        <v>352</v>
      </c>
      <c r="P2" s="492" t="s">
        <v>352</v>
      </c>
      <c r="Q2" s="492" t="s">
        <v>352</v>
      </c>
      <c r="R2" s="492" t="s">
        <v>352</v>
      </c>
      <c r="S2" s="492" t="s">
        <v>352</v>
      </c>
      <c r="T2" s="492" t="s">
        <v>352</v>
      </c>
      <c r="U2" s="492" t="s">
        <v>352</v>
      </c>
      <c r="V2" s="492" t="s">
        <v>352</v>
      </c>
      <c r="W2" s="492" t="s">
        <v>352</v>
      </c>
      <c r="X2" s="492" t="s">
        <v>352</v>
      </c>
      <c r="Y2" s="492" t="s">
        <v>352</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2"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83">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84" t="s">
        <v>294</v>
      </c>
      <c r="B4" s="518">
        <v>661</v>
      </c>
      <c r="C4" s="518">
        <v>616</v>
      </c>
      <c r="D4" s="518">
        <v>617</v>
      </c>
      <c r="E4" s="518">
        <v>601</v>
      </c>
      <c r="F4" s="518">
        <v>603</v>
      </c>
      <c r="G4" s="518">
        <v>623</v>
      </c>
      <c r="H4" s="518">
        <v>630</v>
      </c>
      <c r="I4" s="518">
        <v>634</v>
      </c>
      <c r="J4" s="518">
        <v>673</v>
      </c>
      <c r="K4" s="518">
        <v>668</v>
      </c>
      <c r="L4" s="518">
        <v>669</v>
      </c>
      <c r="M4" s="518">
        <v>672</v>
      </c>
      <c r="N4" s="518">
        <v>685</v>
      </c>
      <c r="O4" s="518">
        <v>658</v>
      </c>
      <c r="P4" s="518">
        <v>649</v>
      </c>
      <c r="Q4" s="518">
        <v>624</v>
      </c>
      <c r="R4" s="518">
        <v>658</v>
      </c>
      <c r="S4" s="518">
        <v>747</v>
      </c>
      <c r="T4" s="518">
        <v>804</v>
      </c>
      <c r="U4" s="518">
        <v>800</v>
      </c>
      <c r="V4" s="518">
        <v>785</v>
      </c>
      <c r="W4" s="518">
        <v>765</v>
      </c>
      <c r="X4" s="519">
        <v>692</v>
      </c>
      <c r="Y4" s="519">
        <v>670</v>
      </c>
      <c r="Z4" s="354"/>
      <c r="AA4" s="354"/>
      <c r="AB4" s="354"/>
      <c r="AC4" s="354"/>
      <c r="AD4" s="354"/>
    </row>
    <row r="5" spans="1:213" s="161" customFormat="1" thickBot="1" x14ac:dyDescent="0.25">
      <c r="A5" s="585" t="s">
        <v>64</v>
      </c>
      <c r="B5" s="520">
        <f>Deals!F4</f>
        <v>55</v>
      </c>
      <c r="C5" s="520">
        <f>Deals!G4</f>
        <v>55</v>
      </c>
      <c r="D5" s="520">
        <f>Deals!H4</f>
        <v>55</v>
      </c>
      <c r="E5" s="520">
        <f>Deals!I4</f>
        <v>55</v>
      </c>
      <c r="F5" s="520">
        <f>Deals!J4</f>
        <v>55</v>
      </c>
      <c r="G5" s="520">
        <f>Deals!K4</f>
        <v>55</v>
      </c>
      <c r="H5" s="520">
        <f>Deals!L4</f>
        <v>60</v>
      </c>
      <c r="I5" s="520">
        <f>Deals!M4</f>
        <v>65</v>
      </c>
      <c r="J5" s="520">
        <f>Deals!N4</f>
        <v>70</v>
      </c>
      <c r="K5" s="520">
        <f>Deals!O4</f>
        <v>70</v>
      </c>
      <c r="L5" s="520">
        <f>Deals!P4</f>
        <v>70</v>
      </c>
      <c r="M5" s="520">
        <f>Deals!Q4</f>
        <v>70</v>
      </c>
      <c r="N5" s="520">
        <f>Deals!R4</f>
        <v>60</v>
      </c>
      <c r="O5" s="520">
        <f>Deals!S4</f>
        <v>60</v>
      </c>
      <c r="P5" s="520">
        <f>Deals!T4</f>
        <v>60</v>
      </c>
      <c r="Q5" s="520">
        <f>Deals!U4</f>
        <v>60</v>
      </c>
      <c r="R5" s="520">
        <f>Deals!V4</f>
        <v>60</v>
      </c>
      <c r="S5" s="520">
        <f>Deals!W4</f>
        <v>70</v>
      </c>
      <c r="T5" s="520">
        <f>Deals!X4</f>
        <v>75</v>
      </c>
      <c r="U5" s="520">
        <f>Deals!Y4</f>
        <v>75</v>
      </c>
      <c r="V5" s="520">
        <f>Deals!Z4</f>
        <v>75</v>
      </c>
      <c r="W5" s="520">
        <f>Deals!AA4</f>
        <v>65</v>
      </c>
      <c r="X5" s="520">
        <f>Deals!AB4</f>
        <v>60</v>
      </c>
      <c r="Y5" s="507">
        <f>Deals!AC4</f>
        <v>60</v>
      </c>
      <c r="Z5" s="160"/>
      <c r="AA5" s="162"/>
    </row>
    <row r="6" spans="1:213" s="161" customFormat="1" ht="12" x14ac:dyDescent="0.2">
      <c r="A6" s="521" t="s">
        <v>24</v>
      </c>
      <c r="B6" s="522"/>
      <c r="C6" s="522"/>
      <c r="D6" s="522"/>
      <c r="E6" s="522"/>
      <c r="F6" s="522"/>
      <c r="G6" s="522"/>
      <c r="H6" s="522"/>
      <c r="I6" s="522"/>
      <c r="J6" s="522"/>
      <c r="K6" s="522"/>
      <c r="L6" s="522"/>
      <c r="M6" s="522"/>
      <c r="N6" s="522"/>
      <c r="O6" s="522"/>
      <c r="P6" s="522"/>
      <c r="Q6" s="522"/>
      <c r="R6" s="522"/>
      <c r="S6" s="522"/>
      <c r="T6" s="522"/>
      <c r="U6" s="522"/>
      <c r="V6" s="522"/>
      <c r="W6" s="522"/>
      <c r="X6" s="522"/>
      <c r="Y6" s="523"/>
      <c r="Z6" s="160"/>
      <c r="AA6" s="162"/>
    </row>
    <row r="7" spans="1:213" s="161" customFormat="1" thickBot="1" x14ac:dyDescent="0.25">
      <c r="A7" s="524" t="s">
        <v>26</v>
      </c>
      <c r="B7" s="493"/>
      <c r="C7" s="493"/>
      <c r="D7" s="493"/>
      <c r="E7" s="493"/>
      <c r="F7" s="493"/>
      <c r="G7" s="493"/>
      <c r="H7" s="493"/>
      <c r="I7" s="493"/>
      <c r="J7" s="493"/>
      <c r="K7" s="493"/>
      <c r="L7" s="493"/>
      <c r="M7" s="493"/>
      <c r="N7" s="493"/>
      <c r="O7" s="493">
        <v>0</v>
      </c>
      <c r="P7" s="493"/>
      <c r="Q7" s="493"/>
      <c r="R7" s="493"/>
      <c r="S7" s="493"/>
      <c r="T7" s="493"/>
      <c r="U7" s="493"/>
      <c r="V7" s="493"/>
      <c r="W7" s="493"/>
      <c r="X7" s="493"/>
      <c r="Y7" s="525"/>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89">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90"/>
      <c r="Z9" s="160"/>
      <c r="AA9" s="162"/>
    </row>
    <row r="10" spans="1:213" s="161" customFormat="1" ht="12" x14ac:dyDescent="0.2">
      <c r="A10" s="497" t="s">
        <v>249</v>
      </c>
      <c r="B10" s="197">
        <f t="array" aca="1" ref="B10" ca="1">SUM(IF((DelPoint= "4C")*IF((DType = "firm")+(DType = "econ")&gt;0,1,0)*(OFFSET(DelPoint,0,B3+2)&lt;0),OFFSET(DelPoint,0,B3+2),0))</f>
        <v>-50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-25</v>
      </c>
      <c r="T10" s="197">
        <f t="array" aca="1" ref="T10" ca="1">SUM(IF((DelPoint= "4C")*IF((DType = "firm")+(DType = "econ")&gt;0,1,0)*(OFFSET(DelPoint,0,T3+2)&lt;0),OFFSET(DelPoint,0,T3+2),0))</f>
        <v>-85</v>
      </c>
      <c r="U10" s="197">
        <f t="array" aca="1" ref="U10" ca="1">SUM(IF((DelPoint= "4C")*IF((DType = "firm")+(DType = "econ")&gt;0,1,0)*(OFFSET(DelPoint,0,U3+2)&lt;0),OFFSET(DelPoint,0,U3+2),0))</f>
        <v>-85</v>
      </c>
      <c r="V10" s="197">
        <f t="array" aca="1" ref="V10" ca="1">SUM(IF((DelPoint= "4C")*IF((DType = "firm")+(DType = "econ")&gt;0,1,0)*(OFFSET(DelPoint,0,V3+2)&lt;0),OFFSET(DelPoint,0,V3+2),0))</f>
        <v>-85</v>
      </c>
      <c r="W10" s="197">
        <f t="array" aca="1" ref="W10" ca="1">SUM(IF((DelPoint= "4C")*IF((DType = "firm")+(DType = "econ")&gt;0,1,0)*(OFFSET(DelPoint,0,W3+2)&lt;0),OFFSET(DelPoint,0,W3+2),0))</f>
        <v>-65</v>
      </c>
      <c r="X10" s="197">
        <f t="array" aca="1" ref="X10" ca="1">SUM(IF((DelPoint= "4C")*IF((DType = "firm")+(DType = "econ")&gt;0,1,0)*(OFFSET(DelPoint,0,X3+2)&lt;0),OFFSET(DelPoint,0,X3+2),0))</f>
        <v>-25</v>
      </c>
      <c r="Y10" s="691">
        <f t="array" aca="1" ref="Y10" ca="1">SUM(IF((DelPoint= "4C")*IF((DType = "firm")+(DType = "econ")&gt;0,1,0)*(OFFSET(DelPoint,0,Y3+2)&lt;0),OFFSET(DelPoint,0,Y3+2),0))</f>
        <v>0</v>
      </c>
      <c r="Z10" s="160"/>
      <c r="AA10" s="162"/>
    </row>
    <row r="11" spans="1:213" s="161" customFormat="1" ht="12" x14ac:dyDescent="0.2">
      <c r="A11" s="586"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692">
        <f t="array" aca="1" ref="Y11" ca="1">SUM(IF((DelPoint= "PV")*(DType = "pre")*(OFFSET(DelPoint,0,Y3+2)&lt;0),OFFSET(DelPoint,0,Y3+2),0))</f>
        <v>0</v>
      </c>
      <c r="Z11" s="160"/>
      <c r="AA11" s="162"/>
    </row>
    <row r="12" spans="1:213" s="161" customFormat="1" ht="12" x14ac:dyDescent="0.2">
      <c r="A12" s="587"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92"/>
      <c r="Z12" s="160"/>
      <c r="AA12" s="162"/>
    </row>
    <row r="13" spans="1:213" s="161" customFormat="1" ht="12" x14ac:dyDescent="0.2">
      <c r="A13" s="587" t="s">
        <v>293</v>
      </c>
      <c r="B13" s="540"/>
      <c r="C13" s="540"/>
      <c r="D13" s="540"/>
      <c r="E13" s="540"/>
      <c r="F13" s="540"/>
      <c r="G13" s="540"/>
      <c r="H13" s="540"/>
      <c r="I13" s="540"/>
      <c r="J13" s="540"/>
      <c r="K13" s="540"/>
      <c r="L13" s="540"/>
      <c r="M13" s="540"/>
      <c r="N13" s="540"/>
      <c r="O13" s="540"/>
      <c r="P13" s="540"/>
      <c r="Q13" s="540"/>
      <c r="R13" s="540"/>
      <c r="S13" s="540"/>
      <c r="T13" s="540"/>
      <c r="U13" s="540"/>
      <c r="V13" s="540"/>
      <c r="W13" s="540"/>
      <c r="X13" s="540"/>
      <c r="Y13" s="693"/>
      <c r="Z13" s="160"/>
      <c r="AA13" s="162"/>
    </row>
    <row r="14" spans="1:213" s="161" customFormat="1" ht="12" x14ac:dyDescent="0.2">
      <c r="A14" s="588"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-25</v>
      </c>
      <c r="U14" s="199">
        <f t="array" aca="1" ref="U14" ca="1">SUM(IF((DelPoint= "PV")*IF((DType = "firm")+(DType = "econ")&gt;0,1,0)*(OFFSET(DelPoint,0,U3+2)&lt;0),OFFSET(DelPoint,0,U3+2),0))</f>
        <v>-25</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94">
        <f t="array" aca="1" ref="Y14" ca="1">SUM(IF((DelPoint= "PV")*IF((DType = "firm")+(DType = "econ")&gt;0,1,0)*(OFFSET(DelPoint,0,Y3+2)&lt;0),OFFSET(DelPoint,0,Y3+2),0))</f>
        <v>0</v>
      </c>
      <c r="Z14" s="160"/>
      <c r="AA14" s="162"/>
    </row>
    <row r="15" spans="1:213" s="161" customFormat="1" ht="12" x14ac:dyDescent="0.2">
      <c r="A15" s="589"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90"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91" t="s">
        <v>266</v>
      </c>
      <c r="B17" s="483">
        <f>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92" t="s">
        <v>247</v>
      </c>
      <c r="B18" s="483">
        <f>Deals!F7</f>
        <v>-50</v>
      </c>
      <c r="C18" s="483">
        <f>Deals!G7</f>
        <v>-50</v>
      </c>
      <c r="D18" s="483">
        <f>Deals!H7</f>
        <v>-50</v>
      </c>
      <c r="E18" s="483">
        <f>Deals!I7</f>
        <v>-50</v>
      </c>
      <c r="F18" s="483">
        <f>Deals!J7</f>
        <v>-50</v>
      </c>
      <c r="G18" s="483">
        <f>Deals!K7</f>
        <v>-50</v>
      </c>
      <c r="H18" s="483">
        <f>Deals!L7</f>
        <v>-50</v>
      </c>
      <c r="I18" s="483">
        <f>Deals!M7</f>
        <v>-80</v>
      </c>
      <c r="J18" s="483">
        <f>Deals!N7</f>
        <v>-133</v>
      </c>
      <c r="K18" s="483">
        <f>Deals!O7</f>
        <v>-133</v>
      </c>
      <c r="L18" s="483">
        <f>Deals!P7</f>
        <v>-133</v>
      </c>
      <c r="M18" s="483">
        <f>Deals!Q7</f>
        <v>-133</v>
      </c>
      <c r="N18" s="483">
        <f>Deals!R7</f>
        <v>-133</v>
      </c>
      <c r="O18" s="483">
        <f>Deals!S7</f>
        <v>-133</v>
      </c>
      <c r="P18" s="483">
        <f>Deals!T7</f>
        <v>-133</v>
      </c>
      <c r="Q18" s="483">
        <f>Deals!U7</f>
        <v>-133</v>
      </c>
      <c r="R18" s="483">
        <f>Deals!V7</f>
        <v>-133</v>
      </c>
      <c r="S18" s="483">
        <f>Deals!W7</f>
        <v>-133</v>
      </c>
      <c r="T18" s="483">
        <f>Deals!X7</f>
        <v>-133</v>
      </c>
      <c r="U18" s="483">
        <f>Deals!Y7</f>
        <v>-133</v>
      </c>
      <c r="V18" s="483">
        <f>Deals!Z7</f>
        <v>-133</v>
      </c>
      <c r="W18" s="483">
        <f>Deals!AA7</f>
        <v>-133</v>
      </c>
      <c r="X18" s="483">
        <f>Deals!AB7</f>
        <v>-133</v>
      </c>
      <c r="Y18" s="486">
        <f>Deals!AC7</f>
        <v>-50</v>
      </c>
      <c r="Z18" s="160"/>
      <c r="AA18" s="162"/>
    </row>
    <row r="19" spans="1:27" s="161" customFormat="1" ht="12" x14ac:dyDescent="0.2">
      <c r="A19" s="592"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93"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1"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85</v>
      </c>
      <c r="C22" s="418">
        <f>Deals!G3</f>
        <v>75</v>
      </c>
      <c r="D22" s="418">
        <f>Deals!H3</f>
        <v>60</v>
      </c>
      <c r="E22" s="418">
        <f>Deals!I3</f>
        <v>60</v>
      </c>
      <c r="F22" s="418">
        <f>Deals!J3</f>
        <v>60</v>
      </c>
      <c r="G22" s="418">
        <f>Deals!K3</f>
        <v>75</v>
      </c>
      <c r="H22" s="418">
        <f>Deals!L3</f>
        <v>85</v>
      </c>
      <c r="I22" s="418">
        <f>Deals!M3</f>
        <v>95</v>
      </c>
      <c r="J22" s="418">
        <f>Deals!N3</f>
        <v>95</v>
      </c>
      <c r="K22" s="418">
        <f>Deals!O3</f>
        <v>80</v>
      </c>
      <c r="L22" s="418">
        <f>Deals!P3</f>
        <v>80</v>
      </c>
      <c r="M22" s="418">
        <f>Deals!Q3</f>
        <v>80</v>
      </c>
      <c r="N22" s="418">
        <f>Deals!R3</f>
        <v>80</v>
      </c>
      <c r="O22" s="418">
        <f>Deals!S3</f>
        <v>80</v>
      </c>
      <c r="P22" s="418">
        <f>Deals!T3</f>
        <v>80</v>
      </c>
      <c r="Q22" s="418">
        <f>Deals!U3</f>
        <v>80</v>
      </c>
      <c r="R22" s="418">
        <f>Deals!V3</f>
        <v>80</v>
      </c>
      <c r="S22" s="418">
        <f>Deals!W3</f>
        <v>95</v>
      </c>
      <c r="T22" s="418">
        <f>Deals!X3</f>
        <v>110</v>
      </c>
      <c r="U22" s="418">
        <f>Deals!Y3</f>
        <v>110</v>
      </c>
      <c r="V22" s="418">
        <f>Deals!Z3</f>
        <v>110</v>
      </c>
      <c r="W22" s="418">
        <f>Deals!AA3</f>
        <v>110</v>
      </c>
      <c r="X22" s="418">
        <f>Deals!AB3</f>
        <v>100</v>
      </c>
      <c r="Y22" s="507">
        <f>Deals!AC3</f>
        <v>90</v>
      </c>
      <c r="Z22" s="160"/>
      <c r="AA22" s="162"/>
    </row>
    <row r="23" spans="1:27" s="161" customFormat="1" ht="12" x14ac:dyDescent="0.2">
      <c r="A23" s="508" t="s">
        <v>295</v>
      </c>
      <c r="B23" s="202">
        <f>Deals!F11</f>
        <v>0</v>
      </c>
      <c r="C23" s="202">
        <f>Deals!G11</f>
        <v>0</v>
      </c>
      <c r="D23" s="202">
        <f>Deals!H11</f>
        <v>0</v>
      </c>
      <c r="E23" s="202">
        <f>Deals!I11</f>
        <v>0</v>
      </c>
      <c r="F23" s="202">
        <f>Deals!J11</f>
        <v>0</v>
      </c>
      <c r="G23" s="202">
        <f>Deals!K11</f>
        <v>0</v>
      </c>
      <c r="H23" s="202">
        <f>Deals!L11</f>
        <v>0</v>
      </c>
      <c r="I23" s="202">
        <f>Deals!M11</f>
        <v>0</v>
      </c>
      <c r="J23" s="202">
        <f>Deals!N11</f>
        <v>0</v>
      </c>
      <c r="K23" s="202">
        <f>Deals!O11</f>
        <v>0</v>
      </c>
      <c r="L23" s="202">
        <f>Deals!P11</f>
        <v>0</v>
      </c>
      <c r="M23" s="202">
        <f>Deals!Q11</f>
        <v>0</v>
      </c>
      <c r="N23" s="202">
        <f>Deals!R11</f>
        <v>0</v>
      </c>
      <c r="O23" s="202">
        <f>Deals!S11</f>
        <v>0</v>
      </c>
      <c r="P23" s="202">
        <f>Deals!T11</f>
        <v>0</v>
      </c>
      <c r="Q23" s="202">
        <f>Deals!U11</f>
        <v>0</v>
      </c>
      <c r="R23" s="202">
        <f>Deals!V11</f>
        <v>0</v>
      </c>
      <c r="S23" s="202">
        <f>Deals!W11</f>
        <v>0</v>
      </c>
      <c r="T23" s="202">
        <f>Deals!X11</f>
        <v>0</v>
      </c>
      <c r="U23" s="202">
        <f>Deals!Y11</f>
        <v>0</v>
      </c>
      <c r="V23" s="202">
        <f>Deals!Z11</f>
        <v>0</v>
      </c>
      <c r="W23" s="202">
        <f>Deals!AA11</f>
        <v>0</v>
      </c>
      <c r="X23" s="202">
        <f>Deals!AB11</f>
        <v>0</v>
      </c>
      <c r="Y23" s="695">
        <f>Deals!AC11</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85">
        <f t="array" aca="1" ref="B25" ca="1">SUM(IF((DelPoint= "4C")*(DType = "pre")*(OFFSET(DelPoint,0,B3+2)&gt;0),OFFSET(DelPoint,0,B3+2),0))</f>
        <v>25</v>
      </c>
      <c r="C25" s="685">
        <f t="array" aca="1" ref="C25" ca="1">SUM(IF((DelPoint= "4C")*(DType = "pre")*(OFFSET(DelPoint,0,C3+2)&gt;0),OFFSET(DelPoint,0,C3+2),0))</f>
        <v>25</v>
      </c>
      <c r="D25" s="685">
        <f t="array" aca="1" ref="D25" ca="1">SUM(IF((DelPoint= "4C")*(DType = "pre")*(OFFSET(DelPoint,0,D3+2)&gt;0),OFFSET(DelPoint,0,D3+2),0))</f>
        <v>25</v>
      </c>
      <c r="E25" s="685">
        <f t="array" aca="1" ref="E25" ca="1">SUM(IF((DelPoint= "4C")*(DType = "pre")*(OFFSET(DelPoint,0,E3+2)&gt;0),OFFSET(DelPoint,0,E3+2),0))</f>
        <v>25</v>
      </c>
      <c r="F25" s="685">
        <f t="array" aca="1" ref="F25" ca="1">SUM(IF((DelPoint= "4C")*(DType = "pre")*(OFFSET(DelPoint,0,F3+2)&gt;0),OFFSET(DelPoint,0,F3+2),0))</f>
        <v>25</v>
      </c>
      <c r="G25" s="685">
        <f t="array" aca="1" ref="G25" ca="1">SUM(IF((DelPoint= "4C")*(DType = "pre")*(OFFSET(DelPoint,0,G3+2)&gt;0),OFFSET(DelPoint,0,G3+2),0))</f>
        <v>25</v>
      </c>
      <c r="H25" s="685">
        <f t="array" aca="1" ref="H25" ca="1">SUM(IF((DelPoint= "4C")*(DType = "pre")*(OFFSET(DelPoint,0,H3+2)&gt;0),OFFSET(DelPoint,0,H3+2),0))</f>
        <v>25</v>
      </c>
      <c r="I25" s="685">
        <f t="array" aca="1" ref="I25" ca="1">SUM(IF((DelPoint= "4C")*(DType = "pre")*(OFFSET(DelPoint,0,I3+2)&gt;0),OFFSET(DelPoint,0,I3+2),0))</f>
        <v>55</v>
      </c>
      <c r="J25" s="685">
        <f t="array" aca="1" ref="J25" ca="1">SUM(IF((DelPoint= "4C")*(DType = "pre")*(OFFSET(DelPoint,0,J3+2)&gt;0),OFFSET(DelPoint,0,J3+2),0))</f>
        <v>55</v>
      </c>
      <c r="K25" s="685">
        <f t="array" aca="1" ref="K25" ca="1">SUM(IF((DelPoint= "4C")*(DType = "pre")*(OFFSET(DelPoint,0,K3+2)&gt;0),OFFSET(DelPoint,0,K3+2),0))</f>
        <v>55</v>
      </c>
      <c r="L25" s="685">
        <f t="array" aca="1" ref="L25" ca="1">SUM(IF((DelPoint= "4C")*(DType = "pre")*(OFFSET(DelPoint,0,L3+2)&gt;0),OFFSET(DelPoint,0,L3+2),0))</f>
        <v>55</v>
      </c>
      <c r="M25" s="685">
        <f t="array" aca="1" ref="M25" ca="1">SUM(IF((DelPoint= "4C")*(DType = "pre")*(OFFSET(DelPoint,0,M3+2)&gt;0),OFFSET(DelPoint,0,M3+2),0))</f>
        <v>55</v>
      </c>
      <c r="N25" s="685">
        <f t="array" aca="1" ref="N25" ca="1">SUM(IF((DelPoint= "4C")*(DType = "pre")*(OFFSET(DelPoint,0,N3+2)&gt;0),OFFSET(DelPoint,0,N3+2),0))</f>
        <v>55</v>
      </c>
      <c r="O25" s="685">
        <f t="array" aca="1" ref="O25" ca="1">SUM(IF((DelPoint= "4C")*(DType = "pre")*(OFFSET(DelPoint,0,O3+2)&gt;0),OFFSET(DelPoint,0,O3+2),0))</f>
        <v>55</v>
      </c>
      <c r="P25" s="685">
        <f t="array" aca="1" ref="P25" ca="1">SUM(IF((DelPoint= "4C")*(DType = "pre")*(OFFSET(DelPoint,0,P3+2)&gt;0),OFFSET(DelPoint,0,P3+2),0))</f>
        <v>55</v>
      </c>
      <c r="Q25" s="685">
        <f t="array" aca="1" ref="Q25" ca="1">SUM(IF((DelPoint= "4C")*(DType = "pre")*(OFFSET(DelPoint,0,Q3+2)&gt;0),OFFSET(DelPoint,0,Q3+2),0))</f>
        <v>55</v>
      </c>
      <c r="R25" s="685">
        <f t="array" aca="1" ref="R25" ca="1">SUM(IF((DelPoint= "4C")*(DType = "pre")*(OFFSET(DelPoint,0,R3+2)&gt;0),OFFSET(DelPoint,0,R3+2),0))</f>
        <v>55</v>
      </c>
      <c r="S25" s="685">
        <f t="array" aca="1" ref="S25" ca="1">SUM(IF((DelPoint= "4C")*(DType = "pre")*(OFFSET(DelPoint,0,S3+2)&gt;0),OFFSET(DelPoint,0,S3+2),0))</f>
        <v>55</v>
      </c>
      <c r="T25" s="685">
        <f t="array" aca="1" ref="T25" ca="1">SUM(IF((DelPoint= "4C")*(DType = "pre")*(OFFSET(DelPoint,0,T3+2)&gt;0),OFFSET(DelPoint,0,T3+2),0))</f>
        <v>55</v>
      </c>
      <c r="U25" s="685">
        <f t="array" aca="1" ref="U25" ca="1">SUM(IF((DelPoint= "4C")*(DType = "pre")*(OFFSET(DelPoint,0,U3+2)&gt;0),OFFSET(DelPoint,0,U3+2),0))</f>
        <v>55</v>
      </c>
      <c r="V25" s="685">
        <f t="array" aca="1" ref="V25" ca="1">SUM(IF((DelPoint= "4C")*(DType = "pre")*(OFFSET(DelPoint,0,V3+2)&gt;0),OFFSET(DelPoint,0,V3+2),0))</f>
        <v>55</v>
      </c>
      <c r="W25" s="685">
        <f t="array" aca="1" ref="W25" ca="1">SUM(IF((DelPoint= "4C")*(DType = "pre")*(OFFSET(DelPoint,0,W3+2)&gt;0),OFFSET(DelPoint,0,W3+2),0))</f>
        <v>55</v>
      </c>
      <c r="X25" s="685">
        <f t="array" aca="1" ref="X25" ca="1">SUM(IF((DelPoint= "4C")*(DType = "pre")*(OFFSET(DelPoint,0,X3+2)&gt;0),OFFSET(DelPoint,0,X3+2),0))</f>
        <v>55</v>
      </c>
      <c r="Y25" s="696">
        <f t="array" aca="1" ref="Y25" ca="1">SUM(IF((DelPoint= "4C")*(DType = "pre")*(OFFSET(DelPoint,0,Y3+2)&gt;0),OFFSET(DelPoint,0,Y3+2),0))</f>
        <v>25</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90">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204">
        <v>0</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91">
        <f t="array" aca="1" ref="Y28" ca="1">SUM(IF((DelPoint= "4C")*IF((DType = "firm")+(DType = "econ")&gt;0,1,0)*(OFFSET(DelPoint,0,Y3+2)&gt;0),OFFSET(DelPoint,0,Y3+2),0))</f>
        <v>0</v>
      </c>
      <c r="Z28" s="160"/>
      <c r="AA28" s="162"/>
    </row>
    <row r="29" spans="1:27" s="161" customFormat="1" ht="12" x14ac:dyDescent="0.2">
      <c r="A29" s="499" t="s">
        <v>117</v>
      </c>
      <c r="B29" s="662">
        <f t="array" aca="1" ref="B29" ca="1">SUM(IF((DelPoint= "pv")*(DType = "pre")*(OFFSET(DelPoint,0,B3+2)&gt;0),OFFSET(DelPoint,0,B3+2),0))</f>
        <v>178</v>
      </c>
      <c r="C29" s="662">
        <f t="array" aca="1" ref="C29" ca="1">SUM(IF((DelPoint= "pv")*(DType = "pre")*(OFFSET(DelPoint,0,C3+2)&gt;0),OFFSET(DelPoint,0,C3+2),0))</f>
        <v>153</v>
      </c>
      <c r="D29" s="662">
        <f t="array" aca="1" ref="D29" ca="1">SUM(IF((DelPoint= "pv")*(DType = "pre")*(OFFSET(DelPoint,0,D3+2)&gt;0),OFFSET(DelPoint,0,D3+2),0))</f>
        <v>153</v>
      </c>
      <c r="E29" s="662">
        <f t="array" aca="1" ref="E29" ca="1">SUM(IF((DelPoint= "pv")*(DType = "pre")*(OFFSET(DelPoint,0,E3+2)&gt;0),OFFSET(DelPoint,0,E3+2),0))</f>
        <v>153</v>
      </c>
      <c r="F29" s="662">
        <f t="array" aca="1" ref="F29" ca="1">SUM(IF((DelPoint= "pv")*(DType = "pre")*(OFFSET(DelPoint,0,F3+2)&gt;0),OFFSET(DelPoint,0,F3+2),0))</f>
        <v>153</v>
      </c>
      <c r="G29" s="662">
        <f t="array" aca="1" ref="G29" ca="1">SUM(IF((DelPoint= "pv")*(DType = "pre")*(OFFSET(DelPoint,0,G3+2)&gt;0),OFFSET(DelPoint,0,G3+2),0))</f>
        <v>153</v>
      </c>
      <c r="H29" s="662">
        <f t="array" aca="1" ref="H29" ca="1">SUM(IF((DelPoint= "pv")*(DType = "pre")*(OFFSET(DelPoint,0,H3+2)&gt;0),OFFSET(DelPoint,0,H3+2),0))</f>
        <v>153</v>
      </c>
      <c r="I29" s="662">
        <f t="array" aca="1" ref="I29" ca="1">SUM(IF((DelPoint= "pv")*(DType = "pre")*(OFFSET(DelPoint,0,I3+2)&gt;0),OFFSET(DelPoint,0,I3+2),0))</f>
        <v>153</v>
      </c>
      <c r="J29" s="662">
        <f t="array" aca="1" ref="J29" ca="1">SUM(IF((DelPoint= "pv")*(DType = "pre")*(OFFSET(DelPoint,0,J3+2)&gt;0),OFFSET(DelPoint,0,J3+2),0))</f>
        <v>153</v>
      </c>
      <c r="K29" s="662">
        <f t="array" aca="1" ref="K29" ca="1">SUM(IF((DelPoint= "pv")*(DType = "pre")*(OFFSET(DelPoint,0,K3+2)&gt;0),OFFSET(DelPoint,0,K3+2),0))</f>
        <v>153</v>
      </c>
      <c r="L29" s="662">
        <f t="array" aca="1" ref="L29" ca="1">SUM(IF((DelPoint= "pv")*(DType = "pre")*(OFFSET(DelPoint,0,L3+2)&gt;0),OFFSET(DelPoint,0,L3+2),0))</f>
        <v>153</v>
      </c>
      <c r="M29" s="662">
        <f t="array" aca="1" ref="M29" ca="1">SUM(IF((DelPoint= "pv")*(DType = "pre")*(OFFSET(DelPoint,0,M3+2)&gt;0),OFFSET(DelPoint,0,M3+2),0))</f>
        <v>153</v>
      </c>
      <c r="N29" s="662">
        <f t="array" aca="1" ref="N29" ca="1">SUM(IF((DelPoint= "pv")*(DType = "pre")*(OFFSET(DelPoint,0,N3+2)&gt;0),OFFSET(DelPoint,0,N3+2),0))</f>
        <v>153</v>
      </c>
      <c r="O29" s="662">
        <f t="array" aca="1" ref="O29" ca="1">SUM(IF((DelPoint= "pv")*(DType = "pre")*(OFFSET(DelPoint,0,O3+2)&gt;0),OFFSET(DelPoint,0,O3+2),0))</f>
        <v>153</v>
      </c>
      <c r="P29" s="662">
        <f t="array" aca="1" ref="P29" ca="1">SUM(IF((DelPoint= "pv")*(DType = "pre")*(OFFSET(DelPoint,0,P3+2)&gt;0),OFFSET(DelPoint,0,P3+2),0))</f>
        <v>153</v>
      </c>
      <c r="Q29" s="662">
        <f t="array" aca="1" ref="Q29" ca="1">SUM(IF((DelPoint= "pv")*(DType = "pre")*(OFFSET(DelPoint,0,Q3+2)&gt;0),OFFSET(DelPoint,0,Q3+2),0))</f>
        <v>153</v>
      </c>
      <c r="R29" s="662">
        <f t="array" aca="1" ref="R29" ca="1">SUM(IF((DelPoint= "pv")*(DType = "pre")*(OFFSET(DelPoint,0,R3+2)&gt;0),OFFSET(DelPoint,0,R3+2),0))</f>
        <v>153</v>
      </c>
      <c r="S29" s="662">
        <f t="array" aca="1" ref="S29" ca="1">SUM(IF((DelPoint= "pv")*(DType = "pre")*(OFFSET(DelPoint,0,S3+2)&gt;0),OFFSET(DelPoint,0,S3+2),0))</f>
        <v>153</v>
      </c>
      <c r="T29" s="662">
        <f t="array" aca="1" ref="T29" ca="1">SUM(IF((DelPoint= "pv")*(DType = "pre")*(OFFSET(DelPoint,0,T3+2)&gt;0),OFFSET(DelPoint,0,T3+2),0))</f>
        <v>153</v>
      </c>
      <c r="U29" s="662">
        <f t="array" aca="1" ref="U29" ca="1">SUM(IF((DelPoint= "pv")*(DType = "pre")*(OFFSET(DelPoint,0,U3+2)&gt;0),OFFSET(DelPoint,0,U3+2),0))</f>
        <v>153</v>
      </c>
      <c r="V29" s="662">
        <f t="array" aca="1" ref="V29" ca="1">SUM(IF((DelPoint= "pv")*(DType = "pre")*(OFFSET(DelPoint,0,V3+2)&gt;0),OFFSET(DelPoint,0,V3+2),0))</f>
        <v>153</v>
      </c>
      <c r="W29" s="662">
        <f t="array" aca="1" ref="W29" ca="1">SUM(IF((DelPoint= "pv")*(DType = "pre")*(OFFSET(DelPoint,0,W3+2)&gt;0),OFFSET(DelPoint,0,W3+2),0))</f>
        <v>153</v>
      </c>
      <c r="X29" s="662">
        <f t="array" aca="1" ref="X29" ca="1">SUM(IF((DelPoint= "pv")*(DType = "pre")*(OFFSET(DelPoint,0,X3+2)&gt;0),OFFSET(DelPoint,0,X3+2),0))</f>
        <v>153</v>
      </c>
      <c r="Y29" s="697">
        <f t="array" aca="1" ref="Y29" ca="1">SUM(IF((DelPoint= "pv")*(DType = "pre")*(OFFSET(DelPoint,0,Y3+2)&gt;0),OFFSET(DelPoint,0,Y3+2),0))</f>
        <v>153</v>
      </c>
      <c r="Z29" s="160"/>
      <c r="AA29" s="162"/>
    </row>
    <row r="30" spans="1:27" s="161" customFormat="1" ht="12" x14ac:dyDescent="0.2">
      <c r="A30" s="499" t="s">
        <v>118</v>
      </c>
      <c r="B30" s="686">
        <f t="shared" ref="B30:Y30" ca="1" si="1">SUMIF(OFFSET(PVBalancingVol,B$3,0),"&gt;0")</f>
        <v>0</v>
      </c>
      <c r="C30" s="686">
        <f t="shared" ca="1" si="1"/>
        <v>0</v>
      </c>
      <c r="D30" s="686">
        <f t="shared" ca="1" si="1"/>
        <v>0</v>
      </c>
      <c r="E30" s="686">
        <f t="shared" ca="1" si="1"/>
        <v>0</v>
      </c>
      <c r="F30" s="686">
        <f t="shared" ca="1" si="1"/>
        <v>0</v>
      </c>
      <c r="G30" s="686">
        <f t="shared" ca="1" si="1"/>
        <v>0</v>
      </c>
      <c r="H30" s="686">
        <f t="shared" ca="1" si="1"/>
        <v>0</v>
      </c>
      <c r="I30" s="686">
        <f t="shared" ca="1" si="1"/>
        <v>0</v>
      </c>
      <c r="J30" s="686">
        <f t="shared" ca="1" si="1"/>
        <v>0</v>
      </c>
      <c r="K30" s="686">
        <f t="shared" ca="1" si="1"/>
        <v>0</v>
      </c>
      <c r="L30" s="686">
        <f t="shared" ca="1" si="1"/>
        <v>0</v>
      </c>
      <c r="M30" s="686">
        <f t="shared" ca="1" si="1"/>
        <v>0</v>
      </c>
      <c r="N30" s="686">
        <f t="shared" ca="1" si="1"/>
        <v>0</v>
      </c>
      <c r="O30" s="686">
        <f t="shared" ca="1" si="1"/>
        <v>0</v>
      </c>
      <c r="P30" s="686">
        <f t="shared" ca="1" si="1"/>
        <v>0</v>
      </c>
      <c r="Q30" s="686">
        <f t="shared" ca="1" si="1"/>
        <v>0</v>
      </c>
      <c r="R30" s="686">
        <f t="shared" ca="1" si="1"/>
        <v>0</v>
      </c>
      <c r="S30" s="686">
        <f t="shared" ca="1" si="1"/>
        <v>0</v>
      </c>
      <c r="T30" s="686">
        <f t="shared" ca="1" si="1"/>
        <v>0</v>
      </c>
      <c r="U30" s="686">
        <f t="shared" ca="1" si="1"/>
        <v>0</v>
      </c>
      <c r="V30" s="686">
        <f t="shared" ca="1" si="1"/>
        <v>0</v>
      </c>
      <c r="W30" s="686">
        <f t="shared" ca="1" si="1"/>
        <v>0</v>
      </c>
      <c r="X30" s="686">
        <f t="shared" ca="1" si="1"/>
        <v>0</v>
      </c>
      <c r="Y30" s="698">
        <f t="shared" ca="1" si="1"/>
        <v>0</v>
      </c>
      <c r="Z30" s="160"/>
      <c r="AA30" s="162"/>
    </row>
    <row r="31" spans="1:27" s="161" customFormat="1" ht="12" x14ac:dyDescent="0.2">
      <c r="A31" s="499" t="s">
        <v>293</v>
      </c>
      <c r="B31" s="540">
        <v>0</v>
      </c>
      <c r="C31" s="540">
        <v>0</v>
      </c>
      <c r="D31" s="540">
        <v>0</v>
      </c>
      <c r="E31" s="540">
        <v>0</v>
      </c>
      <c r="F31" s="540">
        <v>0</v>
      </c>
      <c r="G31" s="540">
        <v>0</v>
      </c>
      <c r="H31" s="540">
        <v>0</v>
      </c>
      <c r="I31" s="540">
        <v>0</v>
      </c>
      <c r="J31" s="540">
        <v>0</v>
      </c>
      <c r="K31" s="540">
        <v>0</v>
      </c>
      <c r="L31" s="540">
        <v>0</v>
      </c>
      <c r="M31" s="540">
        <v>0</v>
      </c>
      <c r="N31" s="540">
        <v>0</v>
      </c>
      <c r="O31" s="540">
        <v>0</v>
      </c>
      <c r="P31" s="540">
        <v>0</v>
      </c>
      <c r="Q31" s="540">
        <v>0</v>
      </c>
      <c r="R31" s="540">
        <v>0</v>
      </c>
      <c r="S31" s="540">
        <v>0</v>
      </c>
      <c r="T31" s="540">
        <v>0</v>
      </c>
      <c r="U31" s="540">
        <v>0</v>
      </c>
      <c r="V31" s="540">
        <v>0</v>
      </c>
      <c r="W31" s="540">
        <v>0</v>
      </c>
      <c r="X31" s="540">
        <v>0</v>
      </c>
      <c r="Y31" s="540">
        <v>0</v>
      </c>
      <c r="Z31" s="160"/>
      <c r="AA31" s="162"/>
    </row>
    <row r="32" spans="1:27" s="161" customFormat="1" ht="12" x14ac:dyDescent="0.2">
      <c r="A32" s="500" t="s">
        <v>119</v>
      </c>
      <c r="B32" s="599">
        <f t="array" aca="1" ref="B32" ca="1">SUM(IF((DelPoint= "PV")*IF((DType = "firm")+(DType = "econ")&gt;0,1,0)*(OFFSET(DelPoint,0,B3+2)&gt;0),OFFSET(DelPoint,0,B3+2),0))</f>
        <v>0</v>
      </c>
      <c r="C32" s="599">
        <f t="array" aca="1" ref="C32" ca="1">SUM(IF((DelPoint= "PV")*IF((DType = "firm")+(DType = "econ")&gt;0,1,0)*(OFFSET(DelPoint,0,C3+2)&gt;0),OFFSET(DelPoint,0,C3+2),0))</f>
        <v>0</v>
      </c>
      <c r="D32" s="599">
        <f t="array" aca="1" ref="D32" ca="1">SUM(IF((DelPoint= "PV")*IF((DType = "firm")+(DType = "econ")&gt;0,1,0)*(OFFSET(DelPoint,0,D3+2)&gt;0),OFFSET(DelPoint,0,D3+2),0))</f>
        <v>0</v>
      </c>
      <c r="E32" s="599">
        <f t="array" aca="1" ref="E32" ca="1">SUM(IF((DelPoint= "PV")*IF((DType = "firm")+(DType = "econ")&gt;0,1,0)*(OFFSET(DelPoint,0,E3+2)&gt;0),OFFSET(DelPoint,0,E3+2),0))</f>
        <v>0</v>
      </c>
      <c r="F32" s="599">
        <f t="array" aca="1" ref="F32" ca="1">SUM(IF((DelPoint= "PV")*IF((DType = "firm")+(DType = "econ")&gt;0,1,0)*(OFFSET(DelPoint,0,F3+2)&gt;0),OFFSET(DelPoint,0,F3+2),0))</f>
        <v>20</v>
      </c>
      <c r="G32" s="599">
        <f t="array" aca="1" ref="G32" ca="1">SUM(IF((DelPoint= "PV")*IF((DType = "firm")+(DType = "econ")&gt;0,1,0)*(OFFSET(DelPoint,0,G3+2)&gt;0),OFFSET(DelPoint,0,G3+2),0))</f>
        <v>0</v>
      </c>
      <c r="H32" s="599">
        <f t="array" aca="1" ref="H32" ca="1">SUM(IF((DelPoint= "PV")*IF((DType = "firm")+(DType = "econ")&gt;0,1,0)*(OFFSET(DelPoint,0,H3+2)&gt;0),OFFSET(DelPoint,0,H3+2),0))</f>
        <v>0</v>
      </c>
      <c r="I32" s="599">
        <f t="array" aca="1" ref="I32" ca="1">SUM(IF((DelPoint= "PV")*IF((DType = "firm")+(DType = "econ")&gt;0,1,0)*(OFFSET(DelPoint,0,I3+2)&gt;0),OFFSET(DelPoint,0,I3+2),0))</f>
        <v>0</v>
      </c>
      <c r="J32" s="599">
        <f t="array" aca="1" ref="J32" ca="1">SUM(IF((DelPoint= "PV")*IF((DType = "firm")+(DType = "econ")&gt;0,1,0)*(OFFSET(DelPoint,0,J3+2)&gt;0),OFFSET(DelPoint,0,J3+2),0))</f>
        <v>0</v>
      </c>
      <c r="K32" s="599">
        <f t="array" aca="1" ref="K32" ca="1">SUM(IF((DelPoint= "PV")*IF((DType = "firm")+(DType = "econ")&gt;0,1,0)*(OFFSET(DelPoint,0,K3+2)&gt;0),OFFSET(DelPoint,0,K3+2),0))</f>
        <v>0</v>
      </c>
      <c r="L32" s="599">
        <f t="array" aca="1" ref="L32" ca="1">SUM(IF((DelPoint= "PV")*IF((DType = "firm")+(DType = "econ")&gt;0,1,0)*(OFFSET(DelPoint,0,L3+2)&gt;0),OFFSET(DelPoint,0,L3+2),0))</f>
        <v>0</v>
      </c>
      <c r="M32" s="599">
        <f t="array" aca="1" ref="M32" ca="1">SUM(IF((DelPoint= "PV")*IF((DType = "firm")+(DType = "econ")&gt;0,1,0)*(OFFSET(DelPoint,0,M3+2)&gt;0),OFFSET(DelPoint,0,M3+2),0))</f>
        <v>0</v>
      </c>
      <c r="N32" s="599">
        <f t="array" aca="1" ref="N32" ca="1">SUM(IF((DelPoint= "PV")*IF((DType = "firm")+(DType = "econ")&gt;0,1,0)*(OFFSET(DelPoint,0,N3+2)&gt;0),OFFSET(DelPoint,0,N3+2),0))</f>
        <v>0</v>
      </c>
      <c r="O32" s="599">
        <f t="array" aca="1" ref="O32" ca="1">SUM(IF((DelPoint= "PV")*IF((DType = "firm")+(DType = "econ")&gt;0,1,0)*(OFFSET(DelPoint,0,O3+2)&gt;0),OFFSET(DelPoint,0,O3+2),0))</f>
        <v>0</v>
      </c>
      <c r="P32" s="599">
        <f t="array" aca="1" ref="P32" ca="1">SUM(IF((DelPoint= "PV")*IF((DType = "firm")+(DType = "econ")&gt;0,1,0)*(OFFSET(DelPoint,0,P3+2)&gt;0),OFFSET(DelPoint,0,P3+2),0))</f>
        <v>0</v>
      </c>
      <c r="Q32" s="599">
        <f t="array" aca="1" ref="Q32" ca="1">SUM(IF((DelPoint= "PV")*IF((DType = "firm")+(DType = "econ")&gt;0,1,0)*(OFFSET(DelPoint,0,Q3+2)&gt;0),OFFSET(DelPoint,0,Q3+2),0))</f>
        <v>0</v>
      </c>
      <c r="R32" s="599">
        <f t="array" aca="1" ref="R32" ca="1">SUM(IF((DelPoint= "PV")*IF((DType = "firm")+(DType = "econ")&gt;0,1,0)*(OFFSET(DelPoint,0,R3+2)&gt;0),OFFSET(DelPoint,0,R3+2),0))</f>
        <v>0</v>
      </c>
      <c r="S32" s="599">
        <f t="array" aca="1" ref="S32" ca="1">SUM(IF((DelPoint= "PV")*IF((DType = "firm")+(DType = "econ")&gt;0,1,0)*(OFFSET(DelPoint,0,S3+2)&gt;0),OFFSET(DelPoint,0,S3+2),0))</f>
        <v>0</v>
      </c>
      <c r="T32" s="599">
        <f t="array" aca="1" ref="T32" ca="1">SUM(IF((DelPoint= "PV")*IF((DType = "firm")+(DType = "econ")&gt;0,1,0)*(OFFSET(DelPoint,0,T3+2)&gt;0),OFFSET(DelPoint,0,T3+2),0))</f>
        <v>0</v>
      </c>
      <c r="U32" s="599">
        <f t="array" aca="1" ref="U32" ca="1">SUM(IF((DelPoint= "PV")*IF((DType = "firm")+(DType = "econ")&gt;0,1,0)*(OFFSET(DelPoint,0,U3+2)&gt;0),OFFSET(DelPoint,0,U3+2),0))</f>
        <v>0</v>
      </c>
      <c r="V32" s="599">
        <f t="array" aca="1" ref="V32" ca="1">SUM(IF((DelPoint= "PV")*IF((DType = "firm")+(DType = "econ")&gt;0,1,0)*(OFFSET(DelPoint,0,V3+2)&gt;0),OFFSET(DelPoint,0,V3+2),0))</f>
        <v>0</v>
      </c>
      <c r="W32" s="599">
        <f t="array" aca="1" ref="W32" ca="1">SUM(IF((DelPoint= "PV")*IF((DType = "firm")+(DType = "econ")&gt;0,1,0)*(OFFSET(DelPoint,0,W3+2)&gt;0),OFFSET(DelPoint,0,W3+2),0))</f>
        <v>0</v>
      </c>
      <c r="X32" s="599">
        <f t="array" aca="1" ref="X32" ca="1">SUM(IF((DelPoint= "PV")*IF((DType = "firm")+(DType = "econ")&gt;0,1,0)*(OFFSET(DelPoint,0,X3+2)&gt;0),OFFSET(DelPoint,0,X3+2),0))</f>
        <v>0</v>
      </c>
      <c r="Y32" s="699">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78">
        <f t="array" aca="1" ref="I33" ca="1">SUM(IF((DelPoint= "4C")*(DType = "pre")*(OFFSET(DelPoint,0,I9+2)&gt;0),OFFSET(DelPoint,0,I9+2),0))</f>
        <v>0</v>
      </c>
      <c r="J33" s="679">
        <f t="array" aca="1" ref="J33" ca="1">SUM(IF((DelPoint= "hidalgo")*(DType = "pre")*(OFFSET(DelPoint,0,J3+2)&gt;0),OFFSET(DelPoint,0,J3+2),0))</f>
        <v>0</v>
      </c>
      <c r="K33" s="679">
        <f t="array" aca="1" ref="K33" ca="1">SUM(IF((DelPoint= "hidalgo")*(DType = "pre")*(OFFSET(DelPoint,0,K3+2)&gt;0),OFFSET(DelPoint,0,K3+2),0))</f>
        <v>0</v>
      </c>
      <c r="L33" s="679">
        <f t="array" aca="1" ref="L33" ca="1">SUM(IF((DelPoint= "hidalgo")*(DType = "pre")*(OFFSET(DelPoint,0,L3+2)&gt;0),OFFSET(DelPoint,0,L3+2),0))</f>
        <v>0</v>
      </c>
      <c r="M33" s="679">
        <f t="array" aca="1" ref="M33" ca="1">SUM(IF((DelPoint= "hidalgo")*(DType = "pre")*(OFFSET(DelPoint,0,M3+2)&gt;0),OFFSET(DelPoint,0,M3+2),0))</f>
        <v>0</v>
      </c>
      <c r="N33" s="679">
        <f t="array" aca="1" ref="N33" ca="1">SUM(IF((DelPoint= "hidalgo")*(DType = "pre")*(OFFSET(DelPoint,0,N3+2)&gt;0),OFFSET(DelPoint,0,N3+2),0))</f>
        <v>0</v>
      </c>
      <c r="O33" s="679">
        <f t="array" aca="1" ref="O33" ca="1">SUM(IF((DelPoint= "hidalgo")*(DType = "pre")*(OFFSET(DelPoint,0,O3+2)&gt;0),OFFSET(DelPoint,0,O3+2),0))</f>
        <v>0</v>
      </c>
      <c r="P33" s="679">
        <f t="array" aca="1" ref="P33" ca="1">SUM(IF((DelPoint= "hidalgo")*(DType = "pre")*(OFFSET(DelPoint,0,P3+2)&gt;0),OFFSET(DelPoint,0,P3+2),0))</f>
        <v>0</v>
      </c>
      <c r="Q33" s="679">
        <f t="array" aca="1" ref="Q33" ca="1">SUM(IF((DelPoint= "hidalgo")*(DType = "pre")*(OFFSET(DelPoint,0,Q3+2)&gt;0),OFFSET(DelPoint,0,Q3+2),0))</f>
        <v>0</v>
      </c>
      <c r="R33" s="679">
        <f t="array" aca="1" ref="R33" ca="1">SUM(IF((DelPoint= "hidalgo")*(DType = "pre")*(OFFSET(DelPoint,0,R3+2)&gt;0),OFFSET(DelPoint,0,R3+2),0))</f>
        <v>0</v>
      </c>
      <c r="S33" s="679">
        <f t="array" aca="1" ref="S33" ca="1">SUM(IF((DelPoint= "hidalgo")*(DType = "pre")*(OFFSET(DelPoint,0,S3+2)&gt;0),OFFSET(DelPoint,0,S3+2),0))</f>
        <v>0</v>
      </c>
      <c r="T33" s="679">
        <f t="array" aca="1" ref="T33" ca="1">SUM(IF((DelPoint= "hidalgo")*(DType = "pre")*(OFFSET(DelPoint,0,T3+2)&gt;0),OFFSET(DelPoint,0,T3+2),0))</f>
        <v>0</v>
      </c>
      <c r="U33" s="679">
        <f t="array" aca="1" ref="U33" ca="1">SUM(IF((DelPoint= "hidalgo")*(DType = "pre")*(OFFSET(DelPoint,0,U3+2)&gt;0),OFFSET(DelPoint,0,U3+2),0))</f>
        <v>0</v>
      </c>
      <c r="V33" s="679">
        <f t="array" aca="1" ref="V33" ca="1">SUM(IF((DelPoint= "hidalgo")*(DType = "pre")*(OFFSET(DelPoint,0,V3+2)&gt;0),OFFSET(DelPoint,0,V3+2),0))</f>
        <v>0</v>
      </c>
      <c r="W33" s="679">
        <f t="array" aca="1" ref="W33" ca="1">SUM(IF((DelPoint= "hidalgo")*(DType = "pre")*(OFFSET(DelPoint,0,W3+2)&gt;0),OFFSET(DelPoint,0,W3+2),0))</f>
        <v>0</v>
      </c>
      <c r="X33" s="679">
        <f t="array" aca="1" ref="X33" ca="1">SUM(IF((DelPoint= "hidalgo")*(DType = "pre")*(OFFSET(DelPoint,0,X3+2)&gt;0),OFFSET(DelPoint,0,X3+2),0))</f>
        <v>0</v>
      </c>
      <c r="Y33" s="680">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76">
        <f t="shared" ca="1" si="2"/>
        <v>0</v>
      </c>
      <c r="F36" s="576">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52" t="s">
        <v>253</v>
      </c>
      <c r="B37" s="644"/>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700" t="s">
        <v>121</v>
      </c>
      <c r="B38" s="701">
        <f t="shared" ref="B38:Y38" ca="1" si="4">SUM(B22:B37)+B4+B5</f>
        <v>1004</v>
      </c>
      <c r="C38" s="701">
        <f t="shared" ca="1" si="4"/>
        <v>924</v>
      </c>
      <c r="D38" s="701">
        <f t="shared" ca="1" si="4"/>
        <v>910</v>
      </c>
      <c r="E38" s="701">
        <f t="shared" ca="1" si="4"/>
        <v>894</v>
      </c>
      <c r="F38" s="701">
        <f t="shared" ca="1" si="4"/>
        <v>916</v>
      </c>
      <c r="G38" s="701">
        <f t="shared" ca="1" si="4"/>
        <v>931</v>
      </c>
      <c r="H38" s="701">
        <f t="shared" ca="1" si="4"/>
        <v>953</v>
      </c>
      <c r="I38" s="701">
        <f t="shared" ca="1" si="4"/>
        <v>1002</v>
      </c>
      <c r="J38" s="701">
        <f t="shared" ca="1" si="4"/>
        <v>1046</v>
      </c>
      <c r="K38" s="701">
        <f t="shared" ca="1" si="4"/>
        <v>1026</v>
      </c>
      <c r="L38" s="701">
        <f t="shared" ca="1" si="4"/>
        <v>1027</v>
      </c>
      <c r="M38" s="701">
        <f t="shared" ca="1" si="4"/>
        <v>1030</v>
      </c>
      <c r="N38" s="701">
        <f t="shared" ca="1" si="4"/>
        <v>1033</v>
      </c>
      <c r="O38" s="701">
        <f t="shared" ca="1" si="4"/>
        <v>1006</v>
      </c>
      <c r="P38" s="701">
        <f t="shared" ca="1" si="4"/>
        <v>997</v>
      </c>
      <c r="Q38" s="701">
        <f t="shared" ca="1" si="4"/>
        <v>972</v>
      </c>
      <c r="R38" s="701">
        <f t="shared" ca="1" si="4"/>
        <v>1006</v>
      </c>
      <c r="S38" s="701">
        <f t="shared" ca="1" si="4"/>
        <v>1120</v>
      </c>
      <c r="T38" s="701">
        <f t="shared" ca="1" si="4"/>
        <v>1197</v>
      </c>
      <c r="U38" s="701">
        <f t="shared" ca="1" si="4"/>
        <v>1193</v>
      </c>
      <c r="V38" s="701">
        <f t="shared" ca="1" si="4"/>
        <v>1178</v>
      </c>
      <c r="W38" s="701">
        <f t="shared" ca="1" si="4"/>
        <v>1148</v>
      </c>
      <c r="X38" s="701">
        <f t="shared" ca="1" si="4"/>
        <v>1060</v>
      </c>
      <c r="Y38" s="702">
        <f t="shared" ca="1" si="4"/>
        <v>998</v>
      </c>
      <c r="Z38" s="348"/>
      <c r="AA38" s="162"/>
    </row>
    <row r="39" spans="1:33" s="161" customFormat="1" ht="16.5" thickBot="1" x14ac:dyDescent="0.25">
      <c r="A39" s="552" t="s">
        <v>260</v>
      </c>
      <c r="B39" s="553"/>
      <c r="C39" s="554"/>
      <c r="D39" s="554"/>
      <c r="E39" s="577"/>
      <c r="F39" s="554"/>
      <c r="G39" s="554"/>
      <c r="H39" s="554"/>
      <c r="I39" s="554"/>
      <c r="J39" s="554"/>
      <c r="K39" s="554"/>
      <c r="L39" s="554"/>
      <c r="M39" s="554"/>
      <c r="N39" s="554"/>
      <c r="O39" s="554"/>
      <c r="P39" s="554"/>
      <c r="Q39" s="554"/>
      <c r="R39" s="554"/>
      <c r="S39" s="554"/>
      <c r="T39" s="554"/>
      <c r="U39" s="554"/>
      <c r="V39" s="554"/>
      <c r="W39" s="554"/>
      <c r="X39" s="554"/>
      <c r="Y39" s="555"/>
      <c r="Z39" s="160"/>
      <c r="AA39" s="162"/>
    </row>
    <row r="40" spans="1:33" s="161" customFormat="1" ht="13.5" thickTop="1" thickBot="1" x14ac:dyDescent="0.25">
      <c r="A40" s="558"/>
      <c r="B40" s="559"/>
      <c r="C40" s="560"/>
      <c r="D40" s="560"/>
      <c r="E40" s="578"/>
      <c r="F40" s="560"/>
      <c r="G40" s="560"/>
      <c r="H40" s="560"/>
      <c r="I40" s="560"/>
      <c r="J40" s="560"/>
      <c r="K40" s="560"/>
      <c r="L40" s="560"/>
      <c r="M40" s="560"/>
      <c r="N40" s="560"/>
      <c r="O40" s="560"/>
      <c r="P40" s="560"/>
      <c r="Q40" s="560"/>
      <c r="R40" s="560"/>
      <c r="S40" s="560"/>
      <c r="T40" s="560"/>
      <c r="U40" s="560"/>
      <c r="V40" s="560"/>
      <c r="W40" s="560"/>
      <c r="X40" s="560"/>
      <c r="Y40" s="561"/>
      <c r="Z40" s="349" t="s">
        <v>122</v>
      </c>
      <c r="AA40" s="165" t="s">
        <v>123</v>
      </c>
      <c r="AF40" s="166"/>
      <c r="AG40" s="166"/>
    </row>
    <row r="41" spans="1:33" s="161" customFormat="1" ht="12.75" customHeight="1" x14ac:dyDescent="0.2">
      <c r="A41" s="655" t="s">
        <v>129</v>
      </c>
      <c r="B41" s="656">
        <v>0</v>
      </c>
      <c r="C41" s="656">
        <v>0</v>
      </c>
      <c r="D41" s="656">
        <v>0</v>
      </c>
      <c r="E41" s="657">
        <v>0</v>
      </c>
      <c r="F41" s="656">
        <v>0</v>
      </c>
      <c r="G41" s="656">
        <v>0</v>
      </c>
      <c r="H41" s="656">
        <v>0</v>
      </c>
      <c r="I41" s="656">
        <v>0</v>
      </c>
      <c r="J41" s="656">
        <v>0</v>
      </c>
      <c r="K41" s="656">
        <v>0</v>
      </c>
      <c r="L41" s="656">
        <v>0</v>
      </c>
      <c r="M41" s="656">
        <v>0</v>
      </c>
      <c r="N41" s="656">
        <v>0</v>
      </c>
      <c r="O41" s="656">
        <v>0</v>
      </c>
      <c r="P41" s="656">
        <v>0</v>
      </c>
      <c r="Q41" s="656">
        <v>0</v>
      </c>
      <c r="R41" s="656">
        <v>0</v>
      </c>
      <c r="S41" s="656">
        <v>0</v>
      </c>
      <c r="T41" s="656">
        <v>0</v>
      </c>
      <c r="U41" s="656">
        <v>0</v>
      </c>
      <c r="V41" s="656">
        <v>0</v>
      </c>
      <c r="W41" s="656">
        <v>0</v>
      </c>
      <c r="X41" s="656">
        <v>0</v>
      </c>
      <c r="Y41" s="658">
        <v>0</v>
      </c>
      <c r="Z41" s="350">
        <v>80</v>
      </c>
      <c r="AA41" s="210" t="e">
        <f ca="1">-Economics!D34/Economics!I34</f>
        <v>#NAME?</v>
      </c>
    </row>
    <row r="42" spans="1:33" s="161" customFormat="1" ht="15" customHeight="1" x14ac:dyDescent="0.2">
      <c r="A42" s="611" t="s">
        <v>130</v>
      </c>
      <c r="B42" s="613">
        <v>40</v>
      </c>
      <c r="C42" s="613">
        <v>37</v>
      </c>
      <c r="D42" s="613">
        <v>37</v>
      </c>
      <c r="E42" s="614">
        <v>37</v>
      </c>
      <c r="F42" s="613">
        <v>40</v>
      </c>
      <c r="G42" s="613">
        <v>37</v>
      </c>
      <c r="H42" s="613">
        <v>40</v>
      </c>
      <c r="I42" s="613">
        <v>38</v>
      </c>
      <c r="J42" s="613">
        <v>37</v>
      </c>
      <c r="K42" s="613">
        <v>31</v>
      </c>
      <c r="L42" s="613">
        <v>36</v>
      </c>
      <c r="M42" s="613">
        <v>31</v>
      </c>
      <c r="N42" s="613">
        <v>31</v>
      </c>
      <c r="O42" s="613">
        <v>31</v>
      </c>
      <c r="P42" s="613">
        <v>31</v>
      </c>
      <c r="Q42" s="613">
        <v>30</v>
      </c>
      <c r="R42" s="613">
        <v>31</v>
      </c>
      <c r="S42" s="613">
        <v>40</v>
      </c>
      <c r="T42" s="613">
        <v>37</v>
      </c>
      <c r="U42" s="613">
        <v>39</v>
      </c>
      <c r="V42" s="613">
        <v>36</v>
      </c>
      <c r="W42" s="613">
        <v>37</v>
      </c>
      <c r="X42" s="613">
        <v>37</v>
      </c>
      <c r="Y42" s="615">
        <v>43</v>
      </c>
      <c r="Z42" s="350">
        <v>78</v>
      </c>
      <c r="AA42" s="210" t="e">
        <f ca="1">-Economics!D35/Economics!I35</f>
        <v>#NAME?</v>
      </c>
    </row>
    <row r="43" spans="1:33" s="161" customFormat="1" ht="12.75" customHeight="1" x14ac:dyDescent="0.2">
      <c r="A43" s="612" t="s">
        <v>131</v>
      </c>
      <c r="B43" s="616">
        <v>52</v>
      </c>
      <c r="C43" s="616">
        <v>38</v>
      </c>
      <c r="D43" s="616">
        <v>38</v>
      </c>
      <c r="E43" s="617">
        <v>37</v>
      </c>
      <c r="F43" s="616">
        <v>39</v>
      </c>
      <c r="G43" s="616">
        <v>38</v>
      </c>
      <c r="H43" s="616">
        <v>39</v>
      </c>
      <c r="I43" s="616">
        <v>37</v>
      </c>
      <c r="J43" s="616">
        <v>38</v>
      </c>
      <c r="K43" s="616">
        <v>38</v>
      </c>
      <c r="L43" s="616">
        <v>35</v>
      </c>
      <c r="M43" s="616">
        <v>38</v>
      </c>
      <c r="N43" s="616">
        <v>37</v>
      </c>
      <c r="O43" s="616">
        <v>37</v>
      </c>
      <c r="P43" s="616">
        <v>37</v>
      </c>
      <c r="Q43" s="616">
        <v>37</v>
      </c>
      <c r="R43" s="616">
        <v>37</v>
      </c>
      <c r="S43" s="616">
        <v>61</v>
      </c>
      <c r="T43" s="616">
        <v>79</v>
      </c>
      <c r="U43" s="616">
        <v>71</v>
      </c>
      <c r="V43" s="616">
        <v>61</v>
      </c>
      <c r="W43" s="616">
        <v>51</v>
      </c>
      <c r="X43" s="616">
        <v>52</v>
      </c>
      <c r="Y43" s="618">
        <v>77</v>
      </c>
      <c r="Z43" s="352">
        <v>103</v>
      </c>
      <c r="AA43" s="211" t="e">
        <f ca="1">-Economics!D36/Economics!I36</f>
        <v>#NAME?</v>
      </c>
    </row>
    <row r="44" spans="1:33" s="161" customFormat="1" ht="12.75" customHeight="1" x14ac:dyDescent="0.2">
      <c r="A44" s="611" t="s">
        <v>49</v>
      </c>
      <c r="B44" s="613">
        <v>0</v>
      </c>
      <c r="C44" s="613">
        <v>0</v>
      </c>
      <c r="D44" s="613">
        <v>0</v>
      </c>
      <c r="E44" s="613">
        <v>0</v>
      </c>
      <c r="F44" s="613">
        <v>0</v>
      </c>
      <c r="G44" s="613">
        <v>0</v>
      </c>
      <c r="H44" s="613">
        <v>0</v>
      </c>
      <c r="I44" s="613">
        <v>0</v>
      </c>
      <c r="J44" s="613">
        <v>0</v>
      </c>
      <c r="K44" s="613">
        <v>0</v>
      </c>
      <c r="L44" s="613">
        <v>0</v>
      </c>
      <c r="M44" s="613">
        <v>0</v>
      </c>
      <c r="N44" s="613">
        <v>0</v>
      </c>
      <c r="O44" s="613">
        <v>0</v>
      </c>
      <c r="P44" s="613">
        <v>0</v>
      </c>
      <c r="Q44" s="613">
        <v>0</v>
      </c>
      <c r="R44" s="613">
        <v>0</v>
      </c>
      <c r="S44" s="613">
        <v>0</v>
      </c>
      <c r="T44" s="613">
        <v>0</v>
      </c>
      <c r="U44" s="613">
        <v>0</v>
      </c>
      <c r="V44" s="613">
        <v>0</v>
      </c>
      <c r="W44" s="613">
        <v>0</v>
      </c>
      <c r="X44" s="613">
        <v>0</v>
      </c>
      <c r="Y44" s="615">
        <v>0</v>
      </c>
      <c r="Z44" s="350">
        <v>40</v>
      </c>
      <c r="AA44" s="210" t="e">
        <f ca="1">-Economics!D37/Economics!I37</f>
        <v>#NAME?</v>
      </c>
    </row>
    <row r="45" spans="1:33" s="161" customFormat="1" ht="12.75" customHeight="1" thickBot="1" x14ac:dyDescent="0.25">
      <c r="A45" s="611" t="s">
        <v>50</v>
      </c>
      <c r="B45" s="613">
        <v>0</v>
      </c>
      <c r="C45" s="613">
        <v>0</v>
      </c>
      <c r="D45" s="613">
        <v>0</v>
      </c>
      <c r="E45" s="613">
        <v>0</v>
      </c>
      <c r="F45" s="613">
        <v>0</v>
      </c>
      <c r="G45" s="613">
        <v>0</v>
      </c>
      <c r="H45" s="613">
        <v>0</v>
      </c>
      <c r="I45" s="613">
        <v>0</v>
      </c>
      <c r="J45" s="613">
        <v>0</v>
      </c>
      <c r="K45" s="613">
        <v>0</v>
      </c>
      <c r="L45" s="613">
        <v>0</v>
      </c>
      <c r="M45" s="613">
        <v>0</v>
      </c>
      <c r="N45" s="613">
        <v>0</v>
      </c>
      <c r="O45" s="613">
        <v>0</v>
      </c>
      <c r="P45" s="613">
        <v>0</v>
      </c>
      <c r="Q45" s="613">
        <v>0</v>
      </c>
      <c r="R45" s="613">
        <v>0</v>
      </c>
      <c r="S45" s="613">
        <v>0</v>
      </c>
      <c r="T45" s="613">
        <v>0</v>
      </c>
      <c r="U45" s="613">
        <v>0</v>
      </c>
      <c r="V45" s="613">
        <v>0</v>
      </c>
      <c r="W45" s="613">
        <v>0</v>
      </c>
      <c r="X45" s="613">
        <v>0</v>
      </c>
      <c r="Y45" s="615">
        <v>0</v>
      </c>
      <c r="Z45" s="350">
        <v>40</v>
      </c>
      <c r="AA45" s="210" t="e">
        <f ca="1">-Economics!D38/Economics!I38</f>
        <v>#NAME?</v>
      </c>
    </row>
    <row r="46" spans="1:33" s="161" customFormat="1" ht="12.75" customHeight="1" thickBot="1" x14ac:dyDescent="0.25">
      <c r="A46" s="610" t="s">
        <v>348</v>
      </c>
      <c r="B46" s="613">
        <v>0</v>
      </c>
      <c r="C46" s="613">
        <v>0</v>
      </c>
      <c r="D46" s="613">
        <v>0</v>
      </c>
      <c r="E46" s="613">
        <v>0</v>
      </c>
      <c r="F46" s="613">
        <v>0</v>
      </c>
      <c r="G46" s="613">
        <v>0</v>
      </c>
      <c r="H46" s="613">
        <v>0</v>
      </c>
      <c r="I46" s="613">
        <v>0</v>
      </c>
      <c r="J46" s="613">
        <v>0</v>
      </c>
      <c r="K46" s="613">
        <v>0</v>
      </c>
      <c r="L46" s="613">
        <v>0</v>
      </c>
      <c r="M46" s="613">
        <v>0</v>
      </c>
      <c r="N46" s="613">
        <v>0</v>
      </c>
      <c r="O46" s="613">
        <v>0</v>
      </c>
      <c r="P46" s="613">
        <v>0</v>
      </c>
      <c r="Q46" s="613">
        <v>0</v>
      </c>
      <c r="R46" s="613">
        <v>0</v>
      </c>
      <c r="S46" s="613">
        <v>0</v>
      </c>
      <c r="T46" s="613">
        <v>0</v>
      </c>
      <c r="U46" s="613">
        <v>0</v>
      </c>
      <c r="V46" s="613">
        <v>0</v>
      </c>
      <c r="W46" s="613">
        <v>0</v>
      </c>
      <c r="X46" s="613">
        <v>0</v>
      </c>
      <c r="Y46" s="615">
        <v>0</v>
      </c>
      <c r="Z46" s="350">
        <v>108</v>
      </c>
      <c r="AA46" s="210" t="e">
        <f ca="1">-Economics!D39/Economics!I39</f>
        <v>#NAME?</v>
      </c>
    </row>
    <row r="47" spans="1:33" s="161" customFormat="1" ht="12.75" customHeight="1" x14ac:dyDescent="0.2">
      <c r="A47" s="611" t="s">
        <v>349</v>
      </c>
      <c r="B47" s="613">
        <v>0</v>
      </c>
      <c r="C47" s="613">
        <v>0</v>
      </c>
      <c r="D47" s="613">
        <v>0</v>
      </c>
      <c r="E47" s="613">
        <v>0</v>
      </c>
      <c r="F47" s="613">
        <v>0</v>
      </c>
      <c r="G47" s="613">
        <v>0</v>
      </c>
      <c r="H47" s="613">
        <v>0</v>
      </c>
      <c r="I47" s="613">
        <v>0</v>
      </c>
      <c r="J47" s="613">
        <v>0</v>
      </c>
      <c r="K47" s="613">
        <v>0</v>
      </c>
      <c r="L47" s="613">
        <v>0</v>
      </c>
      <c r="M47" s="613">
        <v>0</v>
      </c>
      <c r="N47" s="613">
        <v>0</v>
      </c>
      <c r="O47" s="613">
        <v>0</v>
      </c>
      <c r="P47" s="613">
        <v>0</v>
      </c>
      <c r="Q47" s="613">
        <v>0</v>
      </c>
      <c r="R47" s="613">
        <v>0</v>
      </c>
      <c r="S47" s="613">
        <v>0</v>
      </c>
      <c r="T47" s="613">
        <v>0</v>
      </c>
      <c r="U47" s="613">
        <v>0</v>
      </c>
      <c r="V47" s="613">
        <v>0</v>
      </c>
      <c r="W47" s="613">
        <v>0</v>
      </c>
      <c r="X47" s="613">
        <v>0</v>
      </c>
      <c r="Y47" s="615">
        <v>0</v>
      </c>
      <c r="Z47" s="350">
        <v>108</v>
      </c>
      <c r="AA47" s="210" t="e">
        <f ca="1">-Economics!D40/Economics!I40</f>
        <v>#NAME?</v>
      </c>
    </row>
    <row r="48" spans="1:33" s="161" customFormat="1" ht="12.75" customHeight="1" x14ac:dyDescent="0.2">
      <c r="A48" s="612" t="s">
        <v>132</v>
      </c>
      <c r="B48" s="616">
        <v>206</v>
      </c>
      <c r="C48" s="616">
        <v>188</v>
      </c>
      <c r="D48" s="616">
        <v>159</v>
      </c>
      <c r="E48" s="616">
        <v>120</v>
      </c>
      <c r="F48" s="616">
        <v>128</v>
      </c>
      <c r="G48" s="616">
        <v>150</v>
      </c>
      <c r="H48" s="616">
        <v>170</v>
      </c>
      <c r="I48" s="616">
        <v>201</v>
      </c>
      <c r="J48" s="616">
        <v>189</v>
      </c>
      <c r="K48" s="616">
        <v>168</v>
      </c>
      <c r="L48" s="616">
        <v>171</v>
      </c>
      <c r="M48" s="616">
        <v>173</v>
      </c>
      <c r="N48" s="616">
        <v>176</v>
      </c>
      <c r="O48" s="616">
        <v>148</v>
      </c>
      <c r="P48" s="616">
        <v>149</v>
      </c>
      <c r="Q48" s="616">
        <v>120</v>
      </c>
      <c r="R48" s="616">
        <v>150</v>
      </c>
      <c r="S48" s="616">
        <v>207</v>
      </c>
      <c r="T48" s="616">
        <v>212</v>
      </c>
      <c r="U48" s="616">
        <v>212</v>
      </c>
      <c r="V48" s="616">
        <v>207</v>
      </c>
      <c r="W48" s="616">
        <v>208</v>
      </c>
      <c r="X48" s="616">
        <v>167</v>
      </c>
      <c r="Y48" s="618">
        <v>166</v>
      </c>
      <c r="Z48" s="352">
        <v>212</v>
      </c>
      <c r="AA48" s="211" t="e">
        <f ca="1">-Economics!D41/Economics!I41</f>
        <v>#NAME?</v>
      </c>
    </row>
    <row r="49" spans="1:27" s="161" customFormat="1" ht="12.75" customHeight="1" x14ac:dyDescent="0.2">
      <c r="A49" s="612" t="s">
        <v>133</v>
      </c>
      <c r="B49" s="616">
        <v>0</v>
      </c>
      <c r="C49" s="616">
        <v>0</v>
      </c>
      <c r="D49" s="616">
        <v>0</v>
      </c>
      <c r="E49" s="616">
        <v>0</v>
      </c>
      <c r="F49" s="616">
        <v>0</v>
      </c>
      <c r="G49" s="616">
        <v>0</v>
      </c>
      <c r="H49" s="616">
        <v>0</v>
      </c>
      <c r="I49" s="616">
        <v>0</v>
      </c>
      <c r="J49" s="616">
        <v>0</v>
      </c>
      <c r="K49" s="616">
        <v>0</v>
      </c>
      <c r="L49" s="616">
        <v>0</v>
      </c>
      <c r="M49" s="616">
        <v>0</v>
      </c>
      <c r="N49" s="616">
        <v>0</v>
      </c>
      <c r="O49" s="616">
        <v>0</v>
      </c>
      <c r="P49" s="616">
        <v>0</v>
      </c>
      <c r="Q49" s="616">
        <v>0</v>
      </c>
      <c r="R49" s="616">
        <v>0</v>
      </c>
      <c r="S49" s="616">
        <v>0</v>
      </c>
      <c r="T49" s="616">
        <v>0</v>
      </c>
      <c r="U49" s="616">
        <v>0</v>
      </c>
      <c r="V49" s="616">
        <v>0</v>
      </c>
      <c r="W49" s="616">
        <v>0</v>
      </c>
      <c r="X49" s="616">
        <v>0</v>
      </c>
      <c r="Y49" s="618">
        <v>0</v>
      </c>
      <c r="Z49" s="352">
        <v>68</v>
      </c>
      <c r="AA49" s="211" t="e">
        <f ca="1">-Economics!D42/Economics!I42</f>
        <v>#NAME?</v>
      </c>
    </row>
    <row r="50" spans="1:27" s="161" customFormat="1" ht="12.75" customHeight="1" x14ac:dyDescent="0.2">
      <c r="A50" s="611" t="s">
        <v>134</v>
      </c>
      <c r="B50" s="613">
        <v>0</v>
      </c>
      <c r="C50" s="613">
        <v>0</v>
      </c>
      <c r="D50" s="613">
        <v>0</v>
      </c>
      <c r="E50" s="613">
        <v>0</v>
      </c>
      <c r="F50" s="613">
        <v>0</v>
      </c>
      <c r="G50" s="613">
        <v>0</v>
      </c>
      <c r="H50" s="613">
        <v>0</v>
      </c>
      <c r="I50" s="613">
        <v>0</v>
      </c>
      <c r="J50" s="613">
        <v>0</v>
      </c>
      <c r="K50" s="613">
        <v>0</v>
      </c>
      <c r="L50" s="613">
        <v>0</v>
      </c>
      <c r="M50" s="613">
        <v>0</v>
      </c>
      <c r="N50" s="613">
        <v>0</v>
      </c>
      <c r="O50" s="613">
        <v>0</v>
      </c>
      <c r="P50" s="613">
        <v>0</v>
      </c>
      <c r="Q50" s="613">
        <v>0</v>
      </c>
      <c r="R50" s="613">
        <v>0</v>
      </c>
      <c r="S50" s="613">
        <v>0</v>
      </c>
      <c r="T50" s="613">
        <v>0</v>
      </c>
      <c r="U50" s="613">
        <v>0</v>
      </c>
      <c r="V50" s="613">
        <v>0</v>
      </c>
      <c r="W50" s="613">
        <v>0</v>
      </c>
      <c r="X50" s="613">
        <v>0</v>
      </c>
      <c r="Y50" s="615">
        <v>0</v>
      </c>
      <c r="Z50" s="350">
        <v>48</v>
      </c>
      <c r="AA50" s="210" t="e">
        <f ca="1">-Economics!D43/Economics!I43</f>
        <v>#NAME?</v>
      </c>
    </row>
    <row r="51" spans="1:27" s="161" customFormat="1" ht="12.75" customHeight="1" x14ac:dyDescent="0.2">
      <c r="A51" s="611" t="s">
        <v>135</v>
      </c>
      <c r="B51" s="613">
        <v>0</v>
      </c>
      <c r="C51" s="613">
        <v>0</v>
      </c>
      <c r="D51" s="613">
        <v>0</v>
      </c>
      <c r="E51" s="613">
        <v>0</v>
      </c>
      <c r="F51" s="613">
        <v>0</v>
      </c>
      <c r="G51" s="613">
        <v>0</v>
      </c>
      <c r="H51" s="613">
        <v>0</v>
      </c>
      <c r="I51" s="613">
        <v>0</v>
      </c>
      <c r="J51" s="613">
        <v>0</v>
      </c>
      <c r="K51" s="613">
        <v>0</v>
      </c>
      <c r="L51" s="613">
        <v>0</v>
      </c>
      <c r="M51" s="613">
        <v>0</v>
      </c>
      <c r="N51" s="613">
        <v>0</v>
      </c>
      <c r="O51" s="613">
        <v>0</v>
      </c>
      <c r="P51" s="613">
        <v>0</v>
      </c>
      <c r="Q51" s="613">
        <v>0</v>
      </c>
      <c r="R51" s="613">
        <v>0</v>
      </c>
      <c r="S51" s="613">
        <v>0</v>
      </c>
      <c r="T51" s="613">
        <v>0</v>
      </c>
      <c r="U51" s="613">
        <v>0</v>
      </c>
      <c r="V51" s="613">
        <v>0</v>
      </c>
      <c r="W51" s="613">
        <v>0</v>
      </c>
      <c r="X51" s="613">
        <v>0</v>
      </c>
      <c r="Y51" s="615">
        <v>0</v>
      </c>
      <c r="Z51" s="350">
        <v>44</v>
      </c>
      <c r="AA51" s="210" t="e">
        <f ca="1">-Economics!D44/Economics!I44</f>
        <v>#NAME?</v>
      </c>
    </row>
    <row r="52" spans="1:27" s="161" customFormat="1" ht="12.75" customHeight="1" thickBot="1" x14ac:dyDescent="0.25">
      <c r="A52" s="611" t="s">
        <v>136</v>
      </c>
      <c r="B52" s="613">
        <v>0</v>
      </c>
      <c r="C52" s="613">
        <v>0</v>
      </c>
      <c r="D52" s="613">
        <v>0</v>
      </c>
      <c r="E52" s="613">
        <v>0</v>
      </c>
      <c r="F52" s="613">
        <v>0</v>
      </c>
      <c r="G52" s="613">
        <v>0</v>
      </c>
      <c r="H52" s="613">
        <v>0</v>
      </c>
      <c r="I52" s="613">
        <v>0</v>
      </c>
      <c r="J52" s="613">
        <v>0</v>
      </c>
      <c r="K52" s="613">
        <v>0</v>
      </c>
      <c r="L52" s="613">
        <v>0</v>
      </c>
      <c r="M52" s="613">
        <v>0</v>
      </c>
      <c r="N52" s="613">
        <v>0</v>
      </c>
      <c r="O52" s="613">
        <v>0</v>
      </c>
      <c r="P52" s="613">
        <v>0</v>
      </c>
      <c r="Q52" s="613">
        <v>0</v>
      </c>
      <c r="R52" s="613">
        <v>0</v>
      </c>
      <c r="S52" s="613">
        <v>0</v>
      </c>
      <c r="T52" s="613">
        <v>0</v>
      </c>
      <c r="U52" s="613">
        <v>0</v>
      </c>
      <c r="V52" s="613">
        <v>0</v>
      </c>
      <c r="W52" s="613">
        <v>0</v>
      </c>
      <c r="X52" s="613">
        <v>0</v>
      </c>
      <c r="Y52" s="615">
        <v>0</v>
      </c>
      <c r="Z52" s="353">
        <v>130</v>
      </c>
      <c r="AA52" s="212" t="e">
        <f ca="1">-Economics!D45/Economics!I45</f>
        <v>#NAME?</v>
      </c>
    </row>
    <row r="53" spans="1:27" s="161" customFormat="1" ht="12.75" customHeight="1" thickTop="1" x14ac:dyDescent="0.2">
      <c r="A53" s="611" t="s">
        <v>126</v>
      </c>
      <c r="B53" s="613">
        <v>201</v>
      </c>
      <c r="C53" s="613">
        <v>201</v>
      </c>
      <c r="D53" s="613">
        <v>201</v>
      </c>
      <c r="E53" s="613">
        <v>201</v>
      </c>
      <c r="F53" s="613">
        <v>201</v>
      </c>
      <c r="G53" s="613">
        <v>201</v>
      </c>
      <c r="H53" s="613">
        <v>201</v>
      </c>
      <c r="I53" s="613">
        <v>201</v>
      </c>
      <c r="J53" s="613">
        <v>201</v>
      </c>
      <c r="K53" s="613">
        <v>201</v>
      </c>
      <c r="L53" s="613">
        <v>201</v>
      </c>
      <c r="M53" s="613">
        <v>201</v>
      </c>
      <c r="N53" s="613">
        <v>201</v>
      </c>
      <c r="O53" s="613">
        <v>201</v>
      </c>
      <c r="P53" s="613">
        <v>201</v>
      </c>
      <c r="Q53" s="613">
        <v>201</v>
      </c>
      <c r="R53" s="613">
        <v>201</v>
      </c>
      <c r="S53" s="613">
        <v>201</v>
      </c>
      <c r="T53" s="613">
        <v>201</v>
      </c>
      <c r="U53" s="613">
        <v>201</v>
      </c>
      <c r="V53" s="613">
        <v>201</v>
      </c>
      <c r="W53" s="613">
        <v>201</v>
      </c>
      <c r="X53" s="613">
        <v>201</v>
      </c>
      <c r="Y53" s="615">
        <v>201</v>
      </c>
      <c r="Z53" s="350">
        <v>198</v>
      </c>
      <c r="AA53" s="208"/>
    </row>
    <row r="54" spans="1:27" s="161" customFormat="1" ht="12.75" customHeight="1" x14ac:dyDescent="0.2">
      <c r="A54" s="611" t="s">
        <v>127</v>
      </c>
      <c r="B54" s="613">
        <v>201</v>
      </c>
      <c r="C54" s="613">
        <v>201</v>
      </c>
      <c r="D54" s="613">
        <v>201</v>
      </c>
      <c r="E54" s="613">
        <v>201</v>
      </c>
      <c r="F54" s="613">
        <v>201</v>
      </c>
      <c r="G54" s="613">
        <v>201</v>
      </c>
      <c r="H54" s="613">
        <v>201</v>
      </c>
      <c r="I54" s="613">
        <v>201</v>
      </c>
      <c r="J54" s="613">
        <v>201</v>
      </c>
      <c r="K54" s="613">
        <v>201</v>
      </c>
      <c r="L54" s="613">
        <v>201</v>
      </c>
      <c r="M54" s="613">
        <v>201</v>
      </c>
      <c r="N54" s="613">
        <v>201</v>
      </c>
      <c r="O54" s="613">
        <v>201</v>
      </c>
      <c r="P54" s="613">
        <v>201</v>
      </c>
      <c r="Q54" s="613">
        <v>201</v>
      </c>
      <c r="R54" s="613">
        <v>201</v>
      </c>
      <c r="S54" s="613">
        <v>201</v>
      </c>
      <c r="T54" s="613">
        <v>201</v>
      </c>
      <c r="U54" s="613">
        <v>201</v>
      </c>
      <c r="V54" s="613">
        <v>201</v>
      </c>
      <c r="W54" s="613">
        <v>201</v>
      </c>
      <c r="X54" s="613">
        <v>201</v>
      </c>
      <c r="Y54" s="615">
        <v>201</v>
      </c>
      <c r="Z54" s="350">
        <v>198</v>
      </c>
      <c r="AA54" s="208"/>
    </row>
    <row r="55" spans="1:27" s="161" customFormat="1" ht="12.75" customHeight="1" x14ac:dyDescent="0.2">
      <c r="A55" s="611" t="s">
        <v>128</v>
      </c>
      <c r="B55" s="613">
        <v>201</v>
      </c>
      <c r="C55" s="613">
        <v>201</v>
      </c>
      <c r="D55" s="613">
        <v>201</v>
      </c>
      <c r="E55" s="613">
        <v>201</v>
      </c>
      <c r="F55" s="613">
        <v>201</v>
      </c>
      <c r="G55" s="613">
        <v>201</v>
      </c>
      <c r="H55" s="613">
        <v>201</v>
      </c>
      <c r="I55" s="613">
        <v>201</v>
      </c>
      <c r="J55" s="613">
        <v>201</v>
      </c>
      <c r="K55" s="613">
        <v>201</v>
      </c>
      <c r="L55" s="613">
        <v>201</v>
      </c>
      <c r="M55" s="613">
        <v>201</v>
      </c>
      <c r="N55" s="613">
        <v>201</v>
      </c>
      <c r="O55" s="613">
        <v>201</v>
      </c>
      <c r="P55" s="613">
        <v>201</v>
      </c>
      <c r="Q55" s="613">
        <v>201</v>
      </c>
      <c r="R55" s="613">
        <v>201</v>
      </c>
      <c r="S55" s="613">
        <v>201</v>
      </c>
      <c r="T55" s="613">
        <v>201</v>
      </c>
      <c r="U55" s="613">
        <v>201</v>
      </c>
      <c r="V55" s="613">
        <v>201</v>
      </c>
      <c r="W55" s="613">
        <v>201</v>
      </c>
      <c r="X55" s="613">
        <v>201</v>
      </c>
      <c r="Y55" s="615">
        <v>201</v>
      </c>
      <c r="Z55" s="350">
        <v>198</v>
      </c>
      <c r="AA55" s="208"/>
    </row>
    <row r="56" spans="1:27" s="161" customFormat="1" ht="12" customHeight="1" x14ac:dyDescent="0.2">
      <c r="A56" s="611" t="s">
        <v>124</v>
      </c>
      <c r="B56" s="613">
        <v>12</v>
      </c>
      <c r="C56" s="613">
        <v>17</v>
      </c>
      <c r="D56" s="613">
        <v>32</v>
      </c>
      <c r="E56" s="613">
        <v>50</v>
      </c>
      <c r="F56" s="613">
        <v>51</v>
      </c>
      <c r="G56" s="613">
        <v>51</v>
      </c>
      <c r="H56" s="613">
        <v>52</v>
      </c>
      <c r="I56" s="613">
        <v>52</v>
      </c>
      <c r="J56" s="613">
        <v>52</v>
      </c>
      <c r="K56" s="613">
        <v>52</v>
      </c>
      <c r="L56" s="613">
        <v>52</v>
      </c>
      <c r="M56" s="613">
        <v>52</v>
      </c>
      <c r="N56" s="613">
        <v>51</v>
      </c>
      <c r="O56" s="613">
        <v>51</v>
      </c>
      <c r="P56" s="613">
        <v>51</v>
      </c>
      <c r="Q56" s="613">
        <v>51</v>
      </c>
      <c r="R56" s="613">
        <v>49</v>
      </c>
      <c r="S56" s="613">
        <v>49</v>
      </c>
      <c r="T56" s="613">
        <v>49</v>
      </c>
      <c r="U56" s="613">
        <v>49</v>
      </c>
      <c r="V56" s="613">
        <v>49</v>
      </c>
      <c r="W56" s="613">
        <v>49</v>
      </c>
      <c r="X56" s="613">
        <v>50</v>
      </c>
      <c r="Y56" s="615">
        <v>52</v>
      </c>
      <c r="Z56" s="350">
        <v>52</v>
      </c>
      <c r="AA56" s="208"/>
    </row>
    <row r="57" spans="1:27" s="161" customFormat="1" ht="12.75" customHeight="1" thickBot="1" x14ac:dyDescent="0.25">
      <c r="A57" s="659" t="s">
        <v>125</v>
      </c>
      <c r="B57" s="660"/>
      <c r="C57" s="660"/>
      <c r="D57" s="660"/>
      <c r="E57" s="660"/>
      <c r="F57" s="660"/>
      <c r="G57" s="660"/>
      <c r="H57" s="660"/>
      <c r="I57" s="660"/>
      <c r="J57" s="660"/>
      <c r="K57" s="660"/>
      <c r="L57" s="660"/>
      <c r="M57" s="660">
        <v>0</v>
      </c>
      <c r="N57" s="660"/>
      <c r="O57" s="660"/>
      <c r="P57" s="660"/>
      <c r="Q57" s="660"/>
      <c r="R57" s="660"/>
      <c r="S57" s="660"/>
      <c r="T57" s="660"/>
      <c r="U57" s="660"/>
      <c r="V57" s="660"/>
      <c r="W57" s="660"/>
      <c r="X57" s="660"/>
      <c r="Y57" s="661"/>
      <c r="Z57" s="350">
        <v>52</v>
      </c>
      <c r="AA57" s="208"/>
    </row>
    <row r="58" spans="1:27" s="161" customFormat="1" ht="17.25" customHeight="1" thickBot="1" x14ac:dyDescent="0.25">
      <c r="A58" s="653" t="s">
        <v>10</v>
      </c>
      <c r="B58" s="654">
        <f ca="1">B59-B38</f>
        <v>9</v>
      </c>
      <c r="C58" s="654">
        <f t="shared" ref="C58:I58" ca="1" si="5">C59-C38</f>
        <v>9</v>
      </c>
      <c r="D58" s="654">
        <f t="shared" ca="1" si="5"/>
        <v>9</v>
      </c>
      <c r="E58" s="654">
        <f t="shared" ca="1" si="5"/>
        <v>3</v>
      </c>
      <c r="F58" s="654">
        <f t="shared" ca="1" si="5"/>
        <v>-5</v>
      </c>
      <c r="G58" s="654">
        <f ca="1">G59-G38</f>
        <v>-2</v>
      </c>
      <c r="H58" s="654">
        <f t="shared" ca="1" si="5"/>
        <v>1</v>
      </c>
      <c r="I58" s="654">
        <f t="shared" ca="1" si="5"/>
        <v>9</v>
      </c>
      <c r="J58" s="654">
        <f t="shared" ref="J58:Y58" ca="1" si="6">J59-J38</f>
        <v>6</v>
      </c>
      <c r="K58" s="654">
        <f t="shared" ca="1" si="6"/>
        <v>-1</v>
      </c>
      <c r="L58" s="654">
        <f t="shared" ca="1" si="6"/>
        <v>3</v>
      </c>
      <c r="M58" s="654">
        <f t="shared" ca="1" si="6"/>
        <v>0</v>
      </c>
      <c r="N58" s="654">
        <f t="shared" ca="1" si="6"/>
        <v>-2</v>
      </c>
      <c r="O58" s="654">
        <f t="shared" ca="1" si="6"/>
        <v>-3</v>
      </c>
      <c r="P58" s="654">
        <f t="shared" ca="1" si="6"/>
        <v>7</v>
      </c>
      <c r="Q58" s="654">
        <f t="shared" ca="1" si="6"/>
        <v>2</v>
      </c>
      <c r="R58" s="654">
        <f t="shared" ca="1" si="6"/>
        <v>-3</v>
      </c>
      <c r="S58" s="654">
        <f t="shared" ca="1" si="6"/>
        <v>-2</v>
      </c>
      <c r="T58" s="654">
        <f t="shared" ca="1" si="6"/>
        <v>26</v>
      </c>
      <c r="U58" s="654">
        <f t="shared" ca="1" si="6"/>
        <v>24</v>
      </c>
      <c r="V58" s="654">
        <f t="shared" ca="1" si="6"/>
        <v>-4</v>
      </c>
      <c r="W58" s="654">
        <f t="shared" ca="1" si="6"/>
        <v>-2</v>
      </c>
      <c r="X58" s="654">
        <f t="shared" ca="1" si="6"/>
        <v>7</v>
      </c>
      <c r="Y58" s="654">
        <f t="shared" ca="1" si="6"/>
        <v>-7</v>
      </c>
      <c r="Z58" s="351">
        <f>SUM(Z41:Z55)+Z41+Z42+Z43+Z48+Z49+Z50+Z51+Z52</f>
        <v>2416</v>
      </c>
      <c r="AA58" s="209" t="e">
        <f ca="1">SUM(AA41:AA55)</f>
        <v>#NAME?</v>
      </c>
    </row>
    <row r="59" spans="1:27" s="161" customFormat="1" ht="12" x14ac:dyDescent="0.2">
      <c r="A59" s="556">
        <v>0</v>
      </c>
      <c r="B59" s="557">
        <f t="shared" ref="B59:I59" ca="1" si="7">SUM(B41:B57)-SUM(B7:B20)</f>
        <v>1013</v>
      </c>
      <c r="C59" s="557">
        <f t="shared" ca="1" si="7"/>
        <v>933</v>
      </c>
      <c r="D59" s="557">
        <f t="shared" ca="1" si="7"/>
        <v>919</v>
      </c>
      <c r="E59" s="557">
        <f t="shared" ca="1" si="7"/>
        <v>897</v>
      </c>
      <c r="F59" s="557">
        <f t="shared" ca="1" si="7"/>
        <v>911</v>
      </c>
      <c r="G59" s="557">
        <f t="shared" ca="1" si="7"/>
        <v>929</v>
      </c>
      <c r="H59" s="557">
        <f t="shared" ca="1" si="7"/>
        <v>954</v>
      </c>
      <c r="I59" s="557">
        <f t="shared" ca="1" si="7"/>
        <v>1011</v>
      </c>
      <c r="J59" s="557">
        <f t="shared" ref="J59:Y59" ca="1" si="8">SUM(J41:J57)-SUM(J7:J20)</f>
        <v>1052</v>
      </c>
      <c r="K59" s="557">
        <f t="shared" ca="1" si="8"/>
        <v>1025</v>
      </c>
      <c r="L59" s="557">
        <f t="shared" ca="1" si="8"/>
        <v>1030</v>
      </c>
      <c r="M59" s="557">
        <f t="shared" ca="1" si="8"/>
        <v>1030</v>
      </c>
      <c r="N59" s="557">
        <f t="shared" ca="1" si="8"/>
        <v>1031</v>
      </c>
      <c r="O59" s="557">
        <f t="shared" ca="1" si="8"/>
        <v>1003</v>
      </c>
      <c r="P59" s="557">
        <f t="shared" ca="1" si="8"/>
        <v>1004</v>
      </c>
      <c r="Q59" s="557">
        <f t="shared" ca="1" si="8"/>
        <v>974</v>
      </c>
      <c r="R59" s="557">
        <f t="shared" ca="1" si="8"/>
        <v>1003</v>
      </c>
      <c r="S59" s="557">
        <f t="shared" ca="1" si="8"/>
        <v>1118</v>
      </c>
      <c r="T59" s="557">
        <f t="shared" ca="1" si="8"/>
        <v>1223</v>
      </c>
      <c r="U59" s="557">
        <f ca="1">SUM(U41:U57)-SUM(U7:U20)</f>
        <v>1217</v>
      </c>
      <c r="V59" s="557">
        <f t="shared" ca="1" si="8"/>
        <v>1174</v>
      </c>
      <c r="W59" s="557">
        <f t="shared" ca="1" si="8"/>
        <v>1146</v>
      </c>
      <c r="X59" s="557">
        <f t="shared" ca="1" si="8"/>
        <v>1067</v>
      </c>
      <c r="Y59" s="557">
        <f t="shared" ca="1" si="8"/>
        <v>991</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50</v>
      </c>
      <c r="C61" s="169">
        <f t="shared" ca="1" si="9"/>
        <v>50</v>
      </c>
      <c r="D61" s="169">
        <f t="shared" ca="1" si="9"/>
        <v>50</v>
      </c>
      <c r="E61" s="169">
        <f ca="1">IF(-SUM(E18:E20,E35:E37)&gt;134,"err",-SUM(E18:E20,))</f>
        <v>50</v>
      </c>
      <c r="F61" s="169">
        <f t="shared" ca="1" si="9"/>
        <v>50</v>
      </c>
      <c r="G61" s="169">
        <f t="shared" ca="1" si="9"/>
        <v>50</v>
      </c>
      <c r="H61" s="169">
        <f t="shared" ca="1" si="9"/>
        <v>50</v>
      </c>
      <c r="I61" s="169">
        <f t="shared" ca="1" si="9"/>
        <v>80</v>
      </c>
      <c r="J61" s="169">
        <f t="shared" ca="1" si="9"/>
        <v>133</v>
      </c>
      <c r="K61" s="169">
        <f t="shared" ca="1" si="9"/>
        <v>133</v>
      </c>
      <c r="L61" s="169">
        <f t="shared" ca="1" si="9"/>
        <v>133</v>
      </c>
      <c r="M61" s="169">
        <v>0</v>
      </c>
      <c r="N61" s="169">
        <f t="shared" ca="1" si="9"/>
        <v>133</v>
      </c>
      <c r="O61" s="169">
        <f t="shared" ca="1" si="9"/>
        <v>133</v>
      </c>
      <c r="P61" s="169">
        <f t="shared" ca="1" si="9"/>
        <v>133</v>
      </c>
      <c r="Q61" s="169">
        <f t="shared" ca="1" si="9"/>
        <v>133</v>
      </c>
      <c r="R61" s="169">
        <f t="shared" ca="1" si="9"/>
        <v>133</v>
      </c>
      <c r="S61" s="169">
        <f t="shared" ca="1" si="9"/>
        <v>133</v>
      </c>
      <c r="T61" s="169">
        <f t="shared" ca="1" si="9"/>
        <v>133</v>
      </c>
      <c r="U61" s="169">
        <f t="shared" ca="1" si="9"/>
        <v>133</v>
      </c>
      <c r="V61" s="169">
        <f t="shared" ca="1" si="9"/>
        <v>133</v>
      </c>
      <c r="W61" s="169">
        <f t="shared" ca="1" si="9"/>
        <v>133</v>
      </c>
      <c r="X61" s="169">
        <f t="shared" ca="1" si="9"/>
        <v>133</v>
      </c>
      <c r="Y61" s="169">
        <f t="shared" ca="1" si="9"/>
        <v>50</v>
      </c>
      <c r="Z61" s="217" t="s">
        <v>138</v>
      </c>
      <c r="AA61" s="218" t="e">
        <f ca="1">AA59</f>
        <v>#N/A</v>
      </c>
    </row>
    <row r="62" spans="1:27" s="161" customFormat="1" ht="30" customHeight="1" thickTop="1" x14ac:dyDescent="0.2">
      <c r="A62" s="193" t="s">
        <v>139</v>
      </c>
      <c r="B62" s="169">
        <f t="shared" ref="B62:Y62" ca="1" si="10">-SUM(B11:B14,B29:B32,B22) + SUM(B53:B55)</f>
        <v>340</v>
      </c>
      <c r="C62" s="169">
        <f t="shared" ca="1" si="10"/>
        <v>375</v>
      </c>
      <c r="D62" s="169">
        <f t="shared" ca="1" si="10"/>
        <v>390</v>
      </c>
      <c r="E62" s="169">
        <f t="shared" ca="1" si="10"/>
        <v>390</v>
      </c>
      <c r="F62" s="169">
        <f t="shared" ca="1" si="10"/>
        <v>370</v>
      </c>
      <c r="G62" s="169">
        <f t="shared" ca="1" si="10"/>
        <v>375</v>
      </c>
      <c r="H62" s="169">
        <f t="shared" ca="1" si="10"/>
        <v>365</v>
      </c>
      <c r="I62" s="169">
        <f t="shared" ca="1" si="10"/>
        <v>355</v>
      </c>
      <c r="J62" s="169">
        <f t="shared" ca="1" si="10"/>
        <v>355</v>
      </c>
      <c r="K62" s="169">
        <f t="shared" ca="1" si="10"/>
        <v>370</v>
      </c>
      <c r="L62" s="169">
        <f t="shared" ca="1" si="10"/>
        <v>370</v>
      </c>
      <c r="M62" s="169">
        <f t="shared" ca="1" si="10"/>
        <v>370</v>
      </c>
      <c r="N62" s="169">
        <f t="shared" ca="1" si="10"/>
        <v>370</v>
      </c>
      <c r="O62" s="169">
        <f t="shared" ca="1" si="10"/>
        <v>370</v>
      </c>
      <c r="P62" s="169">
        <f t="shared" ca="1" si="10"/>
        <v>370</v>
      </c>
      <c r="Q62" s="169">
        <f t="shared" ca="1" si="10"/>
        <v>370</v>
      </c>
      <c r="R62" s="169">
        <f t="shared" ca="1" si="10"/>
        <v>370</v>
      </c>
      <c r="S62" s="169">
        <f t="shared" ca="1" si="10"/>
        <v>355</v>
      </c>
      <c r="T62" s="169">
        <f t="shared" ca="1" si="10"/>
        <v>365</v>
      </c>
      <c r="U62" s="169">
        <f t="shared" ca="1" si="10"/>
        <v>365</v>
      </c>
      <c r="V62" s="169">
        <f t="shared" ca="1" si="10"/>
        <v>340</v>
      </c>
      <c r="W62" s="169">
        <f t="shared" ca="1" si="10"/>
        <v>340</v>
      </c>
      <c r="X62" s="169">
        <f t="shared" ca="1" si="10"/>
        <v>350</v>
      </c>
      <c r="Y62" s="170">
        <f t="shared" ca="1" si="10"/>
        <v>360</v>
      </c>
      <c r="Z62" s="191"/>
      <c r="AA62" s="162"/>
    </row>
    <row r="63" spans="1:27" s="161" customFormat="1" ht="12" x14ac:dyDescent="0.2">
      <c r="A63" s="193" t="s">
        <v>140</v>
      </c>
      <c r="B63" s="169">
        <f t="shared" ref="B63:L63" ca="1" si="11">-SUM(B8:B10,B25:B28) + SUM(B56:B57)</f>
        <v>37</v>
      </c>
      <c r="C63" s="169">
        <f t="shared" ca="1" si="11"/>
        <v>-8</v>
      </c>
      <c r="D63" s="169">
        <f t="shared" ca="1" si="11"/>
        <v>7</v>
      </c>
      <c r="E63" s="169">
        <f t="shared" ca="1" si="11"/>
        <v>25</v>
      </c>
      <c r="F63" s="169">
        <f t="shared" ca="1" si="11"/>
        <v>26</v>
      </c>
      <c r="G63" s="169">
        <f t="shared" ca="1" si="11"/>
        <v>26</v>
      </c>
      <c r="H63" s="169">
        <f t="shared" ca="1" si="11"/>
        <v>27</v>
      </c>
      <c r="I63" s="169">
        <f t="shared" ca="1" si="11"/>
        <v>-3</v>
      </c>
      <c r="J63" s="169">
        <f t="shared" ca="1" si="11"/>
        <v>-3</v>
      </c>
      <c r="K63" s="169">
        <f t="shared" ca="1" si="11"/>
        <v>-3</v>
      </c>
      <c r="L63" s="169">
        <f t="shared" ca="1" si="11"/>
        <v>-3</v>
      </c>
      <c r="M63" s="169">
        <f ca="1">-SUM(M8:M10,M25:M28) + SUM(M57:M57)</f>
        <v>-55</v>
      </c>
      <c r="N63" s="169">
        <f t="shared" ref="N63:Y63" ca="1" si="12">-SUM(N8:N10,N25:N28) + SUM(N56:N57)</f>
        <v>-4</v>
      </c>
      <c r="O63" s="169">
        <f t="shared" ca="1" si="12"/>
        <v>-4</v>
      </c>
      <c r="P63" s="169">
        <f t="shared" ca="1" si="12"/>
        <v>-4</v>
      </c>
      <c r="Q63" s="169">
        <f t="shared" ca="1" si="12"/>
        <v>-4</v>
      </c>
      <c r="R63" s="169">
        <f t="shared" ca="1" si="12"/>
        <v>-6</v>
      </c>
      <c r="S63" s="169">
        <f t="shared" ca="1" si="12"/>
        <v>19</v>
      </c>
      <c r="T63" s="169">
        <f t="shared" ca="1" si="12"/>
        <v>79</v>
      </c>
      <c r="U63" s="169">
        <f t="shared" ca="1" si="12"/>
        <v>79</v>
      </c>
      <c r="V63" s="169">
        <f t="shared" ca="1" si="12"/>
        <v>79</v>
      </c>
      <c r="W63" s="169">
        <f t="shared" ca="1" si="12"/>
        <v>59</v>
      </c>
      <c r="X63" s="169">
        <f t="shared" ca="1" si="12"/>
        <v>20</v>
      </c>
      <c r="Y63" s="170">
        <f t="shared" ca="1" si="12"/>
        <v>27</v>
      </c>
      <c r="Z63" s="191"/>
      <c r="AA63" s="162"/>
    </row>
    <row r="64" spans="1:27" s="161" customFormat="1" ht="12" x14ac:dyDescent="0.2">
      <c r="A64" s="193" t="s">
        <v>141</v>
      </c>
      <c r="B64" s="169">
        <f ca="1">IF(B62+B63&gt;645,"err",B62+B63)</f>
        <v>377</v>
      </c>
      <c r="C64" s="169">
        <f t="shared" ref="C64:Y64" ca="1" si="13">IF(C62+C63&gt;645,"err",C62+C63)</f>
        <v>367</v>
      </c>
      <c r="D64" s="169">
        <f t="shared" ca="1" si="13"/>
        <v>397</v>
      </c>
      <c r="E64" s="169">
        <f t="shared" ca="1" si="13"/>
        <v>415</v>
      </c>
      <c r="F64" s="169">
        <f t="shared" ca="1" si="13"/>
        <v>396</v>
      </c>
      <c r="G64" s="169">
        <f t="shared" ca="1" si="13"/>
        <v>401</v>
      </c>
      <c r="H64" s="169">
        <f t="shared" ca="1" si="13"/>
        <v>392</v>
      </c>
      <c r="I64" s="169">
        <f t="shared" ca="1" si="13"/>
        <v>352</v>
      </c>
      <c r="J64" s="169">
        <f t="shared" ca="1" si="13"/>
        <v>352</v>
      </c>
      <c r="K64" s="169">
        <f t="shared" ca="1" si="13"/>
        <v>367</v>
      </c>
      <c r="L64" s="169">
        <f t="shared" ca="1" si="13"/>
        <v>367</v>
      </c>
      <c r="M64" s="169">
        <f t="shared" ca="1" si="13"/>
        <v>315</v>
      </c>
      <c r="N64" s="169">
        <f t="shared" ca="1" si="13"/>
        <v>366</v>
      </c>
      <c r="O64" s="169">
        <f t="shared" ca="1" si="13"/>
        <v>366</v>
      </c>
      <c r="P64" s="169">
        <f t="shared" ca="1" si="13"/>
        <v>366</v>
      </c>
      <c r="Q64" s="169">
        <f t="shared" ca="1" si="13"/>
        <v>366</v>
      </c>
      <c r="R64" s="169">
        <f t="shared" ca="1" si="13"/>
        <v>364</v>
      </c>
      <c r="S64" s="169">
        <f t="shared" ca="1" si="13"/>
        <v>374</v>
      </c>
      <c r="T64" s="169">
        <f t="shared" ca="1" si="13"/>
        <v>444</v>
      </c>
      <c r="U64" s="169">
        <f t="shared" ca="1" si="13"/>
        <v>444</v>
      </c>
      <c r="V64" s="169">
        <f t="shared" ca="1" si="13"/>
        <v>419</v>
      </c>
      <c r="W64" s="169">
        <f t="shared" ca="1" si="13"/>
        <v>399</v>
      </c>
      <c r="X64" s="169">
        <f t="shared" ca="1" si="13"/>
        <v>370</v>
      </c>
      <c r="Y64" s="170">
        <f t="shared" ca="1" si="13"/>
        <v>387</v>
      </c>
      <c r="Z64" s="192"/>
      <c r="AA64" s="162"/>
    </row>
    <row r="65" spans="1:27" s="161" customFormat="1" ht="12" x14ac:dyDescent="0.2">
      <c r="A65" s="193" t="s">
        <v>18</v>
      </c>
      <c r="B65" s="169">
        <f ca="1">SUM(B61:B63)</f>
        <v>427</v>
      </c>
      <c r="C65" s="169">
        <f t="shared" ref="C65:Y65" ca="1" si="14">SUM(C61:C63)</f>
        <v>417</v>
      </c>
      <c r="D65" s="169">
        <f t="shared" ca="1" si="14"/>
        <v>447</v>
      </c>
      <c r="E65" s="169">
        <f t="shared" ca="1" si="14"/>
        <v>465</v>
      </c>
      <c r="F65" s="169">
        <f t="shared" ca="1" si="14"/>
        <v>446</v>
      </c>
      <c r="G65" s="169">
        <f t="shared" ca="1" si="14"/>
        <v>451</v>
      </c>
      <c r="H65" s="169">
        <f t="shared" ca="1" si="14"/>
        <v>442</v>
      </c>
      <c r="I65" s="169">
        <f t="shared" ca="1" si="14"/>
        <v>432</v>
      </c>
      <c r="J65" s="169">
        <f t="shared" ca="1" si="14"/>
        <v>485</v>
      </c>
      <c r="K65" s="169">
        <f t="shared" ca="1" si="14"/>
        <v>500</v>
      </c>
      <c r="L65" s="169">
        <f t="shared" ca="1" si="14"/>
        <v>500</v>
      </c>
      <c r="M65" s="169">
        <f t="shared" ca="1" si="14"/>
        <v>315</v>
      </c>
      <c r="N65" s="169">
        <f t="shared" ca="1" si="14"/>
        <v>499</v>
      </c>
      <c r="O65" s="169">
        <f t="shared" ca="1" si="14"/>
        <v>499</v>
      </c>
      <c r="P65" s="169">
        <f t="shared" ca="1" si="14"/>
        <v>499</v>
      </c>
      <c r="Q65" s="169">
        <f t="shared" ca="1" si="14"/>
        <v>499</v>
      </c>
      <c r="R65" s="169">
        <f t="shared" ca="1" si="14"/>
        <v>497</v>
      </c>
      <c r="S65" s="169">
        <f t="shared" ca="1" si="14"/>
        <v>507</v>
      </c>
      <c r="T65" s="169">
        <f t="shared" ca="1" si="14"/>
        <v>577</v>
      </c>
      <c r="U65" s="169">
        <f t="shared" ca="1" si="14"/>
        <v>577</v>
      </c>
      <c r="V65" s="169">
        <f t="shared" ca="1" si="14"/>
        <v>552</v>
      </c>
      <c r="W65" s="169">
        <f t="shared" ca="1" si="14"/>
        <v>532</v>
      </c>
      <c r="X65" s="169">
        <f t="shared" ca="1" si="14"/>
        <v>503</v>
      </c>
      <c r="Y65" s="170">
        <f t="shared" ca="1" si="14"/>
        <v>437</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86</v>
      </c>
      <c r="C67" s="169">
        <f t="array" ref="C67">SUM(IF(C$41:C$55 = 0,0,$Z$41:$Z$55-C$41:C$55))-INDEX(Balancing!$R$4:$R$27,C$3)</f>
        <v>121</v>
      </c>
      <c r="D67" s="169">
        <f t="array" ref="D67">SUM(IF(D$41:D$55 = 0,0,$Z$41:$Z$55-D$41:D$55))-INDEX(Balancing!$R$4:$R$27,D$3)</f>
        <v>150</v>
      </c>
      <c r="E67" s="169">
        <f t="array" ref="E67">SUM(IF(E$41:E$55 = 0,0,$Z$41:$Z$55-E$41:E$55))-INDEX(Balancing!$R$4:$R$27,E$3)</f>
        <v>190</v>
      </c>
      <c r="F67" s="169">
        <f t="array" ref="F67">SUM(IF(F$41:F$55 = 0,0,$Z$41:$Z$55-F$41:F$55))-INDEX(Balancing!$R$4:$R$27,F$3)</f>
        <v>177</v>
      </c>
      <c r="G67" s="169">
        <f t="array" ref="G67">SUM(IF(G$41:G$55 = 0,0,$Z$41:$Z$55-G$41:G$55))-INDEX(Balancing!$R$4:$R$27,G$3)</f>
        <v>159</v>
      </c>
      <c r="H67" s="169">
        <f t="array" ref="H67">SUM(IF(H$41:H$55 = 0,0,$Z$41:$Z$55-H$41:H$55))-INDEX(Balancing!$R$4:$R$27,H$3)</f>
        <v>135</v>
      </c>
      <c r="I67" s="169">
        <f t="array" ref="I67">SUM(IF(I$41:I$55 = 0,0,$Z$41:$Z$55-I$41:I$55))-INDEX(Balancing!$R$4:$R$27,I$3)</f>
        <v>108</v>
      </c>
      <c r="J67" s="169">
        <f t="array" ref="J67">SUM(IF(J$41:J$55 = 0,0,$Z$41:$Z$55-J$41:J$55))-INDEX(Balancing!$R$4:$R$27,J$3)</f>
        <v>120</v>
      </c>
      <c r="K67" s="169">
        <f t="array" ref="K67">SUM(IF(K$41:K$55 = 0,0,$Z$41:$Z$55-K$41:K$55))-INDEX(Balancing!$R$4:$R$27,K$3)</f>
        <v>147</v>
      </c>
      <c r="L67" s="169">
        <f t="array" ref="L67">SUM(IF(L$41:L$55 = 0,0,$Z$41:$Z$55-L$41:L$55))-INDEX(Balancing!$R$4:$R$27,L$3)</f>
        <v>142</v>
      </c>
      <c r="M67" s="169">
        <f t="array" ref="M67">SUM(IF(M$41:M$55 = 0,0,$Z$41:$Z$55-M$41:M$55))-INDEX(Balancing!$R$4:$R$27,M$3)</f>
        <v>142</v>
      </c>
      <c r="N67" s="169">
        <v>179</v>
      </c>
      <c r="O67" s="169">
        <f t="array" ref="O67">SUM(IF(O$41:O$55 = 0,0,$Z$41:$Z$55-O$41:O$55))-INDEX(Balancing!$R$4:$R$27,O$3)</f>
        <v>168</v>
      </c>
      <c r="P67" s="169">
        <f t="array" ref="P67">SUM(IF(P$41:P$55 = 0,0,$Z$41:$Z$55-P$41:P$55))-INDEX(Balancing!$R$4:$R$27,P$3)</f>
        <v>167</v>
      </c>
      <c r="Q67" s="169">
        <f t="array" ref="Q67">SUM(IF(Q$41:Q$55 = 0,0,$Z$41:$Z$55-Q$41:Q$55))-INDEX(Balancing!$R$4:$R$27,Q$3)</f>
        <v>197</v>
      </c>
      <c r="R67" s="169">
        <f t="array" ref="R67">SUM(IF(R$41:R$55 = 0,0,$Z$41:$Z$55-R$41:R$55))-INDEX(Balancing!$R$4:$R$27,R$3)</f>
        <v>166</v>
      </c>
      <c r="S67" s="169">
        <f t="array" ref="S67">SUM(IF(S$41:S$55 = 0,0,$Z$41:$Z$55-S$41:S$55))-INDEX(Balancing!$R$4:$R$27,S$3)</f>
        <v>76</v>
      </c>
      <c r="T67" s="169">
        <f t="array" ref="T67">SUM(IF(T$41:T$55 = 0,0,$Z$41:$Z$55-T$41:T$55))-INDEX(Balancing!$R$4:$R$27,T$3)</f>
        <v>56</v>
      </c>
      <c r="U67" s="169">
        <f t="array" ref="U67">SUM(IF(U$41:U$55 = 0,0,$Z$41:$Z$55-U$41:U$55))-INDEX(Balancing!$R$4:$R$27,U$3)</f>
        <v>62</v>
      </c>
      <c r="V67" s="169">
        <f t="array" ref="V67">SUM(IF(V$41:V$55 = 0,0,$Z$41:$Z$55-V$41:V$55))-INDEX(Balancing!$R$4:$R$27,V$3)</f>
        <v>80</v>
      </c>
      <c r="W67" s="169">
        <f t="array" ref="W67">SUM(IF(W$41:W$55 = 0,0,$Z$41:$Z$55-W$41:W$55))-INDEX(Balancing!$R$4:$R$27,W$3)</f>
        <v>88</v>
      </c>
      <c r="X67" s="169">
        <f t="array" ref="X67">SUM(IF(X$41:X$55 = 0,0,$Z$41:$Z$55-X$41:X$55))-INDEX(Balancing!$R$4:$R$27,X$3)</f>
        <v>128</v>
      </c>
      <c r="Y67" s="170">
        <f t="array" ref="Y67">SUM(IF(Y$41:Y$55 = 0,0,$Z$41:$Z$55-Y$41:Y$55))-INDEX(Balancing!$R$4:$R$27,Y$3)</f>
        <v>98</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46</v>
      </c>
      <c r="C69" s="171">
        <f t="shared" si="15"/>
        <v>43</v>
      </c>
      <c r="D69" s="171">
        <f t="shared" si="15"/>
        <v>43</v>
      </c>
      <c r="E69" s="171">
        <f t="shared" si="15"/>
        <v>42</v>
      </c>
      <c r="F69" s="171">
        <f t="shared" si="15"/>
        <v>42</v>
      </c>
      <c r="G69" s="171">
        <f t="shared" si="15"/>
        <v>44</v>
      </c>
      <c r="H69" s="171">
        <f t="shared" ref="H69:X69" si="16">IF(H67&lt;0.07*I4,"err",ROUND(I4*0.07,0))</f>
        <v>44</v>
      </c>
      <c r="I69" s="171">
        <f t="shared" si="16"/>
        <v>47</v>
      </c>
      <c r="J69" s="171">
        <f t="shared" si="16"/>
        <v>47</v>
      </c>
      <c r="K69" s="171">
        <f t="shared" si="16"/>
        <v>47</v>
      </c>
      <c r="L69" s="171">
        <f t="shared" si="16"/>
        <v>47</v>
      </c>
      <c r="M69" s="171">
        <f t="shared" si="16"/>
        <v>48</v>
      </c>
      <c r="N69" s="171">
        <f t="shared" si="16"/>
        <v>46</v>
      </c>
      <c r="O69" s="171">
        <f t="shared" si="16"/>
        <v>45</v>
      </c>
      <c r="P69" s="171">
        <f t="shared" si="16"/>
        <v>44</v>
      </c>
      <c r="Q69" s="171">
        <f t="shared" si="16"/>
        <v>46</v>
      </c>
      <c r="R69" s="171">
        <f t="shared" si="16"/>
        <v>52</v>
      </c>
      <c r="S69" s="171">
        <f t="shared" si="16"/>
        <v>56</v>
      </c>
      <c r="T69" s="171">
        <f t="shared" si="16"/>
        <v>56</v>
      </c>
      <c r="U69" s="171">
        <f t="shared" si="16"/>
        <v>55</v>
      </c>
      <c r="V69" s="171">
        <f t="shared" si="16"/>
        <v>54</v>
      </c>
      <c r="W69" s="171">
        <f t="shared" si="16"/>
        <v>48</v>
      </c>
      <c r="X69" s="171">
        <f t="shared" si="16"/>
        <v>47</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288</v>
      </c>
      <c r="C78" s="462">
        <f t="shared" ca="1" si="17"/>
        <v>253</v>
      </c>
      <c r="D78" s="462">
        <f t="shared" ca="1" si="17"/>
        <v>238</v>
      </c>
      <c r="E78" s="462">
        <f ca="1">(E22+E25+E29)</f>
        <v>238</v>
      </c>
      <c r="F78" s="462">
        <f t="shared" ca="1" si="17"/>
        <v>238</v>
      </c>
      <c r="G78" s="462">
        <f ca="1">(G22+G25+G29)</f>
        <v>253</v>
      </c>
      <c r="H78" s="462">
        <f ca="1">(H22+H25+H29)</f>
        <v>263</v>
      </c>
      <c r="I78" s="462">
        <f ca="1">(I22+I25+I29)</f>
        <v>303</v>
      </c>
      <c r="J78" s="462">
        <f ca="1">(J22+J25+J29)</f>
        <v>303</v>
      </c>
      <c r="K78" s="462">
        <f t="shared" ca="1" si="17"/>
        <v>288</v>
      </c>
      <c r="L78" s="462">
        <f t="shared" ca="1" si="17"/>
        <v>288</v>
      </c>
      <c r="M78" s="462">
        <f t="shared" ca="1" si="17"/>
        <v>288</v>
      </c>
      <c r="N78" s="462">
        <f t="shared" ca="1" si="17"/>
        <v>288</v>
      </c>
      <c r="O78" s="462">
        <f t="shared" ca="1" si="17"/>
        <v>288</v>
      </c>
      <c r="P78" s="462">
        <f t="shared" ca="1" si="17"/>
        <v>288</v>
      </c>
      <c r="Q78" s="462">
        <f t="shared" ca="1" si="17"/>
        <v>288</v>
      </c>
      <c r="R78" s="462">
        <f t="shared" ca="1" si="17"/>
        <v>288</v>
      </c>
      <c r="S78" s="462">
        <f t="shared" ca="1" si="17"/>
        <v>303</v>
      </c>
      <c r="T78" s="462">
        <f t="shared" ca="1" si="17"/>
        <v>318</v>
      </c>
      <c r="U78" s="462">
        <f t="shared" ca="1" si="17"/>
        <v>318</v>
      </c>
      <c r="V78" s="462">
        <f t="shared" ca="1" si="17"/>
        <v>318</v>
      </c>
      <c r="W78" s="462">
        <f t="shared" ca="1" si="17"/>
        <v>318</v>
      </c>
      <c r="X78" s="462">
        <f t="shared" ca="1" si="17"/>
        <v>308</v>
      </c>
      <c r="Y78" s="462">
        <f t="shared" ca="1" si="17"/>
        <v>268</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Deals!AD119</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6832</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 ca="1">SUM(Z89,Z92,Z95,Z98,Z101,Z105,Z110,Z115,Z120,Z125,Z130,Z135,Z140,Z145,Z150,Z155,Z160)</f>
        <v>#NAME?</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#NAME?</v>
      </c>
    </row>
    <row r="89" spans="1:27" x14ac:dyDescent="0.2">
      <c r="A89" s="227" t="str">
        <f>Economics!A28</f>
        <v>4 Corners Unit 4</v>
      </c>
      <c r="B89" s="228">
        <f t="shared" ref="B89:Y89" si="18">B56</f>
        <v>12</v>
      </c>
      <c r="C89" s="228">
        <f t="shared" si="18"/>
        <v>17</v>
      </c>
      <c r="D89" s="228">
        <f t="shared" si="18"/>
        <v>32</v>
      </c>
      <c r="E89" s="228">
        <f>E56</f>
        <v>50</v>
      </c>
      <c r="F89" s="228">
        <f t="shared" si="18"/>
        <v>51</v>
      </c>
      <c r="G89" s="228">
        <f t="shared" si="18"/>
        <v>51</v>
      </c>
      <c r="H89" s="228">
        <f t="shared" si="18"/>
        <v>52</v>
      </c>
      <c r="I89" s="228">
        <f t="shared" si="18"/>
        <v>52</v>
      </c>
      <c r="J89" s="228">
        <f t="shared" si="18"/>
        <v>52</v>
      </c>
      <c r="K89" s="228">
        <f t="shared" si="18"/>
        <v>52</v>
      </c>
      <c r="L89" s="228">
        <f t="shared" si="18"/>
        <v>52</v>
      </c>
      <c r="M89" s="228">
        <f>M57</f>
        <v>0</v>
      </c>
      <c r="N89" s="228">
        <f t="shared" si="18"/>
        <v>51</v>
      </c>
      <c r="O89" s="228">
        <f t="shared" si="18"/>
        <v>51</v>
      </c>
      <c r="P89" s="228">
        <f t="shared" si="18"/>
        <v>51</v>
      </c>
      <c r="Q89" s="228">
        <f t="shared" si="18"/>
        <v>51</v>
      </c>
      <c r="R89" s="228">
        <f t="shared" si="18"/>
        <v>49</v>
      </c>
      <c r="S89" s="228">
        <f t="shared" si="18"/>
        <v>49</v>
      </c>
      <c r="T89" s="228">
        <f t="shared" si="18"/>
        <v>49</v>
      </c>
      <c r="U89" s="228">
        <f t="shared" si="18"/>
        <v>49</v>
      </c>
      <c r="V89" s="228">
        <f t="shared" si="18"/>
        <v>49</v>
      </c>
      <c r="W89" s="228">
        <f t="shared" si="18"/>
        <v>49</v>
      </c>
      <c r="X89" s="228">
        <f t="shared" si="18"/>
        <v>50</v>
      </c>
      <c r="Y89" s="228">
        <f t="shared" si="18"/>
        <v>52</v>
      </c>
      <c r="Z89" s="257">
        <f t="array" ref="Z89">SUM(B89:Y89*Economics!F$28)</f>
        <v>14029.346240000004</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91</v>
      </c>
      <c r="C91" s="206">
        <f t="shared" si="19"/>
        <v>35</v>
      </c>
      <c r="D91" s="206">
        <f t="shared" si="19"/>
        <v>-30</v>
      </c>
      <c r="E91" s="206">
        <f t="shared" si="19"/>
        <v>-48</v>
      </c>
      <c r="F91" s="206">
        <f t="shared" si="19"/>
        <v>-49</v>
      </c>
      <c r="G91" s="206">
        <f t="shared" si="19"/>
        <v>-49</v>
      </c>
      <c r="H91" s="206">
        <f t="shared" si="19"/>
        <v>0</v>
      </c>
      <c r="I91" s="206">
        <f t="shared" si="19"/>
        <v>0</v>
      </c>
      <c r="J91" s="206">
        <f t="shared" si="19"/>
        <v>0</v>
      </c>
      <c r="K91" s="206">
        <f t="shared" si="19"/>
        <v>0</v>
      </c>
      <c r="L91" s="206">
        <f t="shared" si="19"/>
        <v>51</v>
      </c>
      <c r="M91" s="206">
        <f t="shared" si="19"/>
        <v>103</v>
      </c>
      <c r="N91" s="206">
        <f t="shared" si="19"/>
        <v>52</v>
      </c>
      <c r="O91" s="206">
        <f t="shared" si="19"/>
        <v>52</v>
      </c>
      <c r="P91" s="206">
        <f t="shared" si="19"/>
        <v>52</v>
      </c>
      <c r="Q91" s="206">
        <f t="shared" si="19"/>
        <v>52</v>
      </c>
      <c r="R91" s="206">
        <f t="shared" si="19"/>
        <v>54</v>
      </c>
      <c r="S91" s="206">
        <f t="shared" si="19"/>
        <v>54</v>
      </c>
      <c r="T91" s="206">
        <f t="shared" si="19"/>
        <v>54</v>
      </c>
      <c r="U91" s="206">
        <f t="shared" si="19"/>
        <v>54</v>
      </c>
      <c r="V91" s="206">
        <f t="shared" si="19"/>
        <v>3</v>
      </c>
      <c r="W91" s="206">
        <f t="shared" si="19"/>
        <v>3</v>
      </c>
      <c r="X91" s="206">
        <f t="shared" si="19"/>
        <v>2</v>
      </c>
      <c r="Y91" s="206">
        <f t="shared" si="19"/>
        <v>0</v>
      </c>
      <c r="Z91" s="260">
        <f>Z89-Z90</f>
        <v>-7008.1356799999903</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201</v>
      </c>
      <c r="E95" s="181">
        <f>E53</f>
        <v>201</v>
      </c>
      <c r="F95" s="181">
        <f t="shared" si="22"/>
        <v>201</v>
      </c>
      <c r="G95" s="181">
        <f t="shared" si="22"/>
        <v>201</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29407.103999999985</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-1</v>
      </c>
      <c r="E97" s="206">
        <f t="shared" si="23"/>
        <v>-1</v>
      </c>
      <c r="F97" s="206">
        <f t="shared" si="23"/>
        <v>-1</v>
      </c>
      <c r="G97" s="206">
        <f t="shared" si="23"/>
        <v>-1</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-1</v>
      </c>
      <c r="T97" s="206">
        <f t="shared" si="23"/>
        <v>-1</v>
      </c>
      <c r="U97" s="206">
        <f t="shared" si="23"/>
        <v>-1</v>
      </c>
      <c r="V97" s="206">
        <f t="shared" si="23"/>
        <v>-1</v>
      </c>
      <c r="W97" s="206">
        <f t="shared" si="23"/>
        <v>-1</v>
      </c>
      <c r="X97" s="206">
        <f t="shared" si="23"/>
        <v>-1</v>
      </c>
      <c r="Y97" s="206">
        <f t="shared" si="23"/>
        <v>-1</v>
      </c>
      <c r="Z97" s="260">
        <f>Z95-Z96</f>
        <v>146.30399999997462</v>
      </c>
    </row>
    <row r="98" spans="1:29" x14ac:dyDescent="0.2">
      <c r="A98" s="183" t="str">
        <f>Economics!A31</f>
        <v>PV Unit 2</v>
      </c>
      <c r="B98" s="181">
        <f t="shared" ref="B98:Y98" si="24">B54</f>
        <v>201</v>
      </c>
      <c r="C98" s="181">
        <f t="shared" si="24"/>
        <v>201</v>
      </c>
      <c r="D98" s="181">
        <f t="shared" si="24"/>
        <v>201</v>
      </c>
      <c r="E98" s="181">
        <f>E54</f>
        <v>201</v>
      </c>
      <c r="F98" s="181">
        <f t="shared" si="24"/>
        <v>201</v>
      </c>
      <c r="G98" s="181">
        <f t="shared" si="24"/>
        <v>201</v>
      </c>
      <c r="H98" s="181">
        <f t="shared" si="24"/>
        <v>201</v>
      </c>
      <c r="I98" s="181">
        <f t="shared" si="24"/>
        <v>201</v>
      </c>
      <c r="J98" s="181">
        <f t="shared" si="24"/>
        <v>201</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201</v>
      </c>
      <c r="T98" s="181">
        <f t="shared" si="24"/>
        <v>201</v>
      </c>
      <c r="U98" s="181">
        <f t="shared" si="24"/>
        <v>201</v>
      </c>
      <c r="V98" s="181">
        <f t="shared" si="24"/>
        <v>201</v>
      </c>
      <c r="W98" s="181">
        <f t="shared" si="24"/>
        <v>201</v>
      </c>
      <c r="X98" s="181">
        <f t="shared" si="24"/>
        <v>201</v>
      </c>
      <c r="Y98" s="181">
        <f t="shared" si="24"/>
        <v>201</v>
      </c>
      <c r="Z98" s="259">
        <f t="array" ref="Z98">SUM(B98:Y98*Economics!F$31)</f>
        <v>29407.103999999985</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-7</v>
      </c>
      <c r="D100" s="206">
        <f t="shared" si="25"/>
        <v>-7</v>
      </c>
      <c r="E100" s="206">
        <f t="shared" si="25"/>
        <v>-7</v>
      </c>
      <c r="F100" s="206">
        <f t="shared" si="25"/>
        <v>-6</v>
      </c>
      <c r="G100" s="206">
        <f t="shared" si="25"/>
        <v>-6</v>
      </c>
      <c r="H100" s="206">
        <f t="shared" si="25"/>
        <v>-6</v>
      </c>
      <c r="I100" s="206">
        <f t="shared" si="25"/>
        <v>-6</v>
      </c>
      <c r="J100" s="206">
        <f t="shared" si="25"/>
        <v>-6</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-6</v>
      </c>
      <c r="T100" s="206">
        <f t="shared" si="25"/>
        <v>-6</v>
      </c>
      <c r="U100" s="206">
        <f t="shared" si="25"/>
        <v>-6</v>
      </c>
      <c r="V100" s="206">
        <f t="shared" si="25"/>
        <v>-6</v>
      </c>
      <c r="W100" s="206">
        <f t="shared" si="25"/>
        <v>-6</v>
      </c>
      <c r="X100" s="206">
        <f t="shared" si="25"/>
        <v>-6</v>
      </c>
      <c r="Y100" s="206">
        <f t="shared" si="25"/>
        <v>-6</v>
      </c>
      <c r="Z100" s="260">
        <f>Z98-Z99</f>
        <v>902.20799999997689</v>
      </c>
    </row>
    <row r="101" spans="1:29" x14ac:dyDescent="0.2">
      <c r="A101" s="183" t="str">
        <f>Economics!A32</f>
        <v>PV Unit 3</v>
      </c>
      <c r="B101" s="181">
        <f t="shared" ref="B101:Y101" si="26">B55</f>
        <v>201</v>
      </c>
      <c r="C101" s="181">
        <f t="shared" si="26"/>
        <v>201</v>
      </c>
      <c r="D101" s="181">
        <f t="shared" si="26"/>
        <v>201</v>
      </c>
      <c r="E101" s="181">
        <f>E55</f>
        <v>201</v>
      </c>
      <c r="F101" s="181">
        <f t="shared" si="26"/>
        <v>201</v>
      </c>
      <c r="G101" s="181">
        <f t="shared" si="26"/>
        <v>201</v>
      </c>
      <c r="H101" s="181">
        <f t="shared" si="26"/>
        <v>201</v>
      </c>
      <c r="I101" s="181">
        <f t="shared" si="26"/>
        <v>201</v>
      </c>
      <c r="J101" s="181">
        <f t="shared" si="26"/>
        <v>201</v>
      </c>
      <c r="K101" s="181">
        <f t="shared" si="26"/>
        <v>201</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201</v>
      </c>
      <c r="T101" s="181">
        <f t="shared" si="26"/>
        <v>201</v>
      </c>
      <c r="U101" s="181">
        <f t="shared" si="26"/>
        <v>201</v>
      </c>
      <c r="V101" s="181">
        <f t="shared" si="26"/>
        <v>201</v>
      </c>
      <c r="W101" s="181">
        <f t="shared" si="26"/>
        <v>201</v>
      </c>
      <c r="X101" s="181">
        <f t="shared" si="26"/>
        <v>201</v>
      </c>
      <c r="Y101" s="181">
        <f t="shared" si="26"/>
        <v>201</v>
      </c>
      <c r="Z101" s="259">
        <f t="array" ref="Z101">SUM(B101:Y101*Economics!F$32)</f>
        <v>29407.103999999985</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-1</v>
      </c>
      <c r="D103" s="206">
        <f t="shared" si="27"/>
        <v>-1</v>
      </c>
      <c r="E103" s="206">
        <f t="shared" si="27"/>
        <v>-1</v>
      </c>
      <c r="F103" s="206">
        <f t="shared" si="27"/>
        <v>-1</v>
      </c>
      <c r="G103" s="206">
        <f t="shared" si="27"/>
        <v>-1</v>
      </c>
      <c r="H103" s="206">
        <f t="shared" si="27"/>
        <v>-1</v>
      </c>
      <c r="I103" s="206">
        <f t="shared" si="27"/>
        <v>-1</v>
      </c>
      <c r="J103" s="206">
        <f t="shared" si="27"/>
        <v>-1</v>
      </c>
      <c r="K103" s="206">
        <f t="shared" si="27"/>
        <v>-1</v>
      </c>
      <c r="L103" s="206">
        <f t="shared" si="27"/>
        <v>-1</v>
      </c>
      <c r="M103" s="206">
        <f t="shared" si="27"/>
        <v>-1</v>
      </c>
      <c r="N103" s="206">
        <f t="shared" si="27"/>
        <v>-1</v>
      </c>
      <c r="O103" s="206">
        <f t="shared" si="27"/>
        <v>-1</v>
      </c>
      <c r="P103" s="206">
        <f t="shared" si="27"/>
        <v>-1</v>
      </c>
      <c r="Q103" s="206">
        <f t="shared" si="27"/>
        <v>-1</v>
      </c>
      <c r="R103" s="206">
        <f t="shared" si="27"/>
        <v>-1</v>
      </c>
      <c r="S103" s="206">
        <f t="shared" si="27"/>
        <v>-1</v>
      </c>
      <c r="T103" s="206">
        <f t="shared" si="27"/>
        <v>-1</v>
      </c>
      <c r="U103" s="206">
        <f t="shared" si="27"/>
        <v>-1</v>
      </c>
      <c r="V103" s="206">
        <f t="shared" si="27"/>
        <v>-1</v>
      </c>
      <c r="W103" s="206">
        <f t="shared" si="27"/>
        <v>-1</v>
      </c>
      <c r="X103" s="206">
        <f t="shared" si="27"/>
        <v>-1</v>
      </c>
      <c r="Y103" s="206">
        <f t="shared" si="27"/>
        <v>-1</v>
      </c>
      <c r="Z103" s="260">
        <f>Z101-Z102</f>
        <v>146.30399999997462</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40</v>
      </c>
      <c r="C109" s="181">
        <f t="shared" ref="C109:Y109" si="32">C42</f>
        <v>37</v>
      </c>
      <c r="D109" s="181">
        <f t="shared" si="32"/>
        <v>37</v>
      </c>
      <c r="E109" s="181">
        <f>E42</f>
        <v>37</v>
      </c>
      <c r="F109" s="181">
        <f t="shared" si="32"/>
        <v>40</v>
      </c>
      <c r="G109" s="181">
        <f t="shared" si="32"/>
        <v>37</v>
      </c>
      <c r="H109" s="181">
        <f t="shared" si="32"/>
        <v>40</v>
      </c>
      <c r="I109" s="181">
        <f>I42</f>
        <v>38</v>
      </c>
      <c r="J109" s="181">
        <f t="shared" si="32"/>
        <v>37</v>
      </c>
      <c r="K109" s="181">
        <f t="shared" si="32"/>
        <v>31</v>
      </c>
      <c r="L109" s="181">
        <f t="shared" si="32"/>
        <v>36</v>
      </c>
      <c r="M109" s="181">
        <f t="shared" si="32"/>
        <v>31</v>
      </c>
      <c r="N109" s="181">
        <f t="shared" si="32"/>
        <v>31</v>
      </c>
      <c r="O109" s="181">
        <f t="shared" si="32"/>
        <v>31</v>
      </c>
      <c r="P109" s="181">
        <f t="shared" si="32"/>
        <v>31</v>
      </c>
      <c r="Q109" s="181">
        <f t="shared" si="32"/>
        <v>30</v>
      </c>
      <c r="R109" s="181">
        <f t="shared" si="32"/>
        <v>31</v>
      </c>
      <c r="S109" s="181">
        <f t="shared" si="32"/>
        <v>40</v>
      </c>
      <c r="T109" s="181">
        <f t="shared" si="32"/>
        <v>37</v>
      </c>
      <c r="U109" s="181">
        <f t="shared" si="32"/>
        <v>39</v>
      </c>
      <c r="V109" s="181">
        <f t="shared" si="32"/>
        <v>36</v>
      </c>
      <c r="W109" s="181">
        <f t="shared" si="32"/>
        <v>37</v>
      </c>
      <c r="X109" s="181">
        <f t="shared" si="32"/>
        <v>37</v>
      </c>
      <c r="Y109" s="181">
        <f t="shared" si="32"/>
        <v>43</v>
      </c>
      <c r="Z109" s="219">
        <f>SUM(B109:Y109)</f>
        <v>864</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52</v>
      </c>
      <c r="C114" s="181">
        <f t="shared" si="36"/>
        <v>38</v>
      </c>
      <c r="D114" s="181">
        <f t="shared" si="36"/>
        <v>38</v>
      </c>
      <c r="E114" s="181">
        <f>E43</f>
        <v>37</v>
      </c>
      <c r="F114" s="181">
        <f t="shared" si="36"/>
        <v>39</v>
      </c>
      <c r="G114" s="181">
        <f t="shared" si="36"/>
        <v>38</v>
      </c>
      <c r="H114" s="181">
        <f t="shared" si="36"/>
        <v>39</v>
      </c>
      <c r="I114" s="181">
        <f t="shared" si="36"/>
        <v>37</v>
      </c>
      <c r="J114" s="181">
        <f t="shared" si="36"/>
        <v>38</v>
      </c>
      <c r="K114" s="181">
        <f t="shared" si="36"/>
        <v>38</v>
      </c>
      <c r="L114" s="181">
        <f t="shared" si="36"/>
        <v>35</v>
      </c>
      <c r="M114" s="181">
        <f t="shared" si="36"/>
        <v>38</v>
      </c>
      <c r="N114" s="181">
        <f t="shared" si="36"/>
        <v>37</v>
      </c>
      <c r="O114" s="181">
        <f t="shared" si="36"/>
        <v>37</v>
      </c>
      <c r="P114" s="181">
        <f t="shared" si="36"/>
        <v>37</v>
      </c>
      <c r="Q114" s="181">
        <f t="shared" si="36"/>
        <v>37</v>
      </c>
      <c r="R114" s="181">
        <f t="shared" si="36"/>
        <v>37</v>
      </c>
      <c r="S114" s="181">
        <f t="shared" si="36"/>
        <v>61</v>
      </c>
      <c r="T114" s="181">
        <f t="shared" si="36"/>
        <v>79</v>
      </c>
      <c r="U114" s="181">
        <f t="shared" si="36"/>
        <v>71</v>
      </c>
      <c r="V114" s="181">
        <f t="shared" si="36"/>
        <v>61</v>
      </c>
      <c r="W114" s="181">
        <f t="shared" si="36"/>
        <v>51</v>
      </c>
      <c r="X114" s="181">
        <f t="shared" si="36"/>
        <v>52</v>
      </c>
      <c r="Y114" s="181">
        <f t="shared" si="36"/>
        <v>77</v>
      </c>
      <c r="Z114" s="219">
        <f>SUM(B114:Y114)</f>
        <v>1104</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0</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0</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0</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0</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206</v>
      </c>
      <c r="C139" s="181">
        <f t="shared" si="59"/>
        <v>188</v>
      </c>
      <c r="D139" s="181">
        <f t="shared" si="59"/>
        <v>159</v>
      </c>
      <c r="E139" s="181">
        <f>E48</f>
        <v>120</v>
      </c>
      <c r="F139" s="181">
        <f t="shared" si="59"/>
        <v>128</v>
      </c>
      <c r="G139" s="181">
        <f t="shared" si="59"/>
        <v>150</v>
      </c>
      <c r="H139" s="181">
        <f t="shared" si="59"/>
        <v>170</v>
      </c>
      <c r="I139" s="181">
        <f t="shared" si="59"/>
        <v>201</v>
      </c>
      <c r="J139" s="181">
        <f t="shared" si="59"/>
        <v>189</v>
      </c>
      <c r="K139" s="181">
        <f t="shared" si="59"/>
        <v>168</v>
      </c>
      <c r="L139" s="181">
        <f t="shared" si="59"/>
        <v>171</v>
      </c>
      <c r="M139" s="181">
        <f t="shared" si="59"/>
        <v>173</v>
      </c>
      <c r="N139" s="181">
        <f t="shared" si="59"/>
        <v>176</v>
      </c>
      <c r="O139" s="181">
        <f t="shared" si="59"/>
        <v>148</v>
      </c>
      <c r="P139" s="181">
        <f t="shared" si="59"/>
        <v>149</v>
      </c>
      <c r="Q139" s="181">
        <f t="shared" si="59"/>
        <v>120</v>
      </c>
      <c r="R139" s="181">
        <f t="shared" si="59"/>
        <v>150</v>
      </c>
      <c r="S139" s="181">
        <f t="shared" si="59"/>
        <v>207</v>
      </c>
      <c r="T139" s="181">
        <f t="shared" si="59"/>
        <v>212</v>
      </c>
      <c r="U139" s="181">
        <f t="shared" si="59"/>
        <v>212</v>
      </c>
      <c r="V139" s="181">
        <f t="shared" si="59"/>
        <v>207</v>
      </c>
      <c r="W139" s="181">
        <f t="shared" si="59"/>
        <v>208</v>
      </c>
      <c r="X139" s="181">
        <f t="shared" si="59"/>
        <v>167</v>
      </c>
      <c r="Y139" s="181">
        <f t="shared" si="59"/>
        <v>166</v>
      </c>
      <c r="Z139" s="219">
        <f>SUM(B139:Y139)</f>
        <v>4145</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944</v>
      </c>
      <c r="C164" s="303">
        <f t="shared" si="80"/>
        <v>883</v>
      </c>
      <c r="D164" s="303">
        <f t="shared" si="80"/>
        <v>869</v>
      </c>
      <c r="E164" s="303">
        <f t="shared" si="80"/>
        <v>847</v>
      </c>
      <c r="F164" s="303">
        <f t="shared" si="80"/>
        <v>861</v>
      </c>
      <c r="G164" s="303">
        <f t="shared" si="80"/>
        <v>879</v>
      </c>
      <c r="H164" s="303">
        <f t="shared" si="80"/>
        <v>904</v>
      </c>
      <c r="I164" s="303">
        <f t="shared" si="80"/>
        <v>931</v>
      </c>
      <c r="J164" s="303">
        <f t="shared" si="80"/>
        <v>919</v>
      </c>
      <c r="K164" s="303">
        <f t="shared" si="80"/>
        <v>892</v>
      </c>
      <c r="L164" s="303">
        <f t="shared" si="80"/>
        <v>897</v>
      </c>
      <c r="M164" s="303">
        <f t="shared" si="80"/>
        <v>845</v>
      </c>
      <c r="N164" s="303">
        <f t="shared" si="80"/>
        <v>898</v>
      </c>
      <c r="O164" s="303">
        <f t="shared" si="80"/>
        <v>870</v>
      </c>
      <c r="P164" s="303">
        <f t="shared" si="80"/>
        <v>871</v>
      </c>
      <c r="Q164" s="303">
        <f t="shared" si="80"/>
        <v>841</v>
      </c>
      <c r="R164" s="303">
        <f t="shared" si="80"/>
        <v>870</v>
      </c>
      <c r="S164" s="303">
        <f t="shared" si="80"/>
        <v>994</v>
      </c>
      <c r="T164" s="303">
        <f t="shared" si="80"/>
        <v>1014</v>
      </c>
      <c r="U164" s="303">
        <f t="shared" si="80"/>
        <v>1008</v>
      </c>
      <c r="V164" s="303">
        <f t="shared" si="80"/>
        <v>990</v>
      </c>
      <c r="W164" s="303">
        <f t="shared" si="80"/>
        <v>948</v>
      </c>
      <c r="X164" s="303">
        <f t="shared" si="80"/>
        <v>909</v>
      </c>
      <c r="Y164" s="304">
        <f t="shared" si="80"/>
        <v>941</v>
      </c>
      <c r="Z164" s="270"/>
      <c r="AA164" s="268"/>
    </row>
    <row r="165" spans="1:27" s="269" customFormat="1" ht="13.5" customHeight="1" thickBot="1" x14ac:dyDescent="0.25">
      <c r="A165" s="305" t="s">
        <v>183</v>
      </c>
      <c r="B165" s="306">
        <f t="shared" ref="B165:Y165" si="81">B161+B156+B151+B146+B141+B136+B131+B126+B121+B116+B111+B106+B102+B99+B96+B93+B90</f>
        <v>979</v>
      </c>
      <c r="C165" s="306">
        <f t="shared" si="81"/>
        <v>878</v>
      </c>
      <c r="D165" s="306">
        <f t="shared" si="81"/>
        <v>848</v>
      </c>
      <c r="E165" s="306">
        <f t="shared" si="81"/>
        <v>848</v>
      </c>
      <c r="F165" s="306">
        <f t="shared" si="81"/>
        <v>858</v>
      </c>
      <c r="G165" s="306">
        <f t="shared" si="81"/>
        <v>868</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#NAME?</v>
      </c>
    </row>
    <row r="166" spans="1:27" x14ac:dyDescent="0.2">
      <c r="A166" s="330" t="s">
        <v>184</v>
      </c>
      <c r="B166" s="331">
        <f t="shared" ref="B166:Y166" si="82">B165-B164</f>
        <v>35</v>
      </c>
      <c r="C166" s="331">
        <f t="shared" si="82"/>
        <v>-5</v>
      </c>
      <c r="D166" s="331">
        <f t="shared" si="82"/>
        <v>-21</v>
      </c>
      <c r="E166" s="331">
        <f t="shared" si="82"/>
        <v>1</v>
      </c>
      <c r="F166" s="331">
        <f t="shared" si="82"/>
        <v>-3</v>
      </c>
      <c r="G166" s="331">
        <f t="shared" si="82"/>
        <v>-11</v>
      </c>
      <c r="H166" s="331">
        <f t="shared" si="82"/>
        <v>-10</v>
      </c>
      <c r="I166" s="331">
        <f t="shared" si="82"/>
        <v>-52</v>
      </c>
      <c r="J166" s="331">
        <f t="shared" si="82"/>
        <v>-40</v>
      </c>
      <c r="K166" s="331">
        <f t="shared" si="82"/>
        <v>-13</v>
      </c>
      <c r="L166" s="331">
        <f t="shared" si="82"/>
        <v>33</v>
      </c>
      <c r="M166" s="331">
        <f t="shared" si="82"/>
        <v>85</v>
      </c>
      <c r="N166" s="331">
        <f t="shared" si="82"/>
        <v>32</v>
      </c>
      <c r="O166" s="331">
        <f t="shared" si="82"/>
        <v>60</v>
      </c>
      <c r="P166" s="331">
        <f t="shared" si="82"/>
        <v>59</v>
      </c>
      <c r="Q166" s="331">
        <f t="shared" si="82"/>
        <v>89</v>
      </c>
      <c r="R166" s="331">
        <f t="shared" si="82"/>
        <v>60</v>
      </c>
      <c r="S166" s="331">
        <f t="shared" si="82"/>
        <v>-64</v>
      </c>
      <c r="T166" s="331">
        <f t="shared" si="82"/>
        <v>15</v>
      </c>
      <c r="U166" s="331">
        <f t="shared" si="82"/>
        <v>46</v>
      </c>
      <c r="V166" s="331">
        <f t="shared" si="82"/>
        <v>-22</v>
      </c>
      <c r="W166" s="331">
        <f t="shared" si="82"/>
        <v>-10</v>
      </c>
      <c r="X166" s="331">
        <f t="shared" si="82"/>
        <v>0</v>
      </c>
      <c r="Y166" s="332">
        <f t="shared" si="82"/>
        <v>-32</v>
      </c>
      <c r="Z166" s="336">
        <f>SUM(B166:Y166)</f>
        <v>232</v>
      </c>
    </row>
    <row r="167" spans="1:27" s="325" customFormat="1" ht="32.25" customHeight="1" thickBot="1" x14ac:dyDescent="0.25">
      <c r="A167" s="333" t="s">
        <v>185</v>
      </c>
      <c r="B167" s="334">
        <f t="shared" ref="B167:Y167" ca="1" si="83">B58</f>
        <v>9</v>
      </c>
      <c r="C167" s="334">
        <f t="shared" ca="1" si="83"/>
        <v>9</v>
      </c>
      <c r="D167" s="334">
        <f t="shared" ca="1" si="83"/>
        <v>9</v>
      </c>
      <c r="E167" s="334">
        <f ca="1">E58</f>
        <v>3</v>
      </c>
      <c r="F167" s="334">
        <f t="shared" ca="1" si="83"/>
        <v>-5</v>
      </c>
      <c r="G167" s="334">
        <f t="shared" ca="1" si="83"/>
        <v>-2</v>
      </c>
      <c r="H167" s="334">
        <f t="shared" ca="1" si="83"/>
        <v>1</v>
      </c>
      <c r="I167" s="334">
        <f t="shared" ca="1" si="83"/>
        <v>9</v>
      </c>
      <c r="J167" s="334">
        <f t="shared" ca="1" si="83"/>
        <v>6</v>
      </c>
      <c r="K167" s="334">
        <f t="shared" ca="1" si="83"/>
        <v>-1</v>
      </c>
      <c r="L167" s="334">
        <f t="shared" ca="1" si="83"/>
        <v>3</v>
      </c>
      <c r="M167" s="334">
        <f t="shared" ca="1" si="83"/>
        <v>0</v>
      </c>
      <c r="N167" s="334">
        <f t="shared" ca="1" si="83"/>
        <v>-2</v>
      </c>
      <c r="O167" s="334">
        <f t="shared" ca="1" si="83"/>
        <v>-3</v>
      </c>
      <c r="P167" s="334">
        <f t="shared" ca="1" si="83"/>
        <v>7</v>
      </c>
      <c r="Q167" s="334">
        <f t="shared" ca="1" si="83"/>
        <v>2</v>
      </c>
      <c r="R167" s="334">
        <f t="shared" ca="1" si="83"/>
        <v>-3</v>
      </c>
      <c r="S167" s="334">
        <f t="shared" ca="1" si="83"/>
        <v>-2</v>
      </c>
      <c r="T167" s="334">
        <f t="shared" ca="1" si="83"/>
        <v>26</v>
      </c>
      <c r="U167" s="334">
        <f t="shared" ca="1" si="83"/>
        <v>24</v>
      </c>
      <c r="V167" s="334">
        <f t="shared" ca="1" si="83"/>
        <v>-4</v>
      </c>
      <c r="W167" s="334">
        <f t="shared" ca="1" si="83"/>
        <v>-2</v>
      </c>
      <c r="X167" s="334">
        <f t="shared" ca="1" si="83"/>
        <v>7</v>
      </c>
      <c r="Y167" s="335">
        <f t="shared" ca="1" si="83"/>
        <v>-7</v>
      </c>
      <c r="Z167" s="323">
        <f ca="1">SUM(B167:Y167)</f>
        <v>84</v>
      </c>
      <c r="AA167" s="324"/>
    </row>
    <row r="168" spans="1:27" ht="13.5" hidden="1" thickBot="1" x14ac:dyDescent="0.25">
      <c r="A168" s="326" t="s">
        <v>186</v>
      </c>
      <c r="B168" s="327">
        <f t="shared" ref="B168:Y168" ca="1" si="84">B167+B166</f>
        <v>44</v>
      </c>
      <c r="C168" s="327">
        <f t="shared" ca="1" si="84"/>
        <v>4</v>
      </c>
      <c r="D168" s="327">
        <f t="shared" ca="1" si="84"/>
        <v>-12</v>
      </c>
      <c r="E168" s="327">
        <f t="shared" ca="1" si="84"/>
        <v>4</v>
      </c>
      <c r="F168" s="327">
        <f t="shared" ca="1" si="84"/>
        <v>-8</v>
      </c>
      <c r="G168" s="327">
        <f t="shared" ca="1" si="84"/>
        <v>-13</v>
      </c>
      <c r="H168" s="327">
        <f t="shared" ca="1" si="84"/>
        <v>-9</v>
      </c>
      <c r="I168" s="327">
        <f t="shared" ca="1" si="84"/>
        <v>-43</v>
      </c>
      <c r="J168" s="327">
        <f t="shared" ca="1" si="84"/>
        <v>-34</v>
      </c>
      <c r="K168" s="327">
        <f t="shared" ca="1" si="84"/>
        <v>-14</v>
      </c>
      <c r="L168" s="327">
        <f t="shared" ca="1" si="84"/>
        <v>36</v>
      </c>
      <c r="M168" s="327">
        <f t="shared" ca="1" si="84"/>
        <v>85</v>
      </c>
      <c r="N168" s="327">
        <f t="shared" ca="1" si="84"/>
        <v>30</v>
      </c>
      <c r="O168" s="327">
        <f t="shared" ca="1" si="84"/>
        <v>57</v>
      </c>
      <c r="P168" s="327">
        <f t="shared" ca="1" si="84"/>
        <v>66</v>
      </c>
      <c r="Q168" s="327">
        <f t="shared" ca="1" si="84"/>
        <v>91</v>
      </c>
      <c r="R168" s="327">
        <f t="shared" ca="1" si="84"/>
        <v>57</v>
      </c>
      <c r="S168" s="327">
        <f t="shared" ca="1" si="84"/>
        <v>-66</v>
      </c>
      <c r="T168" s="327">
        <f t="shared" ca="1" si="84"/>
        <v>41</v>
      </c>
      <c r="U168" s="327">
        <f t="shared" ca="1" si="84"/>
        <v>70</v>
      </c>
      <c r="V168" s="327">
        <f t="shared" ca="1" si="84"/>
        <v>-26</v>
      </c>
      <c r="W168" s="327">
        <f t="shared" ca="1" si="84"/>
        <v>-12</v>
      </c>
      <c r="X168" s="327">
        <f t="shared" ca="1" si="84"/>
        <v>7</v>
      </c>
      <c r="Y168" s="327">
        <f t="shared" ca="1" si="84"/>
        <v>-39</v>
      </c>
      <c r="Z168" s="328">
        <f ca="1">SUM(B168:Y168)</f>
        <v>316</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316</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201</v>
      </c>
      <c r="C171" s="338">
        <f t="shared" si="85"/>
        <v>192</v>
      </c>
      <c r="D171" s="338">
        <f t="shared" si="85"/>
        <v>206</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223</v>
      </c>
      <c r="F171" s="338">
        <f t="shared" si="85"/>
        <v>214</v>
      </c>
      <c r="G171" s="338">
        <f t="shared" si="85"/>
        <v>196</v>
      </c>
      <c r="H171" s="338">
        <f t="shared" si="85"/>
        <v>171</v>
      </c>
      <c r="I171" s="338">
        <f t="shared" si="85"/>
        <v>144</v>
      </c>
      <c r="J171" s="338">
        <f t="shared" si="85"/>
        <v>156</v>
      </c>
      <c r="K171" s="338">
        <f t="shared" si="85"/>
        <v>183</v>
      </c>
      <c r="L171" s="338">
        <f t="shared" si="85"/>
        <v>176</v>
      </c>
      <c r="M171" s="338">
        <f t="shared" si="85"/>
        <v>127</v>
      </c>
      <c r="N171" s="338">
        <f t="shared" si="85"/>
        <v>177</v>
      </c>
      <c r="O171" s="338">
        <f t="shared" si="85"/>
        <v>205</v>
      </c>
      <c r="P171" s="338">
        <f t="shared" si="85"/>
        <v>204</v>
      </c>
      <c r="Q171" s="338">
        <f t="shared" si="85"/>
        <v>229</v>
      </c>
      <c r="R171" s="338">
        <f t="shared" si="85"/>
        <v>205</v>
      </c>
      <c r="S171" s="338">
        <f t="shared" si="85"/>
        <v>151</v>
      </c>
      <c r="T171" s="338">
        <f t="shared" si="85"/>
        <v>131</v>
      </c>
      <c r="U171" s="338">
        <f t="shared" si="85"/>
        <v>137</v>
      </c>
      <c r="V171" s="338">
        <f t="shared" si="85"/>
        <v>155</v>
      </c>
      <c r="W171" s="338">
        <f t="shared" si="85"/>
        <v>127</v>
      </c>
      <c r="X171" s="338">
        <f t="shared" si="85"/>
        <v>166</v>
      </c>
      <c r="Y171" s="339">
        <f t="shared" si="85"/>
        <v>134</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230</v>
      </c>
      <c r="D172" s="341">
        <f t="shared" si="86"/>
        <v>270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1">
        <f t="shared" si="86"/>
        <v>269</v>
      </c>
      <c r="G172" s="341">
        <f t="shared" si="86"/>
        <v>269</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#NAME?</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G10" sqref="G10:G15"/>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G29" sqref="G29"/>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510358.5</v>
      </c>
      <c r="C3" s="117">
        <f ca="1">6.8*0.75*E3</f>
        <v>125740.49999999999</v>
      </c>
      <c r="D3" s="117">
        <f ca="1">C3+B3</f>
        <v>636099</v>
      </c>
      <c r="E3" s="118">
        <f ca="1">SUM(Preschedule!B59:Y59)</f>
        <v>24655</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-420</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-50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-2475</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1080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3697</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20</v>
      </c>
      <c r="F22" s="124" t="e">
        <f t="shared" ca="1" si="3"/>
        <v>#N/A</v>
      </c>
      <c r="G22" s="126" t="e">
        <f t="shared" ca="1" si="4"/>
        <v>#N/A</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Balancing!H30</f>
        <v>0</v>
      </c>
      <c r="C24" s="120"/>
      <c r="D24" s="120">
        <f t="shared"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-14709.240000000002</v>
      </c>
      <c r="C28" s="120"/>
      <c r="D28" s="120">
        <f>C28+B28</f>
        <v>-14709.240000000002</v>
      </c>
      <c r="E28" s="114">
        <f>SUM(Preschedule!B56:Y56)</f>
        <v>1125</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-29407.103999999999</v>
      </c>
      <c r="C30" s="120"/>
      <c r="D30" s="120">
        <f>C30+B30</f>
        <v>-29407.103999999999</v>
      </c>
      <c r="E30" s="114">
        <f>SUM(Preschedule!B53:Y53)</f>
        <v>4824</v>
      </c>
      <c r="F30" s="120">
        <f>H30*I30</f>
        <v>6.0960000000000001</v>
      </c>
      <c r="G30" s="79">
        <f>-IF(E30=0,0,D30/E30)</f>
        <v>6.0960000000000001</v>
      </c>
      <c r="H30" s="134">
        <v>10.16</v>
      </c>
      <c r="I30" s="135">
        <v>0.6</v>
      </c>
    </row>
    <row r="31" spans="1:9" x14ac:dyDescent="0.2">
      <c r="A31" s="83" t="s">
        <v>44</v>
      </c>
      <c r="B31" s="120">
        <f>-F31*E31</f>
        <v>-29407.103999999999</v>
      </c>
      <c r="C31" s="120"/>
      <c r="D31" s="120">
        <f>C31+B31</f>
        <v>-29407.103999999999</v>
      </c>
      <c r="E31" s="114">
        <f>SUM(Preschedule!B54:Y54)</f>
        <v>4824</v>
      </c>
      <c r="F31" s="120">
        <f>H31*I31</f>
        <v>6.0960000000000001</v>
      </c>
      <c r="G31" s="79">
        <f>-IF(E31=0,0,D31/E31)</f>
        <v>6.0960000000000001</v>
      </c>
      <c r="H31" s="134">
        <v>10.16</v>
      </c>
      <c r="I31" s="135">
        <v>0.6</v>
      </c>
    </row>
    <row r="32" spans="1:9" x14ac:dyDescent="0.2">
      <c r="A32" s="83" t="s">
        <v>45</v>
      </c>
      <c r="B32" s="120">
        <f>-F32*E32</f>
        <v>-29407.103999999999</v>
      </c>
      <c r="C32" s="120"/>
      <c r="D32" s="120">
        <f>C32+B32</f>
        <v>-29407.103999999999</v>
      </c>
      <c r="E32" s="114">
        <f>SUM(Preschedule!B55:Y55)</f>
        <v>4824</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864</v>
      </c>
      <c r="F35" s="120" t="e">
        <f t="shared" ref="F35:F45" ca="1" si="8">-IF(OR(ISTEXT(B35),E35=0),0,B35/E35)</f>
        <v>#NAME?</v>
      </c>
      <c r="G35" s="79" t="e">
        <f t="shared" ca="1" si="6"/>
        <v>#NAME?</v>
      </c>
      <c r="H35" s="136"/>
      <c r="I35" s="135">
        <v>1.96</v>
      </c>
    </row>
    <row r="36" spans="1:9" x14ac:dyDescent="0.2">
      <c r="A36" s="83" t="s">
        <v>48</v>
      </c>
      <c r="B36" s="120" t="e">
        <f ca="1">Gencost(Preschedule!B43:Y43,OFFSET(HeatRateStart,1,MATCH(A36,HeatRateNames,0)-1,250,1),I36)</f>
        <v>#NAME?</v>
      </c>
      <c r="C36" s="120"/>
      <c r="D36" s="120" t="e">
        <f t="shared" ca="1" si="7"/>
        <v>#NAME?</v>
      </c>
      <c r="E36" s="114">
        <f>SUM(Preschedule!B43:Y43)</f>
        <v>1104</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0</v>
      </c>
      <c r="F37" s="120">
        <f t="shared" ca="1" si="8"/>
        <v>0</v>
      </c>
      <c r="G37" s="79">
        <f t="shared" si="6"/>
        <v>0</v>
      </c>
      <c r="H37" s="136"/>
      <c r="I37" s="135">
        <f t="shared" ref="I37:I45" si="9">INDEX(FuelPriceTable,MATCH(A37,FuelNames,0),5)</f>
        <v>1.96</v>
      </c>
    </row>
    <row r="38" spans="1:9" x14ac:dyDescent="0.2">
      <c r="A38" s="83" t="s">
        <v>50</v>
      </c>
      <c r="B38" s="120" t="e">
        <f ca="1">Gencost(Preschedule!B45:Y45,OFFSET(HeatRateStart,1,MATCH(A38,HeatRateNames,0)-1,250,1),I38)</f>
        <v>#NAME?</v>
      </c>
      <c r="C38" s="120"/>
      <c r="D38" s="120" t="e">
        <f t="shared" ca="1" si="7"/>
        <v>#NAME?</v>
      </c>
      <c r="E38" s="114">
        <f>SUM(Preschedule!B45:Y45)</f>
        <v>0</v>
      </c>
      <c r="F38" s="120">
        <f t="shared" ca="1" si="8"/>
        <v>0</v>
      </c>
      <c r="G38" s="79">
        <f t="shared" si="6"/>
        <v>0</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4145</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9" sqref="E9:E16"/>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715" t="s">
        <v>371</v>
      </c>
      <c r="B2" t="s">
        <v>46</v>
      </c>
      <c r="C2" t="s">
        <v>47</v>
      </c>
      <c r="D2" t="s">
        <v>48</v>
      </c>
      <c r="E2" t="s">
        <v>49</v>
      </c>
      <c r="F2" t="s">
        <v>50</v>
      </c>
      <c r="G2" t="s">
        <v>51</v>
      </c>
      <c r="H2" t="s">
        <v>52</v>
      </c>
      <c r="I2" t="s">
        <v>53</v>
      </c>
      <c r="J2" t="s">
        <v>54</v>
      </c>
      <c r="K2" t="s">
        <v>55</v>
      </c>
      <c r="L2" t="s">
        <v>56</v>
      </c>
      <c r="M2" t="s">
        <v>57</v>
      </c>
    </row>
    <row r="3" spans="1:13" x14ac:dyDescent="0.2">
      <c r="A3" s="715" t="s">
        <v>372</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74">
        <v>37358.229166666664</v>
      </c>
    </row>
    <row r="32" spans="2:2" x14ac:dyDescent="0.2">
      <c r="B32" t="s">
        <v>366</v>
      </c>
    </row>
    <row r="33" spans="2:2" x14ac:dyDescent="0.2">
      <c r="B33" t="s">
        <v>376</v>
      </c>
    </row>
    <row r="34" spans="2:2" x14ac:dyDescent="0.2">
      <c r="B34" t="s">
        <v>377</v>
      </c>
    </row>
    <row r="35" spans="2:2" x14ac:dyDescent="0.2">
      <c r="B35" t="s">
        <v>368</v>
      </c>
    </row>
    <row r="36" spans="2:2" x14ac:dyDescent="0.2">
      <c r="B36" t="s">
        <v>369</v>
      </c>
    </row>
    <row r="37" spans="2:2" x14ac:dyDescent="0.2">
      <c r="B37" t="s">
        <v>350</v>
      </c>
    </row>
    <row r="38" spans="2:2" x14ac:dyDescent="0.2">
      <c r="B38" t="s">
        <v>353</v>
      </c>
    </row>
    <row r="39" spans="2:2" x14ac:dyDescent="0.2">
      <c r="B39" t="s">
        <v>378</v>
      </c>
    </row>
    <row r="40" spans="2:2" x14ac:dyDescent="0.2">
      <c r="B40" t="s">
        <v>379</v>
      </c>
    </row>
    <row r="41" spans="2:2" x14ac:dyDescent="0.2">
      <c r="B41" t="s">
        <v>354</v>
      </c>
    </row>
    <row r="42" spans="2:2" x14ac:dyDescent="0.2">
      <c r="B42" t="s">
        <v>356</v>
      </c>
    </row>
    <row r="43" spans="2:2" x14ac:dyDescent="0.2">
      <c r="B43" t="s">
        <v>355</v>
      </c>
    </row>
    <row r="44" spans="2:2" x14ac:dyDescent="0.2">
      <c r="B44" t="s">
        <v>373</v>
      </c>
    </row>
    <row r="45" spans="2:2" x14ac:dyDescent="0.2">
      <c r="B45" t="s">
        <v>357</v>
      </c>
    </row>
    <row r="46" spans="2:2" x14ac:dyDescent="0.2">
      <c r="B46" t="s">
        <v>375</v>
      </c>
    </row>
    <row r="47" spans="2:2" x14ac:dyDescent="0.2">
      <c r="B47" t="s">
        <v>380</v>
      </c>
    </row>
    <row r="48" spans="2:2" x14ac:dyDescent="0.2">
      <c r="B48" t="s">
        <v>381</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2002-01-03T16:25:16Z</cp:lastPrinted>
  <dcterms:created xsi:type="dcterms:W3CDTF">1998-02-07T06:53:21Z</dcterms:created>
  <dcterms:modified xsi:type="dcterms:W3CDTF">2014-09-03T13:26:12Z</dcterms:modified>
</cp:coreProperties>
</file>