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3"/>
    <sheet state="visible" name="Notes" sheetId="2" r:id="rId4"/>
    <sheet state="visible" name="Forecast" sheetId="3" r:id="rId5"/>
    <sheet state="visible" name="Usage" sheetId="4" r:id="rId6"/>
    <sheet state="visible" name="Usage Workshee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Using the 6 hour look ahead dividing by 3 for a turn every two hours. Then divide by 1000 because we have usage per 1000 so total divide by 3000</t>
      </text>
    </comment>
    <comment authorId="0" ref="B21">
      <text>
        <t xml:space="preserve">Only counting 100 pairs of lettuce per bucket - was 160.</t>
      </text>
    </comment>
    <comment authorId="0" ref="A55">
      <text>
        <t xml:space="preserve">Remember to subtract on hand and on order quantities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anticipates lunch from 6-7 an 19-21</t>
      </text>
    </comment>
    <comment authorId="0" ref="C37">
      <text>
        <t xml:space="preserve">anticipates lunch from 6-7 an 19-21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7">
      <text>
        <t xml:space="preserve">This is actually pairs of tomato slices. Formula on output will need to convert to number of pans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8">
      <text>
        <t xml:space="preserve">15 boxes per case times 4 cups per box divided by 2.5 cups per dozen eggs gives 24 dozen per case.</t>
      </text>
    </comment>
    <comment authorId="0" ref="J39">
      <text>
        <t xml:space="preserve">.64 cases per truck * 3 trucks divided 81.5 thousands per week give cases per thousand.</t>
      </text>
    </comment>
    <comment authorId="0" ref="H41">
      <text>
        <t xml:space="preserve">This is actually sandwiches per thousand. </t>
      </text>
    </comment>
  </commentList>
</comments>
</file>

<file path=xl/sharedStrings.xml><?xml version="1.0" encoding="utf-8"?>
<sst xmlns="http://schemas.openxmlformats.org/spreadsheetml/2006/main" count="273" uniqueCount="154">
  <si>
    <t>Finished Products</t>
  </si>
  <si>
    <t>per tray</t>
  </si>
  <si>
    <t>Market Salad</t>
  </si>
  <si>
    <t>Spicy Southwest Salad</t>
  </si>
  <si>
    <t>Cobb Salad</t>
  </si>
  <si>
    <t>Side Salad</t>
  </si>
  <si>
    <t>Grilled Wrap</t>
  </si>
  <si>
    <t>Chicken Salad Sandwiches</t>
  </si>
  <si>
    <t>Chicken Salad Cup - Med</t>
  </si>
  <si>
    <t>Chicken Salad Cup - Large</t>
  </si>
  <si>
    <t>Fruit Cup - Small</t>
  </si>
  <si>
    <t>Fruit Cup - Medium</t>
  </si>
  <si>
    <t>Fruit Cup - Large</t>
  </si>
  <si>
    <t>SuperFood Salad - Small</t>
  </si>
  <si>
    <t>SuperFood Salad - Large</t>
  </si>
  <si>
    <t>Cole Slaw - Serves 4</t>
  </si>
  <si>
    <t>Yogurt Parfait</t>
  </si>
  <si>
    <t>Bulk Items</t>
  </si>
  <si>
    <t>Build To</t>
  </si>
  <si>
    <t>Subtract what you have on hand from the build to quantity and make the smallest batch possible to reach that quantity.</t>
  </si>
  <si>
    <t>Pans of Tomatoes</t>
  </si>
  <si>
    <t>Buckets of Backline</t>
  </si>
  <si>
    <t>Pre-prepped Greenleaf</t>
  </si>
  <si>
    <t>Chop'd &amp; Prep'd Romaine - buckets</t>
  </si>
  <si>
    <t>Wrap Lettuce - 12qt container</t>
  </si>
  <si>
    <t>Blue Chez - oz</t>
  </si>
  <si>
    <t>Cabbage &amp; Carrot - cups</t>
  </si>
  <si>
    <t>Cole Slaw - Batch</t>
  </si>
  <si>
    <t>Chicken Salad - Batch</t>
  </si>
  <si>
    <t>Grilled Filets for Prep</t>
  </si>
  <si>
    <t>Regular Soup Chicken - oz</t>
  </si>
  <si>
    <t>Grill Soup Chicken - oz</t>
  </si>
  <si>
    <t>Cookies</t>
  </si>
  <si>
    <t>Bagels</t>
  </si>
  <si>
    <t>Clusters</t>
  </si>
  <si>
    <t>Oatmeal - Thawed</t>
  </si>
  <si>
    <t>CSS Bread</t>
  </si>
  <si>
    <t>Mini Bread</t>
  </si>
  <si>
    <t>Tortillas</t>
  </si>
  <si>
    <t>Thawed Soup</t>
  </si>
  <si>
    <t>Lemon Juice - Quarts</t>
  </si>
  <si>
    <t>Lemonade</t>
  </si>
  <si>
    <t>Diet Lemonade</t>
  </si>
  <si>
    <t>Spring Mix - cs</t>
  </si>
  <si>
    <t>Celery - ea</t>
  </si>
  <si>
    <t>Red Cabbage - heads</t>
  </si>
  <si>
    <t>Whole Carrots - lbs</t>
  </si>
  <si>
    <t>Green Cabbage - heads</t>
  </si>
  <si>
    <t>Romaine Letttuce - cs</t>
  </si>
  <si>
    <t>Green Leaf - cs</t>
  </si>
  <si>
    <t>Tomatoes 6x6 - cs</t>
  </si>
  <si>
    <t>Grape Tomatoes - pts</t>
  </si>
  <si>
    <t>Strawberries - lbs</t>
  </si>
  <si>
    <t>Eggs - dozens</t>
  </si>
  <si>
    <t>Produce was last ordered on ---&gt;</t>
  </si>
  <si>
    <t>White Bread</t>
  </si>
  <si>
    <t>Multigrain</t>
  </si>
  <si>
    <t>Weekly White Bread</t>
  </si>
  <si>
    <t>Weekly Multigrain</t>
  </si>
  <si>
    <t>Using the 6 hour look ahead but only building for the next 2 hours. Divide by 1000 because we have usage per 1000. Combined divide by 3000</t>
  </si>
  <si>
    <t>Asian Salad</t>
  </si>
  <si>
    <t>Cole Slaw - Medium</t>
  </si>
  <si>
    <t>Cole Slaw - Large</t>
  </si>
  <si>
    <t>Uses greater of next 24hrs (div by 4) or 6 hours. Also div by 96 tomatoes or 160 lettuce pairs per container.</t>
  </si>
  <si>
    <t>12 Quarts of Wrap Lettuce</t>
  </si>
  <si>
    <t>A straight 6 hour look ahead.</t>
  </si>
  <si>
    <t>Unmarinated for Prep</t>
  </si>
  <si>
    <t>24 hour look ahead</t>
  </si>
  <si>
    <t>Oatmeal</t>
  </si>
  <si>
    <t>Lemon Juice</t>
  </si>
  <si>
    <t>12hr look ahead</t>
  </si>
  <si>
    <t>6hr look ahead</t>
  </si>
  <si>
    <t>using 24 for now but will last 48</t>
  </si>
  <si>
    <t>only lasts 24hr don't exceed</t>
  </si>
  <si>
    <t>Monday's Date:</t>
  </si>
  <si>
    <t>Daily Forecasts</t>
  </si>
  <si>
    <t>Monday</t>
  </si>
  <si>
    <t>Tuesday</t>
  </si>
  <si>
    <t>Wednesday</t>
  </si>
  <si>
    <t>Thursday</t>
  </si>
  <si>
    <t>Friday</t>
  </si>
  <si>
    <t>Saturday</t>
  </si>
  <si>
    <t>&lt;--- NOW (set automatically)</t>
  </si>
  <si>
    <t>This hour forecast</t>
  </si>
  <si>
    <t>6 hour look ahead</t>
  </si>
  <si>
    <t>End of Day</t>
  </si>
  <si>
    <t>Bulk look ahead</t>
  </si>
  <si>
    <t>Bread look ahead</t>
  </si>
  <si>
    <t>Special Day</t>
  </si>
  <si>
    <t>Is today special?</t>
  </si>
  <si>
    <t>24hr look ahead</t>
  </si>
  <si>
    <t>Normal Week</t>
  </si>
  <si>
    <t>Number of items on Kanban per $1000/hr expected</t>
  </si>
  <si>
    <t>Product</t>
  </si>
  <si>
    <t>Count</t>
  </si>
  <si>
    <t>per 1000</t>
  </si>
  <si>
    <t>Sales Spread for 5/1 used to estimate hour by hour based on full-day forecasts</t>
  </si>
  <si>
    <t>bagel</t>
  </si>
  <si>
    <t>Tortilla Shells</t>
  </si>
  <si>
    <t>mini bread</t>
  </si>
  <si>
    <t>Asian</t>
  </si>
  <si>
    <t>Market</t>
  </si>
  <si>
    <t>Cobb</t>
  </si>
  <si>
    <t>Parfait</t>
  </si>
  <si>
    <t>Fruit cup - M</t>
  </si>
  <si>
    <t>Tomatoes</t>
  </si>
  <si>
    <t>Dlx</t>
  </si>
  <si>
    <t>Lettuce</t>
  </si>
  <si>
    <t>Frstd Lem'd - Diet Lg</t>
  </si>
  <si>
    <t>was n/a for part period so div by 400 instead of 590</t>
  </si>
  <si>
    <t>Frstd Lem'd - Diet Md</t>
  </si>
  <si>
    <t>also note that this is oz/1000</t>
  </si>
  <si>
    <t>Frstd Lem'd - Lg</t>
  </si>
  <si>
    <t>Frstd Lem'd - Md</t>
  </si>
  <si>
    <t>Frstd Lem'd - Sm</t>
  </si>
  <si>
    <t>Lemonade - Diet Kd</t>
  </si>
  <si>
    <t>Lemonade - Diet Lg</t>
  </si>
  <si>
    <t>Lemonade - Diet Md</t>
  </si>
  <si>
    <t>Lemonade - Diet Sm</t>
  </si>
  <si>
    <t>Lemonade - Kd</t>
  </si>
  <si>
    <t>Lemonade - Lg</t>
  </si>
  <si>
    <t>Lemonade - Md</t>
  </si>
  <si>
    <t>Lemonade - Sm</t>
  </si>
  <si>
    <t>Lemonade - Diet 12qt</t>
  </si>
  <si>
    <t>Div by 320oz in 10 quarts</t>
  </si>
  <si>
    <t>Lemonade - 12qt</t>
  </si>
  <si>
    <t>Div by 352oz in 11 quarts</t>
  </si>
  <si>
    <t>Lemon Juice Quarts</t>
  </si>
  <si>
    <t>2 quarts of juice per batch</t>
  </si>
  <si>
    <t>convert to large</t>
  </si>
  <si>
    <t>then div by 41/batch</t>
  </si>
  <si>
    <t>then div by 17/batch</t>
  </si>
  <si>
    <t>case qty</t>
  </si>
  <si>
    <t>ea/case</t>
  </si>
  <si>
    <t>eaches</t>
  </si>
  <si>
    <t>Eggs</t>
  </si>
  <si>
    <t>cookie</t>
  </si>
  <si>
    <t>Gallons</t>
  </si>
  <si>
    <t>ppg</t>
  </si>
  <si>
    <t>Every case gets a number</t>
  </si>
  <si>
    <t>Shakebase</t>
  </si>
  <si>
    <t>Make four dots and put the fourth on the box front when it is pulled</t>
  </si>
  <si>
    <t>Icedream</t>
  </si>
  <si>
    <t>Splenda 1/8tsp = .5g &amp; 219g/pk</t>
  </si>
  <si>
    <t>Box fronts in a container</t>
  </si>
  <si>
    <t>Strawberry</t>
  </si>
  <si>
    <t>New dot with just the case number for the metal pan</t>
  </si>
  <si>
    <t xml:space="preserve"> </t>
  </si>
  <si>
    <t>Racks / $1k</t>
  </si>
  <si>
    <t>Bread</t>
  </si>
  <si>
    <t>Next 2 days sales</t>
  </si>
  <si>
    <t>White</t>
  </si>
  <si>
    <t>Wheat</t>
  </si>
  <si>
    <t>Buffer - avg.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</si>
</sst>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 h:mm:ss"/>
    <numFmt numFmtId="165" formatCode="#,##0.0"/>
    <numFmt numFmtId="166" formatCode="h:mm am/pm"/>
    <numFmt numFmtId="167" formatCode="M/d/yyyy H:mm:ss"/>
    <numFmt numFmtId="168" formatCode="&quot;$&quot;#,##0"/>
    <numFmt numFmtId="169" formatCode="0.000"/>
  </numFmts>
  <fonts count="10">
    <font>
      <sz val="10.0"/>
      <color rgb="FF000000"/>
      <name val="Arial"/>
    </font>
    <font>
      <sz val="18.0"/>
      <color rgb="FF999999"/>
    </font>
    <font>
      <sz val="8.0"/>
      <color rgb="FF999999"/>
    </font>
    <font>
      <b/>
      <sz val="24.0"/>
    </font>
    <font>
      <sz val="24.0"/>
    </font>
    <font>
      <b/>
      <sz val="18.0"/>
    </font>
    <font>
      <sz val="10.0"/>
    </font>
    <font>
      <b/>
      <sz val="21.0"/>
    </font>
    <font>
      <sz val="24.0"/>
      <color rgb="FFFFFFFF"/>
    </font>
    <font/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783F04"/>
        <bgColor rgb="FF783F0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3" xfId="0" applyAlignment="1" applyFont="1" applyNumberFormat="1">
      <alignment horizontal="right" readingOrder="0"/>
    </xf>
    <xf borderId="0" fillId="4" fontId="4" numFmtId="0" xfId="0" applyAlignment="1" applyFill="1" applyFont="1">
      <alignment readingOrder="0"/>
    </xf>
    <xf borderId="0" fillId="4" fontId="4" numFmtId="3" xfId="0" applyFont="1" applyNumberFormat="1"/>
    <xf borderId="0" fillId="5" fontId="4" numFmtId="0" xfId="0" applyAlignment="1" applyFill="1" applyFont="1">
      <alignment readingOrder="0"/>
    </xf>
    <xf borderId="0" fillId="5" fontId="4" numFmtId="3" xfId="0" applyFont="1" applyNumberFormat="1"/>
    <xf borderId="0" fillId="6" fontId="4" numFmtId="0" xfId="0" applyAlignment="1" applyFill="1" applyFont="1">
      <alignment readingOrder="0"/>
    </xf>
    <xf borderId="0" fillId="6" fontId="4" numFmtId="3" xfId="0" applyFont="1" applyNumberFormat="1"/>
    <xf borderId="0" fillId="0" fontId="4" numFmtId="0" xfId="0" applyAlignment="1" applyFont="1">
      <alignment readingOrder="0"/>
    </xf>
    <xf borderId="0" fillId="0" fontId="4" numFmtId="3" xfId="0" applyFont="1" applyNumberFormat="1"/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3" xfId="0" applyAlignment="1" applyFont="1" applyNumberFormat="1">
      <alignment horizontal="right" readingOrder="0"/>
    </xf>
    <xf borderId="0" fillId="7" fontId="4" numFmtId="0" xfId="0" applyAlignment="1" applyFill="1" applyFont="1">
      <alignment readingOrder="0"/>
    </xf>
    <xf borderId="0" fillId="7" fontId="4" numFmtId="165" xfId="0" applyFont="1" applyNumberFormat="1"/>
    <xf borderId="0" fillId="8" fontId="4" numFmtId="0" xfId="0" applyAlignment="1" applyFill="1" applyFont="1">
      <alignment readingOrder="0"/>
    </xf>
    <xf borderId="0" fillId="8" fontId="4" numFmtId="165" xfId="0" applyFont="1" applyNumberFormat="1"/>
    <xf borderId="0" fillId="8" fontId="4" numFmtId="3" xfId="0" applyFont="1" applyNumberFormat="1"/>
    <xf borderId="0" fillId="9" fontId="4" numFmtId="0" xfId="0" applyAlignment="1" applyFill="1" applyFont="1">
      <alignment readingOrder="0"/>
    </xf>
    <xf borderId="0" fillId="9" fontId="4" numFmtId="3" xfId="0" applyFont="1" applyNumberFormat="1"/>
    <xf borderId="0" fillId="10" fontId="8" numFmtId="0" xfId="0" applyAlignment="1" applyFill="1" applyFont="1">
      <alignment readingOrder="0"/>
    </xf>
    <xf borderId="0" fillId="10" fontId="8" numFmtId="165" xfId="0" applyFont="1" applyNumberFormat="1"/>
    <xf borderId="0" fillId="10" fontId="8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11" fontId="8" numFmtId="0" xfId="0" applyAlignment="1" applyFill="1" applyFont="1">
      <alignment readingOrder="0"/>
    </xf>
    <xf borderId="0" fillId="11" fontId="8" numFmtId="3" xfId="0" applyFont="1" applyNumberFormat="1"/>
    <xf borderId="0" fillId="0" fontId="4" numFmtId="0" xfId="0" applyFont="1"/>
    <xf borderId="0" fillId="0" fontId="9" numFmtId="0" xfId="0" applyAlignment="1" applyFont="1">
      <alignment readingOrder="0"/>
    </xf>
    <xf borderId="0" fillId="0" fontId="9" numFmtId="3" xfId="0" applyAlignment="1" applyFont="1" applyNumberFormat="1">
      <alignment readingOrder="0" shrinkToFit="0" vertical="center" wrapText="1"/>
    </xf>
    <xf borderId="0" fillId="0" fontId="9" numFmtId="166" xfId="0" applyAlignment="1" applyFont="1" applyNumberFormat="1">
      <alignment readingOrder="0"/>
    </xf>
    <xf borderId="0" fillId="0" fontId="9" numFmtId="165" xfId="0" applyAlignment="1" applyFont="1" applyNumberFormat="1">
      <alignment readingOrder="0" shrinkToFit="0" wrapText="1"/>
    </xf>
    <xf borderId="0" fillId="0" fontId="9" numFmtId="3" xfId="0" applyFont="1" applyNumberFormat="1"/>
    <xf borderId="0" fillId="0" fontId="9" numFmtId="3" xfId="0" applyAlignment="1" applyFont="1" applyNumberFormat="1">
      <alignment readingOrder="0" vertical="center"/>
    </xf>
    <xf borderId="0" fillId="0" fontId="9" numFmtId="0" xfId="0" applyAlignment="1" applyFont="1">
      <alignment horizontal="right" readingOrder="0"/>
    </xf>
    <xf borderId="0" fillId="0" fontId="9" numFmtId="14" xfId="0" applyAlignment="1" applyFont="1" applyNumberFormat="1">
      <alignment readingOrder="0"/>
    </xf>
    <xf borderId="0" fillId="0" fontId="9" numFmtId="10" xfId="0" applyFont="1" applyNumberFormat="1"/>
    <xf borderId="0" fillId="0" fontId="9" numFmtId="3" xfId="0" applyAlignment="1" applyFont="1" applyNumberFormat="1">
      <alignment readingOrder="0"/>
    </xf>
    <xf borderId="0" fillId="0" fontId="9" numFmtId="167" xfId="0" applyAlignment="1" applyFont="1" applyNumberFormat="1">
      <alignment readingOrder="0"/>
    </xf>
    <xf borderId="0" fillId="0" fontId="9" numFmtId="168" xfId="0" applyFont="1" applyNumberFormat="1"/>
    <xf borderId="0" fillId="0" fontId="9" numFmtId="168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9" numFmtId="2" xfId="0" applyFont="1" applyNumberFormat="1"/>
    <xf borderId="1" fillId="0" fontId="9" numFmtId="0" xfId="0" applyBorder="1" applyFont="1"/>
    <xf borderId="2" fillId="0" fontId="9" numFmtId="0" xfId="0" applyAlignment="1" applyBorder="1" applyFont="1">
      <alignment readingOrder="0"/>
    </xf>
    <xf borderId="2" fillId="0" fontId="9" numFmtId="0" xfId="0" applyBorder="1" applyFont="1"/>
    <xf borderId="3" fillId="0" fontId="9" numFmtId="0" xfId="0" applyBorder="1" applyFont="1"/>
    <xf borderId="4" fillId="0" fontId="9" numFmtId="0" xfId="0" applyAlignment="1" applyBorder="1" applyFont="1">
      <alignment readingOrder="0"/>
    </xf>
    <xf borderId="0" fillId="0" fontId="9" numFmtId="169" xfId="0" applyAlignment="1" applyFont="1" applyNumberFormat="1">
      <alignment readingOrder="0"/>
    </xf>
    <xf borderId="5" fillId="0" fontId="9" numFmtId="0" xfId="0" applyBorder="1" applyFont="1"/>
    <xf borderId="4" fillId="0" fontId="9" numFmtId="0" xfId="0" applyBorder="1" applyFont="1"/>
    <xf borderId="4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0" fillId="0" fontId="9" numFmtId="1" xfId="0" applyFont="1" applyNumberFormat="1"/>
    <xf borderId="5" fillId="0" fontId="9" numFmtId="1" xfId="0" applyBorder="1" applyFont="1" applyNumberFormat="1"/>
    <xf borderId="6" fillId="0" fontId="9" numFmtId="0" xfId="0" applyAlignment="1" applyBorder="1" applyFont="1">
      <alignment readingOrder="0"/>
    </xf>
    <xf borderId="7" fillId="0" fontId="9" numFmtId="1" xfId="0" applyBorder="1" applyFont="1" applyNumberFormat="1"/>
    <xf borderId="8" fillId="0" fontId="9" numFmtId="1" xfId="0" applyBorder="1" applyFont="1" applyNumberFormat="1"/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1.57"/>
    <col customWidth="1" min="2" max="2" width="17.29"/>
  </cols>
  <sheetData>
    <row r="1" ht="17.25" customHeight="1">
      <c r="A1" s="1" t="str">
        <f>if(and(B54&lt;today(),hour(now())&gt;12),CONCATENATE("Place order soon! Last order was on: ",text(B54,"m/d")),"")</f>
        <v/>
      </c>
      <c r="B1" s="2">
        <f>now()</f>
        <v>44564.51671</v>
      </c>
    </row>
    <row r="2">
      <c r="A2" s="3" t="s">
        <v>0</v>
      </c>
      <c r="B2" s="4" t="s">
        <v>1</v>
      </c>
    </row>
    <row r="3">
      <c r="A3" s="5" t="s">
        <v>2</v>
      </c>
      <c r="B3" s="6">
        <f>Forecast!$B$13/2000*VLOOKUP(A3,Usage!A:B,2, false)</f>
        <v>3.792660024</v>
      </c>
    </row>
    <row r="4">
      <c r="A4" s="5" t="s">
        <v>3</v>
      </c>
      <c r="B4" s="6" t="str">
        <f>Forecast!$B$13/2000*VLOOKUP(A4,Usage!A:B,2, false)</f>
        <v>#N/A</v>
      </c>
    </row>
    <row r="5">
      <c r="A5" s="5" t="s">
        <v>4</v>
      </c>
      <c r="B5" s="6">
        <f>Forecast!$B$13/2000*VLOOKUP(A5,Usage!A:B,2, false)</f>
        <v>6.01944969</v>
      </c>
    </row>
    <row r="6">
      <c r="A6" s="5" t="s">
        <v>5</v>
      </c>
      <c r="B6" s="6">
        <f>Forecast!$B$13/2000*VLOOKUP(A6,Usage!A:B,2, false)</f>
        <v>2.847037016</v>
      </c>
    </row>
    <row r="7">
      <c r="A7" s="7" t="s">
        <v>6</v>
      </c>
      <c r="B7" s="8">
        <f>Forecast!$B$13/1500*VLOOKUP(A7,Usage!A:B,2, false)</f>
        <v>15.88917801</v>
      </c>
    </row>
    <row r="8">
      <c r="A8" s="7" t="s">
        <v>7</v>
      </c>
      <c r="B8" s="8">
        <f>Forecast!$B$13/2000*VLOOKUP(A8,Usage!A:B,2, false)</f>
        <v>4.011271796</v>
      </c>
    </row>
    <row r="9">
      <c r="A9" s="7" t="s">
        <v>8</v>
      </c>
      <c r="B9" s="8">
        <f>Forecast!$B$13/3000*VLOOKUP(A9,Usage!A:B,2, false)</f>
        <v>0.05422927649</v>
      </c>
    </row>
    <row r="10">
      <c r="A10" s="7" t="s">
        <v>9</v>
      </c>
      <c r="B10" s="8">
        <f>Forecast!$B$13/3000*VLOOKUP(A10,Usage!A:B,2, false)</f>
        <v>0.02711463825</v>
      </c>
    </row>
    <row r="11" ht="38.25" customHeight="1">
      <c r="A11" s="9" t="s">
        <v>10</v>
      </c>
      <c r="B11" s="10">
        <f>Forecast!$B$13/2000*VLOOKUP(A11,Usage!A:B,2, false)</f>
        <v>6.553269131</v>
      </c>
    </row>
    <row r="12">
      <c r="A12" s="9" t="s">
        <v>11</v>
      </c>
      <c r="B12" s="10">
        <f>Forecast!$B$13/2000*VLOOKUP(A12,Usage!A:B,2, false)</f>
        <v>3.09106876</v>
      </c>
    </row>
    <row r="13">
      <c r="A13" s="9" t="s">
        <v>12</v>
      </c>
      <c r="B13" s="10">
        <f>Forecast!$B$13/3000*VLOOKUP(A13,Usage!A:B,2, false)</f>
        <v>0.4711168395</v>
      </c>
    </row>
    <row r="14">
      <c r="A14" s="11" t="s">
        <v>13</v>
      </c>
      <c r="B14" s="12" t="str">
        <f>Forecast!$B$13/3000*VLOOKUP(A14,Usage!A:B,2, false)</f>
        <v>#N/A</v>
      </c>
    </row>
    <row r="15">
      <c r="A15" s="11" t="s">
        <v>14</v>
      </c>
      <c r="B15" s="12" t="str">
        <f>Forecast!$B$13/3000*VLOOKUP(A15,Usage!A:B,2, false)</f>
        <v>#N/A</v>
      </c>
    </row>
    <row r="16">
      <c r="A16" s="11" t="s">
        <v>15</v>
      </c>
      <c r="B16" s="12">
        <f>Forecast!$B$13/3000*VLOOKUP(A16,Usage!A:B,2, false)</f>
        <v>0.06778659562</v>
      </c>
    </row>
    <row r="17">
      <c r="A17" s="11" t="s">
        <v>16</v>
      </c>
      <c r="B17" s="12">
        <f>Forecast!$B$13/3000*VLOOKUP(A17,Usage!A:B,2, false)</f>
        <v>1.840406071</v>
      </c>
    </row>
    <row r="18">
      <c r="A18" s="3" t="s">
        <v>17</v>
      </c>
      <c r="B18" s="13" t="s">
        <v>18</v>
      </c>
    </row>
    <row r="19">
      <c r="A19" s="14" t="s">
        <v>19</v>
      </c>
      <c r="B19" s="15"/>
    </row>
    <row r="20">
      <c r="A20" s="16" t="s">
        <v>20</v>
      </c>
      <c r="B20" s="17">
        <f>if(and(hour(now())&gt;19,WEEKDAY(now())&lt;6),4,max(Forecast!$B$15/4,Forecast!$B$13)/1000/96*VLOOKUP(A20,Usage!A:B,2, false))</f>
        <v>2.407906976</v>
      </c>
    </row>
    <row r="21">
      <c r="A21" s="16" t="s">
        <v>21</v>
      </c>
      <c r="B21" s="17">
        <f>if(and(hour(now())&gt;19,WEEKDAY(now())&lt;6),4,max(Forecast!$B$15/4,Forecast!$B$13)/1000/100*VLOOKUP(A21,Usage!A:B,2, false))</f>
        <v>2.548097122</v>
      </c>
    </row>
    <row r="22">
      <c r="A22" s="16" t="s">
        <v>22</v>
      </c>
      <c r="B22" s="17">
        <f>max(Forecast!$B$15/4,Forecast!$B$13)/1000*VLOOKUP(A22,Usage!A:B,2, false)</f>
        <v>1.800436047</v>
      </c>
    </row>
    <row r="23">
      <c r="A23" s="16" t="s">
        <v>23</v>
      </c>
      <c r="B23" s="17">
        <f>max(Forecast!$B$15/4,Forecast!$B$13)/1000*VLOOKUP(A23,Usage!A:B,2, false)</f>
        <v>0.6001453488</v>
      </c>
    </row>
    <row r="24">
      <c r="A24" s="16" t="s">
        <v>24</v>
      </c>
      <c r="B24" s="17">
        <f>Forecast!$B$13/1000*VLOOKUP(A24,Usage!A:B,2, false)</f>
        <v>1.286025748</v>
      </c>
    </row>
    <row r="25">
      <c r="A25" s="16" t="s">
        <v>25</v>
      </c>
      <c r="B25" s="17">
        <f>Forecast!$B$14/1000*VLOOKUP(A25,Usage!A:B,2, false)</f>
        <v>2.415398111</v>
      </c>
    </row>
    <row r="26">
      <c r="A26" s="16" t="s">
        <v>26</v>
      </c>
      <c r="B26" s="17">
        <f>Forecast!$B$14/1000*VLOOKUP(A26,Usage!A:B,2, false)</f>
        <v>13.27115633</v>
      </c>
    </row>
    <row r="27">
      <c r="A27" s="16" t="s">
        <v>27</v>
      </c>
      <c r="B27" s="17">
        <f>Forecast!$B$15/1000*VLOOKUP(A27,Usage!A:B,2, false)</f>
        <v>0.344324179</v>
      </c>
    </row>
    <row r="28">
      <c r="A28" s="16" t="s">
        <v>28</v>
      </c>
      <c r="B28" s="17">
        <f>Forecast!$B$15/1000*VLOOKUP(A28,Usage!A:B,2, false)</f>
        <v>0.8877759182</v>
      </c>
    </row>
    <row r="29">
      <c r="A29" s="18" t="s">
        <v>29</v>
      </c>
      <c r="B29" s="19">
        <f>Forecast!$B$15/1000*VLOOKUP(A29,Usage!A:B,2, false)</f>
        <v>44.26268499</v>
      </c>
    </row>
    <row r="30">
      <c r="A30" s="18" t="s">
        <v>30</v>
      </c>
      <c r="B30" s="19">
        <f>Forecast!$B$15/1000*VLOOKUP(A30,Usage!A:B,2, false)</f>
        <v>18.44278541</v>
      </c>
    </row>
    <row r="31">
      <c r="A31" s="18" t="s">
        <v>31</v>
      </c>
      <c r="B31" s="19">
        <f>Forecast!$B$15/1000*VLOOKUP(A31,Usage!A:B,2, false)</f>
        <v>13.83208906</v>
      </c>
    </row>
    <row r="32">
      <c r="A32" s="18" t="s">
        <v>32</v>
      </c>
      <c r="B32" s="19">
        <f>Forecast!$B$13/1000*VLOOKUP(A32,Usage!A:B,2, false)</f>
        <v>22.0340329</v>
      </c>
    </row>
    <row r="33">
      <c r="A33" s="18" t="s">
        <v>33</v>
      </c>
      <c r="B33" s="19">
        <f>Forecast!$B$15/1000*VLOOKUP(A33,Usage!A:B,2, false)</f>
        <v>1.040517489</v>
      </c>
    </row>
    <row r="34">
      <c r="A34" s="18" t="s">
        <v>34</v>
      </c>
      <c r="B34" s="20">
        <f>Forecast!$B$15/1000*VLOOKUP(A34,Usage!A:B,2, false)</f>
        <v>1.443600841</v>
      </c>
    </row>
    <row r="35">
      <c r="A35" s="18" t="s">
        <v>35</v>
      </c>
      <c r="B35" s="20">
        <f>Forecast!$B$15/1000*VLOOKUP(A35,Usage!A:B,2, false)</f>
        <v>1.012395395</v>
      </c>
    </row>
    <row r="36">
      <c r="A36" s="18" t="s">
        <v>36</v>
      </c>
      <c r="B36" s="19">
        <f>Forecast!$B$15/1000*VLOOKUP(A36,Usage!A:B,2, false)</f>
        <v>1.47922216</v>
      </c>
    </row>
    <row r="37">
      <c r="A37" s="18" t="s">
        <v>37</v>
      </c>
      <c r="B37" s="19">
        <f>Forecast!$B$15/1000*VLOOKUP(A37,Usage!A:B,2, false)</f>
        <v>2.119200678</v>
      </c>
    </row>
    <row r="38">
      <c r="A38" s="18" t="s">
        <v>38</v>
      </c>
      <c r="B38" s="20">
        <f>Forecast!$B$15/1000*VLOOKUP(A38,Usage!A:B,2, false)</f>
        <v>8.699101171</v>
      </c>
    </row>
    <row r="39">
      <c r="A39" s="18" t="s">
        <v>39</v>
      </c>
      <c r="B39" s="20">
        <f>Forecast!$B$15/1000*VLOOKUP(A39,Usage!A:B,2, false)</f>
        <v>5.532835624</v>
      </c>
    </row>
    <row r="40">
      <c r="A40" s="21" t="s">
        <v>40</v>
      </c>
      <c r="B40" s="22">
        <f>Forecast!$B$15/2000*VLOOKUP(A40,Usage!A:B,2, false)</f>
        <v>14.45078444</v>
      </c>
    </row>
    <row r="41">
      <c r="A41" s="21" t="s">
        <v>41</v>
      </c>
      <c r="B41" s="22">
        <f>Forecast!$B$13/1000*VLOOKUP(A41,Usage!A:B,2, false)</f>
        <v>6.809082198</v>
      </c>
    </row>
    <row r="42">
      <c r="A42" s="21" t="s">
        <v>42</v>
      </c>
      <c r="B42" s="22">
        <f>if(WEEKDAY(now())=7,0,Forecast!$B$13/1000*VLOOKUP(A42,Usage!A:B,2, false))</f>
        <v>1.028283358</v>
      </c>
    </row>
    <row r="43">
      <c r="A43" s="23" t="s">
        <v>43</v>
      </c>
      <c r="B43" s="24">
        <f>Forecast!$B$16/1000*VLOOKUP(A43,Usage!A:B,2, false)</f>
        <v>1.219176523</v>
      </c>
    </row>
    <row r="44">
      <c r="A44" s="23" t="s">
        <v>44</v>
      </c>
      <c r="B44" s="24">
        <f>Forecast!$B$16/1000*VLOOKUP(A44,Usage!A:B,2, false)</f>
        <v>1.511778888</v>
      </c>
    </row>
    <row r="45">
      <c r="A45" s="23" t="s">
        <v>45</v>
      </c>
      <c r="B45" s="24">
        <f>Forecast!$B$16/1000*VLOOKUP(A45,Usage!A:B,2, false)</f>
        <v>3.657529568</v>
      </c>
    </row>
    <row r="46">
      <c r="A46" s="23" t="s">
        <v>46</v>
      </c>
      <c r="B46" s="24" t="str">
        <f>Forecast!$B$16/1000*VLOOKUP(A46,Usage!A:B,2, false)k</f>
        <v>#ERROR!</v>
      </c>
    </row>
    <row r="47">
      <c r="A47" s="23" t="s">
        <v>47</v>
      </c>
      <c r="B47" s="24">
        <f>Forecast!$B$16/1000*VLOOKUP(A47,Usage!A:B,2, false)</f>
        <v>0.487670609</v>
      </c>
    </row>
    <row r="48">
      <c r="A48" s="23" t="s">
        <v>48</v>
      </c>
      <c r="B48" s="24">
        <f>Forecast!$B$16/1000*VLOOKUP(A48,Usage!A:B,2, false)</f>
        <v>1.463011827</v>
      </c>
    </row>
    <row r="49">
      <c r="A49" s="23" t="s">
        <v>49</v>
      </c>
      <c r="B49" s="24">
        <f>Forecast!$B$16/1000*VLOOKUP(A49,Usage!A:B,2, false)</f>
        <v>3.657529568</v>
      </c>
    </row>
    <row r="50">
      <c r="A50" s="23" t="s">
        <v>50</v>
      </c>
      <c r="B50" s="24">
        <f>Forecast!$B$16/1000*VLOOKUP(A50,Usage!A:B,2, false)</f>
        <v>2.926023654</v>
      </c>
    </row>
    <row r="51">
      <c r="A51" s="23" t="s">
        <v>51</v>
      </c>
      <c r="B51" s="24">
        <f>Forecast!$B$16/1000*VLOOKUP(A51,Usage!A:B,2, false)</f>
        <v>8.229441527</v>
      </c>
    </row>
    <row r="52">
      <c r="A52" s="23" t="s">
        <v>52</v>
      </c>
      <c r="B52" s="24">
        <f>Forecast!$B$16/1000*VLOOKUP(A52,Usage!A:B,2, false)</f>
        <v>4.87670609</v>
      </c>
    </row>
    <row r="53">
      <c r="A53" s="25" t="s">
        <v>53</v>
      </c>
      <c r="B53" s="24">
        <f>Forecast!$B$16/1000*VLOOKUP(A53,Usage!A:B,2, false)</f>
        <v>13.7864182</v>
      </c>
    </row>
    <row r="54">
      <c r="A54" s="11" t="s">
        <v>54</v>
      </c>
      <c r="B54" s="26">
        <v>42510.0</v>
      </c>
    </row>
    <row r="55">
      <c r="A55" s="27" t="s">
        <v>55</v>
      </c>
      <c r="B55" s="28">
        <f>Forecast!$B$17/1000*VLOOKUP(A55,Usage!A:B,2, false)</f>
        <v>175.5047707</v>
      </c>
    </row>
    <row r="56">
      <c r="A56" s="27" t="s">
        <v>56</v>
      </c>
      <c r="B56" s="28">
        <f>Forecast!$B$17/1000*VLOOKUP(A56,Usage!A:B,2, false)</f>
        <v>27.87428711</v>
      </c>
    </row>
    <row r="57">
      <c r="A57" s="27" t="s">
        <v>57</v>
      </c>
      <c r="B57" s="28">
        <f>Forecast!$C$9/1000*VLOOKUP(A55,Usage!A:B,2, false)</f>
        <v>230.5982785</v>
      </c>
    </row>
    <row r="58">
      <c r="A58" s="27" t="s">
        <v>58</v>
      </c>
      <c r="B58" s="28">
        <f>Forecast!$C$9/1000*VLOOKUP(A56,Usage!A:B,2, false)</f>
        <v>36.62443246</v>
      </c>
    </row>
    <row r="59">
      <c r="A59" s="11"/>
      <c r="B59" s="11"/>
    </row>
    <row r="60">
      <c r="A60" s="29"/>
      <c r="B60" s="29"/>
    </row>
    <row r="61">
      <c r="A61" s="29"/>
      <c r="B61" s="29"/>
    </row>
    <row r="62">
      <c r="A62" s="11"/>
      <c r="B62" s="29"/>
    </row>
    <row r="63">
      <c r="A63" s="29"/>
      <c r="B63" s="29"/>
    </row>
    <row r="64">
      <c r="A64" s="29"/>
      <c r="B64" s="29"/>
    </row>
    <row r="65">
      <c r="A65" s="29"/>
      <c r="B65" s="29"/>
    </row>
    <row r="66">
      <c r="A66" s="29"/>
      <c r="B66" s="29"/>
    </row>
    <row r="67">
      <c r="A67" s="29"/>
      <c r="B67" s="29"/>
    </row>
    <row r="68">
      <c r="A68" s="29"/>
      <c r="B68" s="29"/>
    </row>
    <row r="69">
      <c r="A69" s="11"/>
      <c r="B69" s="29"/>
    </row>
    <row r="70">
      <c r="A70" s="29"/>
      <c r="B70" s="29"/>
    </row>
    <row r="71">
      <c r="A71" s="29"/>
      <c r="B71" s="29"/>
    </row>
    <row r="72">
      <c r="A72" s="29"/>
      <c r="B72" s="29"/>
    </row>
    <row r="73">
      <c r="A73" s="29"/>
      <c r="B73" s="29"/>
    </row>
    <row r="74">
      <c r="A74" s="29"/>
      <c r="B74" s="29"/>
    </row>
    <row r="75">
      <c r="A75" s="29"/>
      <c r="B75" s="29"/>
    </row>
    <row r="76">
      <c r="A76" s="29"/>
      <c r="B76" s="29"/>
    </row>
    <row r="77">
      <c r="A77" s="29"/>
      <c r="B77" s="29"/>
    </row>
    <row r="78">
      <c r="A78" s="29"/>
      <c r="B78" s="29"/>
    </row>
    <row r="79">
      <c r="A79" s="29"/>
      <c r="B79" s="29"/>
    </row>
    <row r="80">
      <c r="A80" s="29"/>
      <c r="B80" s="29"/>
    </row>
    <row r="81">
      <c r="A81" s="29"/>
      <c r="B81" s="29"/>
    </row>
    <row r="82">
      <c r="A82" s="29"/>
      <c r="B82" s="29"/>
    </row>
    <row r="83">
      <c r="A83" s="29"/>
      <c r="B83" s="29"/>
    </row>
    <row r="84">
      <c r="A84" s="29"/>
      <c r="B84" s="29"/>
    </row>
    <row r="85">
      <c r="A85" s="29"/>
      <c r="B85" s="29"/>
    </row>
    <row r="86">
      <c r="A86" s="29"/>
      <c r="B86" s="29"/>
    </row>
    <row r="87">
      <c r="A87" s="29"/>
      <c r="B87" s="29"/>
    </row>
    <row r="88">
      <c r="A88" s="29"/>
      <c r="B88" s="29"/>
    </row>
    <row r="89">
      <c r="A89" s="29"/>
      <c r="B89" s="29"/>
    </row>
    <row r="90">
      <c r="A90" s="29"/>
      <c r="B90" s="29"/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29"/>
      <c r="B192" s="29"/>
    </row>
    <row r="193">
      <c r="A193" s="29"/>
      <c r="B193" s="29"/>
    </row>
    <row r="194">
      <c r="A194" s="29"/>
      <c r="B194" s="29"/>
    </row>
    <row r="195">
      <c r="A195" s="29"/>
      <c r="B195" s="29"/>
    </row>
    <row r="196">
      <c r="A196" s="29"/>
      <c r="B196" s="29"/>
    </row>
    <row r="197">
      <c r="A197" s="29"/>
      <c r="B197" s="29"/>
    </row>
    <row r="198">
      <c r="A198" s="29"/>
      <c r="B198" s="29"/>
    </row>
    <row r="199">
      <c r="A199" s="29"/>
      <c r="B199" s="29"/>
    </row>
    <row r="200">
      <c r="A200" s="29"/>
      <c r="B200" s="29"/>
    </row>
    <row r="201">
      <c r="A201" s="29"/>
      <c r="B201" s="29"/>
    </row>
    <row r="202">
      <c r="A202" s="29"/>
      <c r="B202" s="29"/>
    </row>
    <row r="203">
      <c r="A203" s="29"/>
      <c r="B203" s="29"/>
    </row>
    <row r="204">
      <c r="A204" s="29"/>
      <c r="B204" s="29"/>
    </row>
    <row r="205">
      <c r="A205" s="29"/>
      <c r="B205" s="29"/>
    </row>
    <row r="206">
      <c r="A206" s="29"/>
      <c r="B206" s="29"/>
    </row>
    <row r="207">
      <c r="A207" s="29"/>
      <c r="B207" s="29"/>
    </row>
    <row r="208">
      <c r="A208" s="29"/>
      <c r="B208" s="29"/>
    </row>
    <row r="209">
      <c r="A209" s="29"/>
      <c r="B209" s="29"/>
    </row>
    <row r="210">
      <c r="A210" s="29"/>
      <c r="B210" s="29"/>
    </row>
    <row r="211">
      <c r="A211" s="29"/>
      <c r="B211" s="29"/>
    </row>
    <row r="212">
      <c r="A212" s="29"/>
      <c r="B212" s="29"/>
    </row>
    <row r="213">
      <c r="A213" s="29"/>
      <c r="B213" s="29"/>
    </row>
    <row r="214">
      <c r="A214" s="29"/>
      <c r="B214" s="29"/>
    </row>
    <row r="215">
      <c r="A215" s="29"/>
      <c r="B215" s="29"/>
    </row>
    <row r="216">
      <c r="A216" s="29"/>
      <c r="B216" s="29"/>
    </row>
    <row r="217">
      <c r="A217" s="29"/>
      <c r="B217" s="29"/>
    </row>
    <row r="218">
      <c r="A218" s="29"/>
      <c r="B218" s="29"/>
    </row>
    <row r="219">
      <c r="A219" s="29"/>
      <c r="B219" s="29"/>
    </row>
    <row r="220">
      <c r="A220" s="29"/>
      <c r="B220" s="29"/>
    </row>
    <row r="221">
      <c r="A221" s="29"/>
      <c r="B221" s="29"/>
    </row>
    <row r="222">
      <c r="A222" s="29"/>
      <c r="B222" s="29"/>
    </row>
    <row r="223">
      <c r="A223" s="29"/>
      <c r="B223" s="29"/>
    </row>
    <row r="224">
      <c r="A224" s="29"/>
      <c r="B224" s="29"/>
    </row>
    <row r="225">
      <c r="A225" s="29"/>
      <c r="B225" s="29"/>
    </row>
    <row r="226">
      <c r="A226" s="29"/>
      <c r="B226" s="29"/>
    </row>
    <row r="227">
      <c r="A227" s="29"/>
      <c r="B227" s="29"/>
    </row>
    <row r="228">
      <c r="A228" s="29"/>
      <c r="B228" s="29"/>
    </row>
    <row r="229">
      <c r="A229" s="29"/>
      <c r="B229" s="29"/>
    </row>
    <row r="230">
      <c r="A230" s="29"/>
      <c r="B230" s="29"/>
    </row>
    <row r="231">
      <c r="A231" s="29"/>
      <c r="B231" s="29"/>
    </row>
    <row r="232">
      <c r="A232" s="29"/>
      <c r="B232" s="29"/>
    </row>
    <row r="233">
      <c r="A233" s="29"/>
      <c r="B233" s="29"/>
    </row>
    <row r="234">
      <c r="A234" s="29"/>
      <c r="B234" s="29"/>
    </row>
    <row r="235">
      <c r="A235" s="29"/>
      <c r="B235" s="29"/>
    </row>
    <row r="236">
      <c r="A236" s="29"/>
      <c r="B236" s="29"/>
    </row>
    <row r="237">
      <c r="A237" s="29"/>
      <c r="B237" s="29"/>
    </row>
    <row r="238">
      <c r="A238" s="29"/>
      <c r="B238" s="29"/>
    </row>
    <row r="239">
      <c r="A239" s="29"/>
      <c r="B239" s="29"/>
    </row>
    <row r="240">
      <c r="A240" s="29"/>
      <c r="B240" s="29"/>
    </row>
    <row r="241">
      <c r="A241" s="29"/>
      <c r="B241" s="29"/>
    </row>
    <row r="242">
      <c r="A242" s="29"/>
      <c r="B242" s="29"/>
    </row>
    <row r="243">
      <c r="A243" s="29"/>
      <c r="B243" s="29"/>
    </row>
    <row r="244">
      <c r="A244" s="29"/>
      <c r="B244" s="29"/>
    </row>
    <row r="245">
      <c r="A245" s="29"/>
      <c r="B245" s="29"/>
    </row>
    <row r="246">
      <c r="A246" s="29"/>
      <c r="B246" s="29"/>
    </row>
    <row r="247">
      <c r="A247" s="29"/>
      <c r="B247" s="29"/>
    </row>
    <row r="248">
      <c r="A248" s="29"/>
      <c r="B248" s="29"/>
    </row>
    <row r="249">
      <c r="A249" s="29"/>
      <c r="B249" s="29"/>
    </row>
    <row r="250">
      <c r="A250" s="29"/>
      <c r="B250" s="29"/>
    </row>
    <row r="251">
      <c r="A251" s="29"/>
      <c r="B251" s="29"/>
    </row>
    <row r="252">
      <c r="A252" s="29"/>
      <c r="B252" s="29"/>
    </row>
    <row r="253">
      <c r="A253" s="29"/>
      <c r="B253" s="29"/>
    </row>
    <row r="254">
      <c r="A254" s="29"/>
      <c r="B254" s="29"/>
    </row>
    <row r="255">
      <c r="A255" s="29"/>
      <c r="B255" s="29"/>
    </row>
    <row r="256">
      <c r="A256" s="29"/>
      <c r="B256" s="29"/>
    </row>
    <row r="257">
      <c r="A257" s="29"/>
      <c r="B257" s="29"/>
    </row>
    <row r="258">
      <c r="A258" s="29"/>
      <c r="B258" s="29"/>
    </row>
    <row r="259">
      <c r="A259" s="29"/>
      <c r="B259" s="29"/>
    </row>
    <row r="260">
      <c r="A260" s="29"/>
      <c r="B260" s="29"/>
    </row>
    <row r="261">
      <c r="A261" s="29"/>
      <c r="B261" s="29"/>
    </row>
    <row r="262">
      <c r="A262" s="29"/>
      <c r="B262" s="29"/>
    </row>
    <row r="263">
      <c r="A263" s="29"/>
      <c r="B263" s="29"/>
    </row>
    <row r="264">
      <c r="A264" s="29"/>
      <c r="B264" s="29"/>
    </row>
    <row r="265">
      <c r="A265" s="29"/>
      <c r="B265" s="29"/>
    </row>
    <row r="266">
      <c r="A266" s="29"/>
      <c r="B266" s="29"/>
    </row>
    <row r="267">
      <c r="A267" s="29"/>
      <c r="B267" s="29"/>
    </row>
    <row r="268">
      <c r="A268" s="29"/>
      <c r="B268" s="29"/>
    </row>
    <row r="269">
      <c r="A269" s="29"/>
      <c r="B269" s="29"/>
    </row>
    <row r="270">
      <c r="A270" s="29"/>
      <c r="B270" s="29"/>
    </row>
    <row r="271">
      <c r="A271" s="29"/>
      <c r="B271" s="29"/>
    </row>
    <row r="272">
      <c r="A272" s="29"/>
      <c r="B272" s="29"/>
    </row>
    <row r="273">
      <c r="A273" s="29"/>
      <c r="B273" s="29"/>
    </row>
    <row r="274">
      <c r="A274" s="29"/>
      <c r="B274" s="29"/>
    </row>
    <row r="275">
      <c r="A275" s="29"/>
      <c r="B275" s="29"/>
    </row>
    <row r="276">
      <c r="A276" s="29"/>
      <c r="B276" s="29"/>
    </row>
    <row r="277">
      <c r="A277" s="29"/>
      <c r="B277" s="29"/>
    </row>
    <row r="278">
      <c r="A278" s="29"/>
      <c r="B278" s="29"/>
    </row>
    <row r="279">
      <c r="A279" s="29"/>
      <c r="B279" s="29"/>
    </row>
    <row r="280">
      <c r="A280" s="29"/>
      <c r="B280" s="29"/>
    </row>
    <row r="281">
      <c r="A281" s="29"/>
      <c r="B281" s="29"/>
    </row>
    <row r="282">
      <c r="A282" s="29"/>
      <c r="B282" s="29"/>
    </row>
    <row r="283">
      <c r="A283" s="29"/>
      <c r="B283" s="29"/>
    </row>
    <row r="284">
      <c r="A284" s="29"/>
      <c r="B284" s="29"/>
    </row>
    <row r="285">
      <c r="A285" s="29"/>
      <c r="B285" s="29"/>
    </row>
    <row r="286">
      <c r="A286" s="29"/>
      <c r="B286" s="29"/>
    </row>
    <row r="287">
      <c r="A287" s="29"/>
      <c r="B287" s="29"/>
    </row>
    <row r="288">
      <c r="A288" s="29"/>
      <c r="B288" s="29"/>
    </row>
    <row r="289">
      <c r="A289" s="29"/>
      <c r="B289" s="29"/>
    </row>
    <row r="290">
      <c r="A290" s="29"/>
      <c r="B290" s="29"/>
    </row>
    <row r="291">
      <c r="A291" s="29"/>
      <c r="B291" s="29"/>
    </row>
    <row r="292">
      <c r="A292" s="29"/>
      <c r="B292" s="29"/>
    </row>
    <row r="293">
      <c r="A293" s="29"/>
      <c r="B293" s="29"/>
    </row>
    <row r="294">
      <c r="A294" s="29"/>
      <c r="B294" s="29"/>
    </row>
    <row r="295">
      <c r="A295" s="29"/>
      <c r="B295" s="29"/>
    </row>
    <row r="296">
      <c r="A296" s="29"/>
      <c r="B296" s="29"/>
    </row>
    <row r="297">
      <c r="A297" s="29"/>
      <c r="B297" s="29"/>
    </row>
    <row r="298">
      <c r="A298" s="29"/>
      <c r="B298" s="29"/>
    </row>
    <row r="299">
      <c r="A299" s="29"/>
      <c r="B299" s="29"/>
    </row>
    <row r="300">
      <c r="A300" s="29"/>
      <c r="B300" s="29"/>
    </row>
    <row r="301">
      <c r="A301" s="29"/>
      <c r="B301" s="29"/>
    </row>
    <row r="302">
      <c r="A302" s="29"/>
      <c r="B302" s="29"/>
    </row>
    <row r="303">
      <c r="A303" s="29"/>
      <c r="B303" s="29"/>
    </row>
    <row r="304">
      <c r="A304" s="29"/>
      <c r="B304" s="29"/>
    </row>
    <row r="305">
      <c r="A305" s="29"/>
      <c r="B305" s="29"/>
    </row>
    <row r="306">
      <c r="A306" s="29"/>
      <c r="B306" s="29"/>
    </row>
    <row r="307">
      <c r="A307" s="29"/>
      <c r="B307" s="29"/>
    </row>
    <row r="308">
      <c r="A308" s="29"/>
      <c r="B308" s="29"/>
    </row>
    <row r="309">
      <c r="A309" s="29"/>
      <c r="B309" s="29"/>
    </row>
    <row r="310">
      <c r="A310" s="29"/>
      <c r="B310" s="29"/>
    </row>
    <row r="311">
      <c r="A311" s="29"/>
      <c r="B311" s="29"/>
    </row>
    <row r="312">
      <c r="A312" s="29"/>
      <c r="B312" s="29"/>
    </row>
    <row r="313">
      <c r="A313" s="29"/>
      <c r="B313" s="29"/>
    </row>
    <row r="314">
      <c r="A314" s="29"/>
      <c r="B314" s="29"/>
    </row>
    <row r="315">
      <c r="A315" s="29"/>
      <c r="B315" s="29"/>
    </row>
    <row r="316">
      <c r="A316" s="29"/>
      <c r="B316" s="29"/>
    </row>
    <row r="317">
      <c r="A317" s="29"/>
      <c r="B317" s="29"/>
    </row>
    <row r="318">
      <c r="A318" s="29"/>
      <c r="B318" s="29"/>
    </row>
    <row r="319">
      <c r="A319" s="29"/>
      <c r="B319" s="29"/>
    </row>
    <row r="320">
      <c r="A320" s="29"/>
      <c r="B320" s="29"/>
    </row>
    <row r="321">
      <c r="A321" s="29"/>
      <c r="B321" s="29"/>
    </row>
    <row r="322">
      <c r="A322" s="29"/>
      <c r="B322" s="29"/>
    </row>
    <row r="323">
      <c r="A323" s="29"/>
      <c r="B323" s="29"/>
    </row>
    <row r="324">
      <c r="A324" s="29"/>
      <c r="B324" s="29"/>
    </row>
    <row r="325">
      <c r="A325" s="29"/>
      <c r="B325" s="29"/>
    </row>
    <row r="326">
      <c r="A326" s="29"/>
      <c r="B326" s="29"/>
    </row>
    <row r="327">
      <c r="A327" s="29"/>
      <c r="B327" s="29"/>
    </row>
    <row r="328">
      <c r="A328" s="29"/>
      <c r="B328" s="29"/>
    </row>
    <row r="329">
      <c r="A329" s="29"/>
      <c r="B329" s="29"/>
    </row>
    <row r="330">
      <c r="A330" s="29"/>
      <c r="B330" s="29"/>
    </row>
    <row r="331">
      <c r="A331" s="29"/>
      <c r="B331" s="29"/>
    </row>
    <row r="332">
      <c r="A332" s="29"/>
      <c r="B332" s="29"/>
    </row>
    <row r="333">
      <c r="A333" s="29"/>
      <c r="B333" s="29"/>
    </row>
    <row r="334">
      <c r="A334" s="29"/>
      <c r="B334" s="29"/>
    </row>
    <row r="335">
      <c r="A335" s="29"/>
      <c r="B335" s="29"/>
    </row>
    <row r="336">
      <c r="A336" s="29"/>
      <c r="B336" s="29"/>
    </row>
    <row r="337">
      <c r="A337" s="29"/>
      <c r="B337" s="29"/>
    </row>
    <row r="338">
      <c r="A338" s="29"/>
      <c r="B338" s="29"/>
    </row>
    <row r="339">
      <c r="A339" s="29"/>
      <c r="B339" s="29"/>
    </row>
    <row r="340">
      <c r="A340" s="29"/>
      <c r="B340" s="29"/>
    </row>
    <row r="341">
      <c r="A341" s="29"/>
      <c r="B341" s="29"/>
    </row>
    <row r="342">
      <c r="A342" s="29"/>
      <c r="B342" s="29"/>
    </row>
    <row r="343">
      <c r="A343" s="29"/>
      <c r="B343" s="29"/>
    </row>
    <row r="344">
      <c r="A344" s="29"/>
      <c r="B344" s="29"/>
    </row>
    <row r="345">
      <c r="A345" s="29"/>
      <c r="B345" s="29"/>
    </row>
    <row r="346">
      <c r="A346" s="29"/>
      <c r="B346" s="29"/>
    </row>
    <row r="347">
      <c r="A347" s="29"/>
      <c r="B347" s="29"/>
    </row>
    <row r="348">
      <c r="A348" s="29"/>
      <c r="B348" s="29"/>
    </row>
    <row r="349">
      <c r="A349" s="29"/>
      <c r="B349" s="29"/>
    </row>
    <row r="350">
      <c r="A350" s="29"/>
      <c r="B350" s="29"/>
    </row>
    <row r="351">
      <c r="A351" s="29"/>
      <c r="B351" s="29"/>
    </row>
    <row r="352">
      <c r="A352" s="29"/>
      <c r="B352" s="29"/>
    </row>
    <row r="353">
      <c r="A353" s="29"/>
      <c r="B353" s="29"/>
    </row>
    <row r="354">
      <c r="A354" s="29"/>
      <c r="B354" s="29"/>
    </row>
    <row r="355">
      <c r="A355" s="29"/>
      <c r="B355" s="29"/>
    </row>
    <row r="356">
      <c r="A356" s="29"/>
      <c r="B356" s="29"/>
    </row>
    <row r="357">
      <c r="A357" s="29"/>
      <c r="B357" s="29"/>
    </row>
    <row r="358">
      <c r="A358" s="29"/>
      <c r="B358" s="29"/>
    </row>
    <row r="359">
      <c r="A359" s="29"/>
      <c r="B359" s="29"/>
    </row>
    <row r="360">
      <c r="A360" s="29"/>
      <c r="B360" s="29"/>
    </row>
    <row r="361">
      <c r="A361" s="29"/>
      <c r="B361" s="29"/>
    </row>
    <row r="362">
      <c r="A362" s="29"/>
      <c r="B362" s="29"/>
    </row>
    <row r="363">
      <c r="A363" s="29"/>
      <c r="B363" s="29"/>
    </row>
    <row r="364">
      <c r="A364" s="29"/>
      <c r="B364" s="29"/>
    </row>
    <row r="365">
      <c r="A365" s="29"/>
      <c r="B365" s="29"/>
    </row>
    <row r="366">
      <c r="A366" s="29"/>
      <c r="B366" s="29"/>
    </row>
    <row r="367">
      <c r="A367" s="29"/>
      <c r="B367" s="29"/>
    </row>
    <row r="368">
      <c r="A368" s="29"/>
      <c r="B368" s="29"/>
    </row>
    <row r="369">
      <c r="A369" s="29"/>
      <c r="B369" s="29"/>
    </row>
    <row r="370">
      <c r="A370" s="29"/>
      <c r="B370" s="29"/>
    </row>
    <row r="371">
      <c r="A371" s="29"/>
      <c r="B371" s="29"/>
    </row>
    <row r="372">
      <c r="A372" s="29"/>
      <c r="B372" s="29"/>
    </row>
    <row r="373">
      <c r="A373" s="29"/>
      <c r="B373" s="29"/>
    </row>
    <row r="374">
      <c r="A374" s="29"/>
      <c r="B374" s="29"/>
    </row>
    <row r="375">
      <c r="A375" s="29"/>
      <c r="B375" s="29"/>
    </row>
    <row r="376">
      <c r="A376" s="29"/>
      <c r="B376" s="29"/>
    </row>
    <row r="377">
      <c r="A377" s="29"/>
      <c r="B377" s="29"/>
    </row>
    <row r="378">
      <c r="A378" s="29"/>
      <c r="B378" s="29"/>
    </row>
    <row r="379">
      <c r="A379" s="29"/>
      <c r="B379" s="29"/>
    </row>
    <row r="380">
      <c r="A380" s="29"/>
      <c r="B380" s="29"/>
    </row>
    <row r="381">
      <c r="A381" s="29"/>
      <c r="B381" s="29"/>
    </row>
    <row r="382">
      <c r="A382" s="29"/>
      <c r="B382" s="29"/>
    </row>
    <row r="383">
      <c r="A383" s="29"/>
      <c r="B383" s="29"/>
    </row>
    <row r="384">
      <c r="A384" s="29"/>
      <c r="B384" s="29"/>
    </row>
    <row r="385">
      <c r="A385" s="29"/>
      <c r="B385" s="29"/>
    </row>
    <row r="386">
      <c r="A386" s="29"/>
      <c r="B386" s="29"/>
    </row>
    <row r="387">
      <c r="A387" s="29"/>
      <c r="B387" s="29"/>
    </row>
    <row r="388">
      <c r="A388" s="29"/>
      <c r="B388" s="29"/>
    </row>
    <row r="389">
      <c r="A389" s="29"/>
      <c r="B389" s="29"/>
    </row>
    <row r="390">
      <c r="A390" s="29"/>
      <c r="B390" s="29"/>
    </row>
    <row r="391">
      <c r="A391" s="29"/>
      <c r="B391" s="29"/>
    </row>
    <row r="392">
      <c r="A392" s="29"/>
      <c r="B392" s="29"/>
    </row>
    <row r="393">
      <c r="A393" s="29"/>
      <c r="B393" s="29"/>
    </row>
    <row r="394">
      <c r="A394" s="29"/>
      <c r="B394" s="29"/>
    </row>
    <row r="395">
      <c r="A395" s="29"/>
      <c r="B395" s="29"/>
    </row>
    <row r="396">
      <c r="A396" s="29"/>
      <c r="B396" s="29"/>
    </row>
    <row r="397">
      <c r="A397" s="29"/>
      <c r="B397" s="29"/>
    </row>
    <row r="398">
      <c r="A398" s="29"/>
      <c r="B398" s="29"/>
    </row>
    <row r="399">
      <c r="A399" s="29"/>
      <c r="B399" s="29"/>
    </row>
    <row r="400">
      <c r="A400" s="29"/>
      <c r="B400" s="29"/>
    </row>
    <row r="401">
      <c r="A401" s="29"/>
      <c r="B401" s="29"/>
    </row>
    <row r="402">
      <c r="A402" s="29"/>
      <c r="B402" s="29"/>
    </row>
    <row r="403">
      <c r="A403" s="29"/>
      <c r="B403" s="29"/>
    </row>
    <row r="404">
      <c r="A404" s="29"/>
      <c r="B404" s="29"/>
    </row>
    <row r="405">
      <c r="A405" s="29"/>
      <c r="B405" s="29"/>
    </row>
    <row r="406">
      <c r="A406" s="29"/>
      <c r="B406" s="29"/>
    </row>
    <row r="407">
      <c r="A407" s="29"/>
      <c r="B407" s="29"/>
    </row>
    <row r="408">
      <c r="A408" s="29"/>
      <c r="B408" s="29"/>
    </row>
    <row r="409">
      <c r="A409" s="29"/>
      <c r="B409" s="29"/>
    </row>
    <row r="410">
      <c r="A410" s="29"/>
      <c r="B410" s="29"/>
    </row>
    <row r="411">
      <c r="A411" s="29"/>
      <c r="B411" s="29"/>
    </row>
    <row r="412">
      <c r="A412" s="29"/>
      <c r="B412" s="29"/>
    </row>
    <row r="413">
      <c r="A413" s="29"/>
      <c r="B413" s="29"/>
    </row>
    <row r="414">
      <c r="A414" s="29"/>
      <c r="B414" s="29"/>
    </row>
    <row r="415">
      <c r="A415" s="29"/>
      <c r="B415" s="29"/>
    </row>
    <row r="416">
      <c r="A416" s="29"/>
      <c r="B416" s="29"/>
    </row>
    <row r="417">
      <c r="A417" s="29"/>
      <c r="B417" s="29"/>
    </row>
    <row r="418">
      <c r="A418" s="29"/>
      <c r="B418" s="29"/>
    </row>
    <row r="419">
      <c r="A419" s="29"/>
      <c r="B419" s="29"/>
    </row>
    <row r="420">
      <c r="A420" s="29"/>
      <c r="B420" s="29"/>
    </row>
    <row r="421">
      <c r="A421" s="29"/>
      <c r="B421" s="29"/>
    </row>
    <row r="422">
      <c r="A422" s="29"/>
      <c r="B422" s="29"/>
    </row>
    <row r="423">
      <c r="A423" s="29"/>
      <c r="B423" s="29"/>
    </row>
    <row r="424">
      <c r="A424" s="29"/>
      <c r="B424" s="29"/>
    </row>
    <row r="425">
      <c r="A425" s="29"/>
      <c r="B425" s="29"/>
    </row>
    <row r="426">
      <c r="A426" s="29"/>
      <c r="B426" s="29"/>
    </row>
    <row r="427">
      <c r="A427" s="29"/>
      <c r="B427" s="29"/>
    </row>
    <row r="428">
      <c r="A428" s="29"/>
      <c r="B428" s="29"/>
    </row>
    <row r="429">
      <c r="A429" s="29"/>
      <c r="B429" s="29"/>
    </row>
    <row r="430">
      <c r="A430" s="29"/>
      <c r="B430" s="29"/>
    </row>
    <row r="431">
      <c r="A431" s="29"/>
      <c r="B431" s="29"/>
    </row>
    <row r="432">
      <c r="A432" s="29"/>
      <c r="B432" s="29"/>
    </row>
    <row r="433">
      <c r="A433" s="29"/>
      <c r="B433" s="29"/>
    </row>
    <row r="434">
      <c r="A434" s="29"/>
      <c r="B434" s="29"/>
    </row>
    <row r="435">
      <c r="A435" s="29"/>
      <c r="B435" s="29"/>
    </row>
    <row r="436">
      <c r="A436" s="29"/>
      <c r="B436" s="29"/>
    </row>
    <row r="437">
      <c r="A437" s="29"/>
      <c r="B437" s="29"/>
    </row>
    <row r="438">
      <c r="A438" s="29"/>
      <c r="B438" s="29"/>
    </row>
    <row r="439">
      <c r="A439" s="29"/>
      <c r="B439" s="29"/>
    </row>
    <row r="440">
      <c r="A440" s="29"/>
      <c r="B440" s="29"/>
    </row>
    <row r="441">
      <c r="A441" s="29"/>
      <c r="B441" s="29"/>
    </row>
    <row r="442">
      <c r="A442" s="29"/>
      <c r="B442" s="29"/>
    </row>
    <row r="443">
      <c r="A443" s="29"/>
      <c r="B443" s="29"/>
    </row>
    <row r="444">
      <c r="A444" s="29"/>
      <c r="B444" s="29"/>
    </row>
    <row r="445">
      <c r="A445" s="29"/>
      <c r="B445" s="29"/>
    </row>
    <row r="446">
      <c r="A446" s="29"/>
      <c r="B446" s="29"/>
    </row>
    <row r="447">
      <c r="A447" s="29"/>
      <c r="B447" s="29"/>
    </row>
    <row r="448">
      <c r="A448" s="29"/>
      <c r="B448" s="29"/>
    </row>
    <row r="449">
      <c r="A449" s="29"/>
      <c r="B449" s="29"/>
    </row>
    <row r="450">
      <c r="A450" s="29"/>
      <c r="B450" s="29"/>
    </row>
    <row r="451">
      <c r="A451" s="29"/>
      <c r="B451" s="29"/>
    </row>
    <row r="452">
      <c r="A452" s="29"/>
      <c r="B452" s="29"/>
    </row>
    <row r="453">
      <c r="A453" s="29"/>
      <c r="B453" s="29"/>
    </row>
    <row r="454">
      <c r="A454" s="29"/>
      <c r="B454" s="29"/>
    </row>
    <row r="455">
      <c r="A455" s="29"/>
      <c r="B455" s="29"/>
    </row>
    <row r="456">
      <c r="A456" s="29"/>
      <c r="B456" s="29"/>
    </row>
    <row r="457">
      <c r="A457" s="29"/>
      <c r="B457" s="29"/>
    </row>
    <row r="458">
      <c r="A458" s="29"/>
      <c r="B458" s="29"/>
    </row>
    <row r="459">
      <c r="A459" s="29"/>
      <c r="B459" s="29"/>
    </row>
    <row r="460">
      <c r="A460" s="29"/>
      <c r="B460" s="29"/>
    </row>
    <row r="461">
      <c r="A461" s="29"/>
      <c r="B461" s="29"/>
    </row>
    <row r="462">
      <c r="A462" s="29"/>
      <c r="B462" s="29"/>
    </row>
    <row r="463">
      <c r="A463" s="29"/>
      <c r="B463" s="29"/>
    </row>
    <row r="464">
      <c r="A464" s="29"/>
      <c r="B464" s="29"/>
    </row>
    <row r="465">
      <c r="A465" s="29"/>
      <c r="B465" s="29"/>
    </row>
    <row r="466">
      <c r="A466" s="29"/>
      <c r="B466" s="29"/>
    </row>
    <row r="467">
      <c r="A467" s="29"/>
      <c r="B467" s="29"/>
    </row>
    <row r="468">
      <c r="A468" s="29"/>
      <c r="B468" s="29"/>
    </row>
    <row r="469">
      <c r="A469" s="29"/>
      <c r="B469" s="29"/>
    </row>
    <row r="470">
      <c r="A470" s="29"/>
      <c r="B470" s="29"/>
    </row>
    <row r="471">
      <c r="A471" s="29"/>
      <c r="B471" s="29"/>
    </row>
    <row r="472">
      <c r="A472" s="29"/>
      <c r="B472" s="29"/>
    </row>
    <row r="473">
      <c r="A473" s="29"/>
      <c r="B473" s="29"/>
    </row>
    <row r="474">
      <c r="A474" s="29"/>
      <c r="B474" s="29"/>
    </row>
    <row r="475">
      <c r="A475" s="29"/>
      <c r="B475" s="29"/>
    </row>
    <row r="476">
      <c r="A476" s="29"/>
      <c r="B476" s="29"/>
    </row>
    <row r="477">
      <c r="A477" s="29"/>
      <c r="B477" s="29"/>
    </row>
    <row r="478">
      <c r="A478" s="29"/>
      <c r="B478" s="29"/>
    </row>
    <row r="479">
      <c r="A479" s="29"/>
      <c r="B479" s="29"/>
    </row>
    <row r="480">
      <c r="A480" s="29"/>
      <c r="B480" s="29"/>
    </row>
    <row r="481">
      <c r="A481" s="29"/>
      <c r="B481" s="29"/>
    </row>
    <row r="482">
      <c r="A482" s="29"/>
      <c r="B482" s="29"/>
    </row>
    <row r="483">
      <c r="A483" s="29"/>
      <c r="B483" s="29"/>
    </row>
    <row r="484">
      <c r="A484" s="29"/>
      <c r="B484" s="29"/>
    </row>
    <row r="485">
      <c r="A485" s="29"/>
      <c r="B485" s="29"/>
    </row>
    <row r="486">
      <c r="A486" s="29"/>
      <c r="B486" s="29"/>
    </row>
    <row r="487">
      <c r="A487" s="29"/>
      <c r="B487" s="29"/>
    </row>
    <row r="488">
      <c r="A488" s="29"/>
      <c r="B488" s="29"/>
    </row>
    <row r="489">
      <c r="A489" s="29"/>
      <c r="B489" s="29"/>
    </row>
    <row r="490">
      <c r="A490" s="29"/>
      <c r="B490" s="29"/>
    </row>
    <row r="491">
      <c r="A491" s="29"/>
      <c r="B491" s="29"/>
    </row>
    <row r="492">
      <c r="A492" s="29"/>
      <c r="B492" s="29"/>
    </row>
    <row r="493">
      <c r="A493" s="29"/>
      <c r="B493" s="29"/>
    </row>
    <row r="494">
      <c r="A494" s="29"/>
      <c r="B494" s="29"/>
    </row>
    <row r="495">
      <c r="A495" s="29"/>
      <c r="B495" s="29"/>
    </row>
    <row r="496">
      <c r="A496" s="29"/>
      <c r="B496" s="29"/>
    </row>
    <row r="497">
      <c r="A497" s="29"/>
      <c r="B497" s="29"/>
    </row>
    <row r="498">
      <c r="A498" s="29"/>
      <c r="B498" s="29"/>
    </row>
    <row r="499">
      <c r="A499" s="29"/>
      <c r="B499" s="29"/>
    </row>
    <row r="500">
      <c r="A500" s="29"/>
      <c r="B500" s="29"/>
    </row>
    <row r="501">
      <c r="A501" s="29"/>
      <c r="B501" s="29"/>
    </row>
    <row r="502">
      <c r="A502" s="29"/>
      <c r="B502" s="29"/>
    </row>
    <row r="503">
      <c r="A503" s="29"/>
      <c r="B503" s="29"/>
    </row>
    <row r="504">
      <c r="A504" s="29"/>
      <c r="B504" s="29"/>
    </row>
    <row r="505">
      <c r="A505" s="29"/>
      <c r="B505" s="29"/>
    </row>
    <row r="506">
      <c r="A506" s="29"/>
      <c r="B506" s="29"/>
    </row>
    <row r="507">
      <c r="A507" s="29"/>
      <c r="B507" s="29"/>
    </row>
    <row r="508">
      <c r="A508" s="29"/>
      <c r="B508" s="29"/>
    </row>
    <row r="509">
      <c r="A509" s="29"/>
      <c r="B509" s="29"/>
    </row>
    <row r="510">
      <c r="A510" s="29"/>
      <c r="B510" s="29"/>
    </row>
    <row r="511">
      <c r="A511" s="29"/>
      <c r="B511" s="29"/>
    </row>
    <row r="512">
      <c r="A512" s="29"/>
      <c r="B512" s="29"/>
    </row>
    <row r="513">
      <c r="A513" s="29"/>
      <c r="B513" s="29"/>
    </row>
    <row r="514">
      <c r="A514" s="29"/>
      <c r="B514" s="29"/>
    </row>
    <row r="515">
      <c r="A515" s="29"/>
      <c r="B515" s="29"/>
    </row>
    <row r="516">
      <c r="A516" s="29"/>
      <c r="B516" s="29"/>
    </row>
    <row r="517">
      <c r="A517" s="29"/>
      <c r="B517" s="29"/>
    </row>
    <row r="518">
      <c r="A518" s="29"/>
      <c r="B518" s="29"/>
    </row>
    <row r="519">
      <c r="A519" s="29"/>
      <c r="B519" s="29"/>
    </row>
    <row r="520">
      <c r="A520" s="29"/>
      <c r="B520" s="29"/>
    </row>
    <row r="521">
      <c r="A521" s="29"/>
      <c r="B521" s="29"/>
    </row>
    <row r="522">
      <c r="A522" s="29"/>
      <c r="B522" s="29"/>
    </row>
    <row r="523">
      <c r="A523" s="29"/>
      <c r="B523" s="29"/>
    </row>
    <row r="524">
      <c r="A524" s="29"/>
      <c r="B524" s="29"/>
    </row>
    <row r="525">
      <c r="A525" s="29"/>
      <c r="B525" s="29"/>
    </row>
    <row r="526">
      <c r="A526" s="29"/>
      <c r="B526" s="29"/>
    </row>
    <row r="527">
      <c r="A527" s="29"/>
      <c r="B527" s="29"/>
    </row>
    <row r="528">
      <c r="A528" s="29"/>
      <c r="B528" s="29"/>
    </row>
    <row r="529">
      <c r="A529" s="29"/>
      <c r="B529" s="29"/>
    </row>
    <row r="530">
      <c r="A530" s="29"/>
      <c r="B530" s="29"/>
    </row>
    <row r="531">
      <c r="A531" s="29"/>
      <c r="B531" s="29"/>
    </row>
    <row r="532">
      <c r="A532" s="29"/>
      <c r="B532" s="29"/>
    </row>
    <row r="533">
      <c r="A533" s="29"/>
      <c r="B533" s="29"/>
    </row>
    <row r="534">
      <c r="A534" s="29"/>
      <c r="B534" s="29"/>
    </row>
    <row r="535">
      <c r="A535" s="29"/>
      <c r="B535" s="29"/>
    </row>
    <row r="536">
      <c r="A536" s="29"/>
      <c r="B536" s="29"/>
    </row>
    <row r="537">
      <c r="A537" s="29"/>
      <c r="B537" s="29"/>
    </row>
    <row r="538">
      <c r="A538" s="29"/>
      <c r="B538" s="29"/>
    </row>
    <row r="539">
      <c r="A539" s="29"/>
      <c r="B539" s="29"/>
    </row>
    <row r="540">
      <c r="A540" s="29"/>
      <c r="B540" s="29"/>
    </row>
    <row r="541">
      <c r="A541" s="29"/>
      <c r="B541" s="29"/>
    </row>
    <row r="542">
      <c r="A542" s="29"/>
      <c r="B542" s="29"/>
    </row>
    <row r="543">
      <c r="A543" s="29"/>
      <c r="B543" s="29"/>
    </row>
    <row r="544">
      <c r="A544" s="29"/>
      <c r="B544" s="29"/>
    </row>
    <row r="545">
      <c r="A545" s="29"/>
      <c r="B545" s="29"/>
    </row>
    <row r="546">
      <c r="A546" s="29"/>
      <c r="B546" s="29"/>
    </row>
    <row r="547">
      <c r="A547" s="29"/>
      <c r="B547" s="29"/>
    </row>
    <row r="548">
      <c r="A548" s="29"/>
      <c r="B548" s="29"/>
    </row>
    <row r="549">
      <c r="A549" s="29"/>
      <c r="B549" s="29"/>
    </row>
    <row r="550">
      <c r="A550" s="29"/>
      <c r="B550" s="29"/>
    </row>
    <row r="551">
      <c r="A551" s="29"/>
      <c r="B551" s="29"/>
    </row>
    <row r="552">
      <c r="A552" s="29"/>
      <c r="B552" s="29"/>
    </row>
    <row r="553">
      <c r="A553" s="29"/>
      <c r="B553" s="29"/>
    </row>
    <row r="554">
      <c r="A554" s="29"/>
      <c r="B554" s="29"/>
    </row>
    <row r="555">
      <c r="A555" s="29"/>
      <c r="B555" s="29"/>
    </row>
    <row r="556">
      <c r="A556" s="29"/>
      <c r="B556" s="29"/>
    </row>
    <row r="557">
      <c r="A557" s="29"/>
      <c r="B557" s="29"/>
    </row>
    <row r="558">
      <c r="A558" s="29"/>
      <c r="B558" s="29"/>
    </row>
    <row r="559">
      <c r="A559" s="29"/>
      <c r="B559" s="29"/>
    </row>
    <row r="560">
      <c r="A560" s="29"/>
      <c r="B560" s="29"/>
    </row>
    <row r="561">
      <c r="A561" s="29"/>
      <c r="B561" s="29"/>
    </row>
    <row r="562">
      <c r="A562" s="29"/>
      <c r="B562" s="29"/>
    </row>
    <row r="563">
      <c r="A563" s="29"/>
      <c r="B563" s="29"/>
    </row>
    <row r="564">
      <c r="A564" s="29"/>
      <c r="B564" s="29"/>
    </row>
    <row r="565">
      <c r="A565" s="29"/>
      <c r="B565" s="29"/>
    </row>
    <row r="566">
      <c r="A566" s="29"/>
      <c r="B566" s="29"/>
    </row>
    <row r="567">
      <c r="A567" s="29"/>
      <c r="B567" s="29"/>
    </row>
    <row r="568">
      <c r="A568" s="29"/>
      <c r="B568" s="29"/>
    </row>
    <row r="569">
      <c r="A569" s="29"/>
      <c r="B569" s="29"/>
    </row>
    <row r="570">
      <c r="A570" s="29"/>
      <c r="B570" s="29"/>
    </row>
    <row r="571">
      <c r="A571" s="29"/>
      <c r="B571" s="29"/>
    </row>
    <row r="572">
      <c r="A572" s="29"/>
      <c r="B572" s="29"/>
    </row>
    <row r="573">
      <c r="A573" s="29"/>
      <c r="B573" s="29"/>
    </row>
    <row r="574">
      <c r="A574" s="29"/>
      <c r="B574" s="29"/>
    </row>
    <row r="575">
      <c r="A575" s="29"/>
      <c r="B575" s="29"/>
    </row>
    <row r="576">
      <c r="A576" s="29"/>
      <c r="B576" s="29"/>
    </row>
    <row r="577">
      <c r="A577" s="29"/>
      <c r="B577" s="29"/>
    </row>
    <row r="578">
      <c r="A578" s="29"/>
      <c r="B578" s="29"/>
    </row>
    <row r="579">
      <c r="A579" s="29"/>
      <c r="B579" s="29"/>
    </row>
    <row r="580">
      <c r="A580" s="29"/>
      <c r="B580" s="29"/>
    </row>
    <row r="581">
      <c r="A581" s="29"/>
      <c r="B581" s="29"/>
    </row>
    <row r="582">
      <c r="A582" s="29"/>
      <c r="B582" s="29"/>
    </row>
    <row r="583">
      <c r="A583" s="29"/>
      <c r="B583" s="29"/>
    </row>
    <row r="584">
      <c r="A584" s="29"/>
      <c r="B584" s="29"/>
    </row>
    <row r="585">
      <c r="A585" s="29"/>
      <c r="B585" s="29"/>
    </row>
    <row r="586">
      <c r="A586" s="29"/>
      <c r="B586" s="29"/>
    </row>
    <row r="587">
      <c r="A587" s="29"/>
      <c r="B587" s="29"/>
    </row>
    <row r="588">
      <c r="A588" s="29"/>
      <c r="B588" s="29"/>
    </row>
    <row r="589">
      <c r="A589" s="29"/>
      <c r="B589" s="29"/>
    </row>
    <row r="590">
      <c r="A590" s="29"/>
      <c r="B590" s="29"/>
    </row>
    <row r="591">
      <c r="A591" s="29"/>
      <c r="B591" s="29"/>
    </row>
    <row r="592">
      <c r="A592" s="29"/>
      <c r="B592" s="29"/>
    </row>
    <row r="593">
      <c r="A593" s="29"/>
      <c r="B593" s="29"/>
    </row>
    <row r="594">
      <c r="A594" s="29"/>
      <c r="B594" s="29"/>
    </row>
    <row r="595">
      <c r="A595" s="29"/>
      <c r="B595" s="29"/>
    </row>
    <row r="596">
      <c r="A596" s="29"/>
      <c r="B596" s="29"/>
    </row>
    <row r="597">
      <c r="A597" s="29"/>
      <c r="B597" s="29"/>
    </row>
    <row r="598">
      <c r="A598" s="29"/>
      <c r="B598" s="29"/>
    </row>
    <row r="599">
      <c r="A599" s="29"/>
      <c r="B599" s="29"/>
    </row>
    <row r="600">
      <c r="A600" s="29"/>
      <c r="B600" s="29"/>
    </row>
    <row r="601">
      <c r="A601" s="29"/>
      <c r="B601" s="29"/>
    </row>
    <row r="602">
      <c r="A602" s="29"/>
      <c r="B602" s="29"/>
    </row>
    <row r="603">
      <c r="A603" s="29"/>
      <c r="B603" s="29"/>
    </row>
    <row r="604">
      <c r="A604" s="29"/>
      <c r="B604" s="29"/>
    </row>
    <row r="605">
      <c r="A605" s="29"/>
      <c r="B605" s="29"/>
    </row>
    <row r="606">
      <c r="A606" s="29"/>
      <c r="B606" s="29"/>
    </row>
    <row r="607">
      <c r="A607" s="29"/>
      <c r="B607" s="29"/>
    </row>
    <row r="608">
      <c r="A608" s="29"/>
      <c r="B608" s="29"/>
    </row>
    <row r="609">
      <c r="A609" s="29"/>
      <c r="B609" s="29"/>
    </row>
    <row r="610">
      <c r="A610" s="29"/>
      <c r="B610" s="29"/>
    </row>
    <row r="611">
      <c r="A611" s="29"/>
      <c r="B611" s="29"/>
    </row>
    <row r="612">
      <c r="A612" s="29"/>
      <c r="B612" s="29"/>
    </row>
    <row r="613">
      <c r="A613" s="29"/>
      <c r="B613" s="29"/>
    </row>
    <row r="614">
      <c r="A614" s="29"/>
      <c r="B614" s="29"/>
    </row>
    <row r="615">
      <c r="A615" s="29"/>
      <c r="B615" s="29"/>
    </row>
    <row r="616">
      <c r="A616" s="29"/>
      <c r="B616" s="29"/>
    </row>
    <row r="617">
      <c r="A617" s="29"/>
      <c r="B617" s="29"/>
    </row>
    <row r="618">
      <c r="A618" s="29"/>
      <c r="B618" s="29"/>
    </row>
    <row r="619">
      <c r="A619" s="29"/>
      <c r="B619" s="29"/>
    </row>
    <row r="620">
      <c r="A620" s="29"/>
      <c r="B620" s="29"/>
    </row>
    <row r="621">
      <c r="A621" s="29"/>
      <c r="B621" s="29"/>
    </row>
    <row r="622">
      <c r="A622" s="29"/>
      <c r="B622" s="29"/>
    </row>
    <row r="623">
      <c r="A623" s="29"/>
      <c r="B623" s="29"/>
    </row>
    <row r="624">
      <c r="A624" s="29"/>
      <c r="B624" s="29"/>
    </row>
    <row r="625">
      <c r="A625" s="29"/>
      <c r="B625" s="29"/>
    </row>
    <row r="626">
      <c r="A626" s="29"/>
      <c r="B626" s="29"/>
    </row>
    <row r="627">
      <c r="A627" s="29"/>
      <c r="B627" s="29"/>
    </row>
    <row r="628">
      <c r="A628" s="29"/>
      <c r="B628" s="29"/>
    </row>
    <row r="629">
      <c r="A629" s="29"/>
      <c r="B629" s="29"/>
    </row>
    <row r="630">
      <c r="A630" s="29"/>
      <c r="B630" s="29"/>
    </row>
    <row r="631">
      <c r="A631" s="29"/>
      <c r="B631" s="29"/>
    </row>
    <row r="632">
      <c r="A632" s="29"/>
      <c r="B632" s="29"/>
    </row>
    <row r="633">
      <c r="A633" s="29"/>
      <c r="B633" s="29"/>
    </row>
    <row r="634">
      <c r="A634" s="29"/>
      <c r="B634" s="29"/>
    </row>
    <row r="635">
      <c r="A635" s="29"/>
      <c r="B635" s="29"/>
    </row>
    <row r="636">
      <c r="A636" s="29"/>
      <c r="B636" s="29"/>
    </row>
    <row r="637">
      <c r="A637" s="29"/>
      <c r="B637" s="29"/>
    </row>
    <row r="638">
      <c r="A638" s="29"/>
      <c r="B638" s="29"/>
    </row>
    <row r="639">
      <c r="A639" s="29"/>
      <c r="B639" s="29"/>
    </row>
    <row r="640">
      <c r="A640" s="29"/>
      <c r="B640" s="29"/>
    </row>
    <row r="641">
      <c r="A641" s="29"/>
      <c r="B641" s="29"/>
    </row>
    <row r="642">
      <c r="A642" s="29"/>
      <c r="B642" s="29"/>
    </row>
    <row r="643">
      <c r="A643" s="29"/>
      <c r="B643" s="29"/>
    </row>
    <row r="644">
      <c r="A644" s="29"/>
      <c r="B644" s="29"/>
    </row>
    <row r="645">
      <c r="A645" s="29"/>
      <c r="B645" s="29"/>
    </row>
    <row r="646">
      <c r="A646" s="29"/>
      <c r="B646" s="29"/>
    </row>
    <row r="647">
      <c r="A647" s="29"/>
      <c r="B647" s="29"/>
    </row>
    <row r="648">
      <c r="A648" s="29"/>
      <c r="B648" s="29"/>
    </row>
    <row r="649">
      <c r="A649" s="29"/>
      <c r="B649" s="29"/>
    </row>
    <row r="650">
      <c r="A650" s="29"/>
      <c r="B650" s="29"/>
    </row>
    <row r="651">
      <c r="A651" s="29"/>
      <c r="B651" s="29"/>
    </row>
    <row r="652">
      <c r="A652" s="29"/>
      <c r="B652" s="29"/>
    </row>
    <row r="653">
      <c r="A653" s="29"/>
      <c r="B653" s="29"/>
    </row>
    <row r="654">
      <c r="A654" s="29"/>
      <c r="B654" s="29"/>
    </row>
    <row r="655">
      <c r="A655" s="29"/>
      <c r="B655" s="29"/>
    </row>
    <row r="656">
      <c r="A656" s="29"/>
      <c r="B656" s="29"/>
    </row>
    <row r="657">
      <c r="A657" s="29"/>
      <c r="B657" s="29"/>
    </row>
    <row r="658">
      <c r="A658" s="29"/>
      <c r="B658" s="29"/>
    </row>
    <row r="659">
      <c r="A659" s="29"/>
      <c r="B659" s="29"/>
    </row>
    <row r="660">
      <c r="A660" s="29"/>
      <c r="B660" s="29"/>
    </row>
    <row r="661">
      <c r="A661" s="29"/>
      <c r="B661" s="29"/>
    </row>
    <row r="662">
      <c r="A662" s="29"/>
      <c r="B662" s="29"/>
    </row>
    <row r="663">
      <c r="A663" s="29"/>
      <c r="B663" s="29"/>
    </row>
    <row r="664">
      <c r="A664" s="29"/>
      <c r="B664" s="29"/>
    </row>
    <row r="665">
      <c r="A665" s="29"/>
      <c r="B665" s="29"/>
    </row>
    <row r="666">
      <c r="A666" s="29"/>
      <c r="B666" s="29"/>
    </row>
    <row r="667">
      <c r="A667" s="29"/>
      <c r="B667" s="29"/>
    </row>
    <row r="668">
      <c r="A668" s="29"/>
      <c r="B668" s="29"/>
    </row>
    <row r="669">
      <c r="A669" s="29"/>
      <c r="B669" s="29"/>
    </row>
    <row r="670">
      <c r="A670" s="29"/>
      <c r="B670" s="29"/>
    </row>
    <row r="671">
      <c r="A671" s="29"/>
      <c r="B671" s="29"/>
    </row>
    <row r="672">
      <c r="A672" s="29"/>
      <c r="B672" s="29"/>
    </row>
    <row r="673">
      <c r="A673" s="29"/>
      <c r="B673" s="29"/>
    </row>
    <row r="674">
      <c r="A674" s="29"/>
      <c r="B674" s="29"/>
    </row>
    <row r="675">
      <c r="A675" s="29"/>
      <c r="B675" s="29"/>
    </row>
    <row r="676">
      <c r="A676" s="29"/>
      <c r="B676" s="29"/>
    </row>
    <row r="677">
      <c r="A677" s="29"/>
      <c r="B677" s="29"/>
    </row>
    <row r="678">
      <c r="A678" s="29"/>
      <c r="B678" s="29"/>
    </row>
    <row r="679">
      <c r="A679" s="29"/>
      <c r="B679" s="29"/>
    </row>
    <row r="680">
      <c r="A680" s="29"/>
      <c r="B680" s="29"/>
    </row>
    <row r="681">
      <c r="A681" s="29"/>
      <c r="B681" s="29"/>
    </row>
    <row r="682">
      <c r="A682" s="29"/>
      <c r="B682" s="29"/>
    </row>
    <row r="683">
      <c r="A683" s="29"/>
      <c r="B683" s="29"/>
    </row>
    <row r="684">
      <c r="A684" s="29"/>
      <c r="B684" s="29"/>
    </row>
    <row r="685">
      <c r="A685" s="29"/>
      <c r="B685" s="29"/>
    </row>
    <row r="686">
      <c r="A686" s="29"/>
      <c r="B686" s="29"/>
    </row>
    <row r="687">
      <c r="A687" s="29"/>
      <c r="B687" s="29"/>
    </row>
    <row r="688">
      <c r="A688" s="29"/>
      <c r="B688" s="29"/>
    </row>
    <row r="689">
      <c r="A689" s="29"/>
      <c r="B689" s="29"/>
    </row>
    <row r="690">
      <c r="A690" s="29"/>
      <c r="B690" s="29"/>
    </row>
    <row r="691">
      <c r="A691" s="29"/>
      <c r="B691" s="29"/>
    </row>
    <row r="692">
      <c r="A692" s="29"/>
      <c r="B692" s="29"/>
    </row>
    <row r="693">
      <c r="A693" s="29"/>
      <c r="B693" s="29"/>
    </row>
    <row r="694">
      <c r="A694" s="29"/>
      <c r="B694" s="29"/>
    </row>
    <row r="695">
      <c r="A695" s="29"/>
      <c r="B695" s="29"/>
    </row>
    <row r="696">
      <c r="A696" s="29"/>
      <c r="B696" s="29"/>
    </row>
    <row r="697">
      <c r="A697" s="29"/>
      <c r="B697" s="29"/>
    </row>
    <row r="698">
      <c r="A698" s="29"/>
      <c r="B698" s="29"/>
    </row>
    <row r="699">
      <c r="A699" s="29"/>
      <c r="B699" s="29"/>
    </row>
    <row r="700">
      <c r="A700" s="29"/>
      <c r="B700" s="29"/>
    </row>
    <row r="701">
      <c r="A701" s="29"/>
      <c r="B701" s="29"/>
    </row>
    <row r="702">
      <c r="A702" s="29"/>
      <c r="B702" s="29"/>
    </row>
    <row r="703">
      <c r="A703" s="29"/>
      <c r="B703" s="29"/>
    </row>
    <row r="704">
      <c r="A704" s="29"/>
      <c r="B704" s="29"/>
    </row>
    <row r="705">
      <c r="A705" s="29"/>
      <c r="B705" s="29"/>
    </row>
    <row r="706">
      <c r="A706" s="29"/>
      <c r="B706" s="29"/>
    </row>
    <row r="707">
      <c r="A707" s="29"/>
      <c r="B707" s="29"/>
    </row>
    <row r="708">
      <c r="A708" s="29"/>
      <c r="B708" s="29"/>
    </row>
    <row r="709">
      <c r="A709" s="29"/>
      <c r="B709" s="29"/>
    </row>
    <row r="710">
      <c r="A710" s="29"/>
      <c r="B710" s="29"/>
    </row>
    <row r="711">
      <c r="A711" s="29"/>
      <c r="B711" s="29"/>
    </row>
    <row r="712">
      <c r="A712" s="29"/>
      <c r="B712" s="29"/>
    </row>
    <row r="713">
      <c r="A713" s="29"/>
      <c r="B713" s="29"/>
    </row>
    <row r="714">
      <c r="A714" s="29"/>
      <c r="B714" s="29"/>
    </row>
    <row r="715">
      <c r="A715" s="29"/>
      <c r="B715" s="29"/>
    </row>
    <row r="716">
      <c r="A716" s="29"/>
      <c r="B716" s="29"/>
    </row>
    <row r="717">
      <c r="A717" s="29"/>
      <c r="B717" s="29"/>
    </row>
    <row r="718">
      <c r="A718" s="29"/>
      <c r="B718" s="29"/>
    </row>
    <row r="719">
      <c r="A719" s="29"/>
      <c r="B719" s="29"/>
    </row>
    <row r="720">
      <c r="A720" s="29"/>
      <c r="B720" s="29"/>
    </row>
    <row r="721">
      <c r="A721" s="29"/>
      <c r="B721" s="29"/>
    </row>
    <row r="722">
      <c r="A722" s="29"/>
      <c r="B722" s="29"/>
    </row>
    <row r="723">
      <c r="A723" s="29"/>
      <c r="B723" s="29"/>
    </row>
    <row r="724">
      <c r="A724" s="29"/>
      <c r="B724" s="29"/>
    </row>
    <row r="725">
      <c r="A725" s="29"/>
      <c r="B725" s="29"/>
    </row>
    <row r="726">
      <c r="A726" s="29"/>
      <c r="B726" s="29"/>
    </row>
    <row r="727">
      <c r="A727" s="29"/>
      <c r="B727" s="29"/>
    </row>
    <row r="728">
      <c r="A728" s="29"/>
      <c r="B728" s="29"/>
    </row>
    <row r="729">
      <c r="A729" s="29"/>
      <c r="B729" s="29"/>
    </row>
    <row r="730">
      <c r="A730" s="29"/>
      <c r="B730" s="29"/>
    </row>
    <row r="731">
      <c r="A731" s="29"/>
      <c r="B731" s="29"/>
    </row>
    <row r="732">
      <c r="A732" s="29"/>
      <c r="B732" s="29"/>
    </row>
    <row r="733">
      <c r="A733" s="29"/>
      <c r="B733" s="29"/>
    </row>
    <row r="734">
      <c r="A734" s="29"/>
      <c r="B734" s="29"/>
    </row>
    <row r="735">
      <c r="A735" s="29"/>
      <c r="B735" s="29"/>
    </row>
    <row r="736">
      <c r="A736" s="29"/>
      <c r="B736" s="29"/>
    </row>
    <row r="737">
      <c r="A737" s="29"/>
      <c r="B737" s="29"/>
    </row>
    <row r="738">
      <c r="A738" s="29"/>
      <c r="B738" s="29"/>
    </row>
    <row r="739">
      <c r="A739" s="29"/>
      <c r="B739" s="29"/>
    </row>
    <row r="740">
      <c r="A740" s="29"/>
      <c r="B740" s="29"/>
    </row>
    <row r="741">
      <c r="A741" s="29"/>
      <c r="B741" s="29"/>
    </row>
    <row r="742">
      <c r="A742" s="29"/>
      <c r="B742" s="29"/>
    </row>
    <row r="743">
      <c r="A743" s="29"/>
      <c r="B743" s="29"/>
    </row>
    <row r="744">
      <c r="A744" s="29"/>
      <c r="B744" s="29"/>
    </row>
    <row r="745">
      <c r="A745" s="29"/>
      <c r="B745" s="29"/>
    </row>
    <row r="746">
      <c r="A746" s="29"/>
      <c r="B746" s="29"/>
    </row>
    <row r="747">
      <c r="A747" s="29"/>
      <c r="B747" s="29"/>
    </row>
    <row r="748">
      <c r="A748" s="29"/>
      <c r="B748" s="29"/>
    </row>
    <row r="749">
      <c r="A749" s="29"/>
      <c r="B749" s="29"/>
    </row>
    <row r="750">
      <c r="A750" s="29"/>
      <c r="B750" s="29"/>
    </row>
    <row r="751">
      <c r="A751" s="29"/>
      <c r="B751" s="29"/>
    </row>
    <row r="752">
      <c r="A752" s="29"/>
      <c r="B752" s="29"/>
    </row>
    <row r="753">
      <c r="A753" s="29"/>
      <c r="B753" s="29"/>
    </row>
    <row r="754">
      <c r="A754" s="29"/>
      <c r="B754" s="29"/>
    </row>
    <row r="755">
      <c r="A755" s="29"/>
      <c r="B755" s="29"/>
    </row>
    <row r="756">
      <c r="A756" s="29"/>
      <c r="B756" s="29"/>
    </row>
    <row r="757">
      <c r="A757" s="29"/>
      <c r="B757" s="29"/>
    </row>
    <row r="758">
      <c r="A758" s="29"/>
      <c r="B758" s="29"/>
    </row>
    <row r="759">
      <c r="A759" s="29"/>
      <c r="B759" s="29"/>
    </row>
    <row r="760">
      <c r="A760" s="29"/>
      <c r="B760" s="29"/>
    </row>
    <row r="761">
      <c r="A761" s="29"/>
      <c r="B761" s="29"/>
    </row>
    <row r="762">
      <c r="A762" s="29"/>
      <c r="B762" s="29"/>
    </row>
    <row r="763">
      <c r="A763" s="29"/>
      <c r="B763" s="29"/>
    </row>
    <row r="764">
      <c r="A764" s="29"/>
      <c r="B764" s="29"/>
    </row>
    <row r="765">
      <c r="A765" s="29"/>
      <c r="B765" s="29"/>
    </row>
    <row r="766">
      <c r="A766" s="29"/>
      <c r="B766" s="29"/>
    </row>
    <row r="767">
      <c r="A767" s="29"/>
      <c r="B767" s="29"/>
    </row>
    <row r="768">
      <c r="A768" s="29"/>
      <c r="B768" s="29"/>
    </row>
    <row r="769">
      <c r="A769" s="29"/>
      <c r="B769" s="29"/>
    </row>
    <row r="770">
      <c r="A770" s="29"/>
      <c r="B770" s="29"/>
    </row>
    <row r="771">
      <c r="A771" s="29"/>
      <c r="B771" s="29"/>
    </row>
    <row r="772">
      <c r="A772" s="29"/>
      <c r="B772" s="29"/>
    </row>
    <row r="773">
      <c r="A773" s="29"/>
      <c r="B773" s="29"/>
    </row>
    <row r="774">
      <c r="A774" s="29"/>
      <c r="B774" s="29"/>
    </row>
    <row r="775">
      <c r="A775" s="29"/>
      <c r="B775" s="29"/>
    </row>
    <row r="776">
      <c r="A776" s="29"/>
      <c r="B776" s="29"/>
    </row>
    <row r="777">
      <c r="A777" s="29"/>
      <c r="B777" s="29"/>
    </row>
    <row r="778">
      <c r="A778" s="29"/>
      <c r="B778" s="29"/>
    </row>
    <row r="779">
      <c r="A779" s="29"/>
      <c r="B779" s="29"/>
    </row>
    <row r="780">
      <c r="A780" s="29"/>
      <c r="B780" s="29"/>
    </row>
    <row r="781">
      <c r="A781" s="29"/>
      <c r="B781" s="29"/>
    </row>
    <row r="782">
      <c r="A782" s="29"/>
      <c r="B782" s="29"/>
    </row>
    <row r="783">
      <c r="A783" s="29"/>
      <c r="B783" s="29"/>
    </row>
    <row r="784">
      <c r="A784" s="29"/>
      <c r="B784" s="29"/>
    </row>
    <row r="785">
      <c r="A785" s="29"/>
      <c r="B785" s="29"/>
    </row>
    <row r="786">
      <c r="A786" s="29"/>
      <c r="B786" s="29"/>
    </row>
    <row r="787">
      <c r="A787" s="29"/>
      <c r="B787" s="29"/>
    </row>
    <row r="788">
      <c r="A788" s="29"/>
      <c r="B788" s="29"/>
    </row>
    <row r="789">
      <c r="A789" s="29"/>
      <c r="B789" s="29"/>
    </row>
    <row r="790">
      <c r="A790" s="29"/>
      <c r="B790" s="29"/>
    </row>
    <row r="791">
      <c r="A791" s="29"/>
      <c r="B791" s="29"/>
    </row>
    <row r="792">
      <c r="A792" s="29"/>
      <c r="B792" s="29"/>
    </row>
    <row r="793">
      <c r="A793" s="29"/>
      <c r="B793" s="29"/>
    </row>
    <row r="794">
      <c r="A794" s="29"/>
      <c r="B794" s="29"/>
    </row>
    <row r="795">
      <c r="A795" s="29"/>
      <c r="B795" s="29"/>
    </row>
    <row r="796">
      <c r="A796" s="29"/>
      <c r="B796" s="29"/>
    </row>
    <row r="797">
      <c r="A797" s="29"/>
      <c r="B797" s="29"/>
    </row>
    <row r="798">
      <c r="A798" s="29"/>
      <c r="B798" s="29"/>
    </row>
    <row r="799">
      <c r="A799" s="29"/>
      <c r="B799" s="29"/>
    </row>
    <row r="800">
      <c r="A800" s="29"/>
      <c r="B800" s="29"/>
    </row>
    <row r="801">
      <c r="A801" s="29"/>
      <c r="B801" s="29"/>
    </row>
    <row r="802">
      <c r="A802" s="29"/>
      <c r="B802" s="29"/>
    </row>
    <row r="803">
      <c r="A803" s="29"/>
      <c r="B803" s="29"/>
    </row>
    <row r="804">
      <c r="A804" s="29"/>
      <c r="B804" s="29"/>
    </row>
    <row r="805">
      <c r="A805" s="29"/>
      <c r="B805" s="29"/>
    </row>
    <row r="806">
      <c r="A806" s="29"/>
      <c r="B806" s="29"/>
    </row>
    <row r="807">
      <c r="A807" s="29"/>
      <c r="B807" s="29"/>
    </row>
    <row r="808">
      <c r="A808" s="29"/>
      <c r="B808" s="29"/>
    </row>
    <row r="809">
      <c r="A809" s="29"/>
      <c r="B809" s="29"/>
    </row>
    <row r="810">
      <c r="A810" s="29"/>
      <c r="B810" s="29"/>
    </row>
    <row r="811">
      <c r="A811" s="29"/>
      <c r="B811" s="29"/>
    </row>
    <row r="812">
      <c r="A812" s="29"/>
      <c r="B812" s="29"/>
    </row>
    <row r="813">
      <c r="A813" s="29"/>
      <c r="B813" s="29"/>
    </row>
    <row r="814">
      <c r="A814" s="29"/>
      <c r="B814" s="29"/>
    </row>
    <row r="815">
      <c r="A815" s="29"/>
      <c r="B815" s="29"/>
    </row>
    <row r="816">
      <c r="A816" s="29"/>
      <c r="B816" s="29"/>
    </row>
    <row r="817">
      <c r="A817" s="29"/>
      <c r="B817" s="29"/>
    </row>
    <row r="818">
      <c r="A818" s="29"/>
      <c r="B818" s="29"/>
    </row>
    <row r="819">
      <c r="A819" s="29"/>
      <c r="B819" s="29"/>
    </row>
    <row r="820">
      <c r="A820" s="29"/>
      <c r="B820" s="29"/>
    </row>
    <row r="821">
      <c r="A821" s="29"/>
      <c r="B821" s="29"/>
    </row>
    <row r="822">
      <c r="A822" s="29"/>
      <c r="B822" s="29"/>
    </row>
    <row r="823">
      <c r="A823" s="29"/>
      <c r="B823" s="29"/>
    </row>
    <row r="824">
      <c r="A824" s="29"/>
      <c r="B824" s="29"/>
    </row>
    <row r="825">
      <c r="A825" s="29"/>
      <c r="B825" s="29"/>
    </row>
    <row r="826">
      <c r="A826" s="29"/>
      <c r="B826" s="29"/>
    </row>
    <row r="827">
      <c r="A827" s="29"/>
      <c r="B827" s="29"/>
    </row>
    <row r="828">
      <c r="A828" s="29"/>
      <c r="B828" s="29"/>
    </row>
    <row r="829">
      <c r="A829" s="29"/>
      <c r="B829" s="29"/>
    </row>
    <row r="830">
      <c r="A830" s="29"/>
      <c r="B830" s="29"/>
    </row>
    <row r="831">
      <c r="A831" s="29"/>
      <c r="B831" s="29"/>
    </row>
    <row r="832">
      <c r="A832" s="29"/>
      <c r="B832" s="29"/>
    </row>
    <row r="833">
      <c r="A833" s="29"/>
      <c r="B833" s="29"/>
    </row>
    <row r="834">
      <c r="A834" s="29"/>
      <c r="B834" s="29"/>
    </row>
    <row r="835">
      <c r="A835" s="29"/>
      <c r="B835" s="29"/>
    </row>
    <row r="836">
      <c r="A836" s="29"/>
      <c r="B836" s="29"/>
    </row>
    <row r="837">
      <c r="A837" s="29"/>
      <c r="B837" s="29"/>
    </row>
    <row r="838">
      <c r="A838" s="29"/>
      <c r="B838" s="29"/>
    </row>
    <row r="839">
      <c r="A839" s="29"/>
      <c r="B839" s="29"/>
    </row>
    <row r="840">
      <c r="A840" s="29"/>
      <c r="B840" s="29"/>
    </row>
    <row r="841">
      <c r="A841" s="29"/>
      <c r="B841" s="29"/>
    </row>
    <row r="842">
      <c r="A842" s="29"/>
      <c r="B842" s="29"/>
    </row>
    <row r="843">
      <c r="A843" s="29"/>
      <c r="B843" s="29"/>
    </row>
    <row r="844">
      <c r="A844" s="29"/>
      <c r="B844" s="29"/>
    </row>
    <row r="845">
      <c r="A845" s="29"/>
      <c r="B845" s="29"/>
    </row>
    <row r="846">
      <c r="A846" s="29"/>
      <c r="B846" s="29"/>
    </row>
    <row r="847">
      <c r="A847" s="29"/>
      <c r="B847" s="29"/>
    </row>
    <row r="848">
      <c r="A848" s="29"/>
      <c r="B848" s="29"/>
    </row>
    <row r="849">
      <c r="A849" s="29"/>
      <c r="B849" s="29"/>
    </row>
    <row r="850">
      <c r="A850" s="29"/>
      <c r="B850" s="29"/>
    </row>
    <row r="851">
      <c r="A851" s="29"/>
      <c r="B851" s="29"/>
    </row>
    <row r="852">
      <c r="A852" s="29"/>
      <c r="B852" s="29"/>
    </row>
    <row r="853">
      <c r="A853" s="29"/>
      <c r="B853" s="29"/>
    </row>
    <row r="854">
      <c r="A854" s="29"/>
      <c r="B854" s="29"/>
    </row>
    <row r="855">
      <c r="A855" s="29"/>
      <c r="B855" s="29"/>
    </row>
    <row r="856">
      <c r="A856" s="29"/>
      <c r="B856" s="29"/>
    </row>
    <row r="857">
      <c r="A857" s="29"/>
      <c r="B857" s="29"/>
    </row>
    <row r="858">
      <c r="A858" s="29"/>
      <c r="B858" s="29"/>
    </row>
    <row r="859">
      <c r="A859" s="29"/>
      <c r="B859" s="29"/>
    </row>
    <row r="860">
      <c r="A860" s="29"/>
      <c r="B860" s="29"/>
    </row>
    <row r="861">
      <c r="A861" s="29"/>
      <c r="B861" s="29"/>
    </row>
    <row r="862">
      <c r="A862" s="29"/>
      <c r="B862" s="29"/>
    </row>
    <row r="863">
      <c r="A863" s="29"/>
      <c r="B863" s="29"/>
    </row>
    <row r="864">
      <c r="A864" s="29"/>
      <c r="B864" s="29"/>
    </row>
    <row r="865">
      <c r="A865" s="29"/>
      <c r="B865" s="29"/>
    </row>
    <row r="866">
      <c r="A866" s="29"/>
      <c r="B866" s="29"/>
    </row>
    <row r="867">
      <c r="A867" s="29"/>
      <c r="B867" s="29"/>
    </row>
    <row r="868">
      <c r="A868" s="29"/>
      <c r="B868" s="29"/>
    </row>
    <row r="869">
      <c r="A869" s="29"/>
      <c r="B869" s="29"/>
    </row>
    <row r="870">
      <c r="A870" s="29"/>
      <c r="B870" s="29"/>
    </row>
    <row r="871">
      <c r="A871" s="29"/>
      <c r="B871" s="29"/>
    </row>
    <row r="872">
      <c r="A872" s="29"/>
      <c r="B872" s="29"/>
    </row>
    <row r="873">
      <c r="A873" s="29"/>
      <c r="B873" s="29"/>
    </row>
    <row r="874">
      <c r="A874" s="29"/>
      <c r="B874" s="29"/>
    </row>
    <row r="875">
      <c r="A875" s="29"/>
      <c r="B875" s="29"/>
    </row>
    <row r="876">
      <c r="A876" s="29"/>
      <c r="B876" s="29"/>
    </row>
    <row r="877">
      <c r="A877" s="29"/>
      <c r="B877" s="29"/>
    </row>
    <row r="878">
      <c r="A878" s="29"/>
      <c r="B878" s="29"/>
    </row>
    <row r="879">
      <c r="A879" s="29"/>
      <c r="B879" s="29"/>
    </row>
    <row r="880">
      <c r="A880" s="29"/>
      <c r="B880" s="29"/>
    </row>
    <row r="881">
      <c r="A881" s="29"/>
      <c r="B881" s="29"/>
    </row>
    <row r="882">
      <c r="A882" s="29"/>
      <c r="B882" s="29"/>
    </row>
    <row r="883">
      <c r="A883" s="29"/>
      <c r="B883" s="29"/>
    </row>
    <row r="884">
      <c r="A884" s="29"/>
      <c r="B884" s="29"/>
    </row>
    <row r="885">
      <c r="A885" s="29"/>
      <c r="B885" s="29"/>
    </row>
    <row r="886">
      <c r="A886" s="29"/>
      <c r="B886" s="29"/>
    </row>
    <row r="887">
      <c r="A887" s="29"/>
      <c r="B887" s="29"/>
    </row>
    <row r="888">
      <c r="A888" s="29"/>
      <c r="B888" s="29"/>
    </row>
    <row r="889">
      <c r="A889" s="29"/>
      <c r="B889" s="29"/>
    </row>
    <row r="890">
      <c r="A890" s="29"/>
      <c r="B890" s="29"/>
    </row>
    <row r="891">
      <c r="A891" s="29"/>
      <c r="B891" s="29"/>
    </row>
    <row r="892">
      <c r="A892" s="29"/>
      <c r="B892" s="29"/>
    </row>
    <row r="893">
      <c r="A893" s="29"/>
      <c r="B893" s="29"/>
    </row>
    <row r="894">
      <c r="A894" s="29"/>
      <c r="B894" s="29"/>
    </row>
    <row r="895">
      <c r="A895" s="29"/>
      <c r="B895" s="29"/>
    </row>
    <row r="896">
      <c r="A896" s="29"/>
      <c r="B896" s="29"/>
    </row>
    <row r="897">
      <c r="A897" s="29"/>
      <c r="B897" s="29"/>
    </row>
    <row r="898">
      <c r="A898" s="29"/>
      <c r="B898" s="29"/>
    </row>
    <row r="899">
      <c r="A899" s="29"/>
      <c r="B899" s="29"/>
    </row>
    <row r="900">
      <c r="A900" s="29"/>
      <c r="B900" s="29"/>
    </row>
    <row r="901">
      <c r="A901" s="29"/>
      <c r="B901" s="29"/>
    </row>
    <row r="902">
      <c r="A902" s="29"/>
      <c r="B902" s="29"/>
    </row>
    <row r="903">
      <c r="A903" s="29"/>
      <c r="B903" s="29"/>
    </row>
    <row r="904">
      <c r="A904" s="29"/>
      <c r="B904" s="29"/>
    </row>
    <row r="905">
      <c r="A905" s="29"/>
      <c r="B905" s="29"/>
    </row>
    <row r="906">
      <c r="A906" s="29"/>
      <c r="B906" s="29"/>
    </row>
    <row r="907">
      <c r="A907" s="29"/>
      <c r="B907" s="29"/>
    </row>
    <row r="908">
      <c r="A908" s="29"/>
      <c r="B908" s="29"/>
    </row>
    <row r="909">
      <c r="A909" s="29"/>
      <c r="B909" s="29"/>
    </row>
    <row r="910">
      <c r="A910" s="29"/>
      <c r="B910" s="29"/>
    </row>
    <row r="911">
      <c r="A911" s="29"/>
      <c r="B911" s="29"/>
    </row>
    <row r="912">
      <c r="A912" s="29"/>
      <c r="B912" s="29"/>
    </row>
    <row r="913">
      <c r="A913" s="29"/>
      <c r="B913" s="29"/>
    </row>
    <row r="914">
      <c r="A914" s="29"/>
      <c r="B914" s="29"/>
    </row>
    <row r="915">
      <c r="A915" s="29"/>
      <c r="B915" s="29"/>
    </row>
    <row r="916">
      <c r="A916" s="29"/>
      <c r="B916" s="29"/>
    </row>
    <row r="917">
      <c r="A917" s="29"/>
      <c r="B917" s="29"/>
    </row>
    <row r="918">
      <c r="A918" s="29"/>
      <c r="B918" s="29"/>
    </row>
    <row r="919">
      <c r="A919" s="29"/>
      <c r="B919" s="29"/>
    </row>
    <row r="920">
      <c r="A920" s="29"/>
      <c r="B920" s="29"/>
    </row>
    <row r="921">
      <c r="A921" s="29"/>
      <c r="B921" s="29"/>
    </row>
    <row r="922">
      <c r="A922" s="29"/>
      <c r="B922" s="29"/>
    </row>
    <row r="923">
      <c r="A923" s="29"/>
      <c r="B923" s="29"/>
    </row>
    <row r="924">
      <c r="A924" s="29"/>
      <c r="B924" s="29"/>
    </row>
    <row r="925">
      <c r="A925" s="29"/>
      <c r="B925" s="29"/>
    </row>
    <row r="926">
      <c r="A926" s="29"/>
      <c r="B926" s="29"/>
    </row>
    <row r="927">
      <c r="A927" s="29"/>
      <c r="B927" s="29"/>
    </row>
    <row r="928">
      <c r="A928" s="29"/>
      <c r="B928" s="29"/>
    </row>
    <row r="929">
      <c r="A929" s="29"/>
      <c r="B929" s="29"/>
    </row>
    <row r="930">
      <c r="A930" s="29"/>
      <c r="B930" s="29"/>
    </row>
    <row r="931">
      <c r="A931" s="29"/>
      <c r="B931" s="29"/>
    </row>
    <row r="932">
      <c r="A932" s="29"/>
      <c r="B932" s="29"/>
    </row>
    <row r="933">
      <c r="A933" s="29"/>
      <c r="B933" s="29"/>
    </row>
    <row r="934">
      <c r="A934" s="29"/>
      <c r="B934" s="29"/>
    </row>
    <row r="935">
      <c r="A935" s="29"/>
      <c r="B935" s="29"/>
    </row>
    <row r="936">
      <c r="A936" s="29"/>
      <c r="B936" s="29"/>
    </row>
    <row r="937">
      <c r="A937" s="29"/>
      <c r="B937" s="29"/>
    </row>
    <row r="938">
      <c r="A938" s="29"/>
      <c r="B938" s="29"/>
    </row>
    <row r="939">
      <c r="A939" s="29"/>
      <c r="B939" s="29"/>
    </row>
    <row r="940">
      <c r="A940" s="29"/>
      <c r="B940" s="29"/>
    </row>
    <row r="941">
      <c r="A941" s="29"/>
      <c r="B941" s="29"/>
    </row>
    <row r="942">
      <c r="A942" s="29"/>
      <c r="B942" s="29"/>
    </row>
    <row r="943">
      <c r="A943" s="29"/>
      <c r="B943" s="29"/>
    </row>
    <row r="944">
      <c r="A944" s="29"/>
      <c r="B944" s="29"/>
    </row>
    <row r="945">
      <c r="A945" s="29"/>
      <c r="B945" s="29"/>
    </row>
    <row r="946">
      <c r="A946" s="29"/>
      <c r="B946" s="29"/>
    </row>
    <row r="947">
      <c r="A947" s="29"/>
      <c r="B947" s="29"/>
    </row>
    <row r="948">
      <c r="A948" s="29"/>
      <c r="B948" s="29"/>
    </row>
    <row r="949">
      <c r="A949" s="29"/>
      <c r="B949" s="29"/>
    </row>
    <row r="950">
      <c r="A950" s="29"/>
      <c r="B950" s="29"/>
    </row>
    <row r="951">
      <c r="A951" s="29"/>
      <c r="B951" s="29"/>
    </row>
    <row r="952">
      <c r="A952" s="29"/>
      <c r="B952" s="29"/>
    </row>
    <row r="953">
      <c r="A953" s="29"/>
      <c r="B953" s="29"/>
    </row>
    <row r="954">
      <c r="A954" s="29"/>
      <c r="B954" s="29"/>
    </row>
    <row r="955">
      <c r="A955" s="29"/>
      <c r="B955" s="29"/>
    </row>
    <row r="956">
      <c r="A956" s="29"/>
      <c r="B956" s="29"/>
    </row>
    <row r="957">
      <c r="A957" s="29"/>
      <c r="B957" s="29"/>
    </row>
    <row r="958">
      <c r="A958" s="29"/>
      <c r="B958" s="29"/>
    </row>
    <row r="959">
      <c r="A959" s="29"/>
      <c r="B959" s="29"/>
    </row>
    <row r="960">
      <c r="A960" s="29"/>
      <c r="B960" s="29"/>
    </row>
    <row r="961">
      <c r="A961" s="29"/>
      <c r="B961" s="29"/>
    </row>
    <row r="962">
      <c r="A962" s="29"/>
      <c r="B962" s="29"/>
    </row>
    <row r="963">
      <c r="A963" s="29"/>
      <c r="B963" s="29"/>
    </row>
    <row r="964">
      <c r="A964" s="29"/>
      <c r="B964" s="29"/>
    </row>
    <row r="965">
      <c r="A965" s="29"/>
      <c r="B965" s="29"/>
    </row>
    <row r="966">
      <c r="A966" s="29"/>
      <c r="B966" s="29"/>
    </row>
    <row r="967">
      <c r="A967" s="29"/>
      <c r="B967" s="29"/>
    </row>
    <row r="968">
      <c r="A968" s="29"/>
      <c r="B968" s="29"/>
    </row>
    <row r="969">
      <c r="A969" s="29"/>
      <c r="B969" s="29"/>
    </row>
    <row r="970">
      <c r="A970" s="29"/>
      <c r="B970" s="29"/>
    </row>
    <row r="971">
      <c r="A971" s="29"/>
      <c r="B971" s="29"/>
    </row>
    <row r="972">
      <c r="A972" s="29"/>
      <c r="B972" s="29"/>
    </row>
    <row r="973">
      <c r="A973" s="29"/>
      <c r="B973" s="29"/>
    </row>
    <row r="974">
      <c r="A974" s="29"/>
      <c r="B974" s="29"/>
    </row>
    <row r="975">
      <c r="A975" s="29"/>
      <c r="B975" s="29"/>
    </row>
    <row r="976">
      <c r="A976" s="29"/>
      <c r="B976" s="29"/>
    </row>
    <row r="977">
      <c r="A977" s="29"/>
      <c r="B977" s="29"/>
    </row>
    <row r="978">
      <c r="A978" s="29"/>
      <c r="B978" s="29"/>
    </row>
    <row r="979">
      <c r="A979" s="29"/>
      <c r="B979" s="29"/>
    </row>
    <row r="980">
      <c r="A980" s="29"/>
      <c r="B980" s="29"/>
    </row>
    <row r="981">
      <c r="A981" s="29"/>
      <c r="B981" s="29"/>
    </row>
    <row r="982">
      <c r="A982" s="29"/>
      <c r="B982" s="29"/>
    </row>
    <row r="983">
      <c r="A983" s="29"/>
      <c r="B983" s="29"/>
    </row>
    <row r="984">
      <c r="A984" s="29"/>
      <c r="B984" s="29"/>
    </row>
    <row r="985">
      <c r="A985" s="29"/>
      <c r="B985" s="29"/>
    </row>
    <row r="986">
      <c r="A986" s="29"/>
      <c r="B986" s="29"/>
    </row>
    <row r="987">
      <c r="A987" s="29"/>
      <c r="B987" s="29"/>
    </row>
    <row r="988">
      <c r="A988" s="29"/>
      <c r="B988" s="29"/>
    </row>
    <row r="989">
      <c r="A989" s="29"/>
      <c r="B989" s="29"/>
    </row>
    <row r="990">
      <c r="A990" s="29"/>
      <c r="B990" s="29"/>
    </row>
    <row r="991">
      <c r="A991" s="29"/>
      <c r="B991" s="29"/>
    </row>
    <row r="992">
      <c r="A992" s="29"/>
      <c r="B992" s="29"/>
    </row>
    <row r="993">
      <c r="A993" s="29"/>
      <c r="B993" s="29"/>
    </row>
    <row r="994">
      <c r="A994" s="29"/>
      <c r="B994" s="29"/>
    </row>
    <row r="995">
      <c r="A995" s="29"/>
      <c r="B995" s="29"/>
    </row>
    <row r="996">
      <c r="A996" s="29"/>
      <c r="B996" s="29"/>
    </row>
    <row r="997">
      <c r="A997" s="29"/>
      <c r="B997" s="29"/>
    </row>
    <row r="998">
      <c r="A998" s="29"/>
      <c r="B998" s="29"/>
    </row>
    <row r="999">
      <c r="A999" s="29"/>
      <c r="B999" s="29"/>
    </row>
    <row r="1000">
      <c r="A1000" s="29"/>
      <c r="B1000" s="29"/>
    </row>
    <row r="1001">
      <c r="A1001" s="29"/>
      <c r="B1001" s="29"/>
    </row>
    <row r="1002">
      <c r="A1002" s="29"/>
      <c r="B1002" s="29"/>
    </row>
    <row r="1003">
      <c r="A1003" s="29"/>
      <c r="B1003" s="29"/>
    </row>
    <row r="1004">
      <c r="A1004" s="29"/>
      <c r="B1004" s="29"/>
    </row>
    <row r="1005">
      <c r="A1005" s="29"/>
      <c r="B1005" s="29"/>
    </row>
    <row r="1006">
      <c r="A1006" s="29"/>
      <c r="B1006" s="29"/>
    </row>
    <row r="1007">
      <c r="A1007" s="29"/>
      <c r="B1007" s="29"/>
    </row>
    <row r="1008">
      <c r="A1008" s="29"/>
      <c r="B1008" s="29"/>
    </row>
    <row r="1009">
      <c r="A1009" s="29"/>
      <c r="B1009" s="29"/>
    </row>
    <row r="1010">
      <c r="A1010" s="29"/>
      <c r="B1010" s="29"/>
    </row>
  </sheetData>
  <conditionalFormatting sqref="A1">
    <cfRule type="notContainsBlanks" dxfId="0" priority="1">
      <formula>LEN(TRIM(A1))&gt;0</formula>
    </cfRule>
  </conditionalFormatting>
  <conditionalFormatting sqref="A1">
    <cfRule type="notContainsBlanks" dxfId="0" priority="2">
      <formula>LEN(TRIM(A1))&gt;0</formula>
    </cfRule>
  </conditionalFormatting>
  <conditionalFormatting sqref="A1">
    <cfRule type="notContainsBlanks" dxfId="0" priority="3">
      <formula>LEN(TRIM(A1))&gt;0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45.71"/>
    <col customWidth="1" min="4" max="4" width="20.57"/>
  </cols>
  <sheetData>
    <row r="1">
      <c r="A1" s="30" t="s">
        <v>2</v>
      </c>
      <c r="B1" s="31" t="s">
        <v>59</v>
      </c>
    </row>
    <row r="2">
      <c r="A2" s="30" t="s">
        <v>60</v>
      </c>
    </row>
    <row r="3">
      <c r="A3" s="30" t="s">
        <v>4</v>
      </c>
    </row>
    <row r="4">
      <c r="A4" s="30" t="s">
        <v>5</v>
      </c>
    </row>
    <row r="5">
      <c r="A5" s="30" t="s">
        <v>6</v>
      </c>
    </row>
    <row r="6">
      <c r="A6" s="30" t="s">
        <v>7</v>
      </c>
    </row>
    <row r="7">
      <c r="A7" s="30" t="s">
        <v>10</v>
      </c>
    </row>
    <row r="8">
      <c r="A8" s="30" t="s">
        <v>11</v>
      </c>
    </row>
    <row r="9">
      <c r="A9" s="30" t="s">
        <v>12</v>
      </c>
    </row>
    <row r="10">
      <c r="A10" s="30" t="s">
        <v>61</v>
      </c>
    </row>
    <row r="11">
      <c r="A11" s="30" t="s">
        <v>62</v>
      </c>
    </row>
    <row r="12">
      <c r="A12" s="30" t="s">
        <v>15</v>
      </c>
    </row>
    <row r="13">
      <c r="A13" s="30" t="s">
        <v>8</v>
      </c>
      <c r="G13" s="32"/>
    </row>
    <row r="14">
      <c r="A14" s="30" t="s">
        <v>9</v>
      </c>
      <c r="G14" s="32"/>
    </row>
    <row r="15">
      <c r="A15" s="30" t="s">
        <v>16</v>
      </c>
      <c r="G15" s="32"/>
    </row>
    <row r="16">
      <c r="A16" s="30" t="s">
        <v>20</v>
      </c>
      <c r="B16" s="33" t="s">
        <v>63</v>
      </c>
      <c r="C16" s="30"/>
      <c r="G16" s="32"/>
    </row>
    <row r="17">
      <c r="A17" s="30" t="s">
        <v>21</v>
      </c>
      <c r="C17" s="30"/>
      <c r="G17" s="32"/>
    </row>
    <row r="18">
      <c r="A18" s="30" t="s">
        <v>64</v>
      </c>
      <c r="B18" s="33" t="s">
        <v>65</v>
      </c>
      <c r="G18" s="32"/>
    </row>
    <row r="19">
      <c r="A19" s="30" t="s">
        <v>29</v>
      </c>
      <c r="B19" s="34" t="str">
        <f>#REF!/1000*VLOOKUP(A19,Usage!A:B,2, false)</f>
        <v>#REF!</v>
      </c>
    </row>
    <row r="20">
      <c r="A20" s="30" t="s">
        <v>66</v>
      </c>
      <c r="B20" s="34" t="str">
        <f>#REF!/1000*VLOOKUP(A20,Usage!A:B,2, false)</f>
        <v>#REF!</v>
      </c>
    </row>
    <row r="21">
      <c r="A21" s="30" t="s">
        <v>33</v>
      </c>
      <c r="B21" s="31" t="s">
        <v>67</v>
      </c>
    </row>
    <row r="22">
      <c r="A22" s="30" t="s">
        <v>34</v>
      </c>
    </row>
    <row r="23">
      <c r="A23" s="30" t="s">
        <v>68</v>
      </c>
    </row>
    <row r="24">
      <c r="A24" s="30" t="s">
        <v>36</v>
      </c>
    </row>
    <row r="25">
      <c r="A25" s="30" t="s">
        <v>37</v>
      </c>
    </row>
    <row r="26">
      <c r="A26" s="30" t="s">
        <v>38</v>
      </c>
    </row>
    <row r="27">
      <c r="A27" s="30" t="s">
        <v>69</v>
      </c>
      <c r="B27" s="31" t="s">
        <v>70</v>
      </c>
    </row>
    <row r="28">
      <c r="A28" s="30" t="s">
        <v>41</v>
      </c>
      <c r="B28" s="35" t="s">
        <v>71</v>
      </c>
    </row>
    <row r="29">
      <c r="A29" s="30" t="s">
        <v>42</v>
      </c>
    </row>
    <row r="30">
      <c r="A30" s="30" t="s">
        <v>32</v>
      </c>
    </row>
    <row r="31">
      <c r="A31" s="30" t="s">
        <v>28</v>
      </c>
      <c r="B31" s="30" t="s">
        <v>72</v>
      </c>
    </row>
    <row r="32">
      <c r="A32" s="30" t="s">
        <v>27</v>
      </c>
      <c r="B32" s="30" t="s">
        <v>73</v>
      </c>
    </row>
  </sheetData>
  <mergeCells count="4">
    <mergeCell ref="B1:B15"/>
    <mergeCell ref="B16:B17"/>
    <mergeCell ref="B21:B26"/>
    <mergeCell ref="B28:B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7" max="7" width="17.86"/>
  </cols>
  <sheetData>
    <row r="1">
      <c r="A1" s="36" t="s">
        <v>74</v>
      </c>
      <c r="B1" s="37">
        <f>int(now())-WEEKDAY(now(),3)</f>
        <v>44564</v>
      </c>
      <c r="D1" s="32"/>
      <c r="E1" s="32">
        <v>0.25</v>
      </c>
      <c r="F1" s="38">
        <v>0.010240486257928118</v>
      </c>
      <c r="G1" s="38"/>
    </row>
    <row r="2">
      <c r="B2" s="32"/>
      <c r="D2" s="32"/>
      <c r="E2" s="32">
        <v>0.2916666666666667</v>
      </c>
      <c r="F2" s="38">
        <v>0.008588794926004228</v>
      </c>
      <c r="G2" s="38"/>
    </row>
    <row r="3">
      <c r="A3" s="30" t="s">
        <v>75</v>
      </c>
      <c r="B3" s="32"/>
      <c r="D3" s="32"/>
      <c r="E3" s="32">
        <v>0.3333333333333333</v>
      </c>
      <c r="F3" s="38">
        <v>0.008654862579281185</v>
      </c>
      <c r="G3" s="38"/>
    </row>
    <row r="4">
      <c r="A4" s="30" t="s">
        <v>76</v>
      </c>
      <c r="B4" s="39">
        <v>11000.0</v>
      </c>
      <c r="D4" s="32"/>
      <c r="E4" s="32">
        <v>0.375</v>
      </c>
      <c r="F4" s="38">
        <v>0.010901162790697675</v>
      </c>
      <c r="G4" s="38"/>
    </row>
    <row r="5">
      <c r="A5" s="30" t="s">
        <v>77</v>
      </c>
      <c r="B5" s="39">
        <v>11500.0</v>
      </c>
      <c r="D5" s="32"/>
      <c r="E5" s="32">
        <v>0.4166666666666667</v>
      </c>
      <c r="F5" s="38">
        <v>0.019622093023255814</v>
      </c>
      <c r="G5" s="38"/>
    </row>
    <row r="6">
      <c r="A6" s="30" t="s">
        <v>78</v>
      </c>
      <c r="B6" s="39">
        <v>12967.082860385925</v>
      </c>
      <c r="D6" s="32"/>
      <c r="E6" s="32">
        <v>0.4583333333333333</v>
      </c>
      <c r="F6" s="38">
        <v>0.07333509513742072</v>
      </c>
      <c r="G6" s="38"/>
    </row>
    <row r="7">
      <c r="A7" s="30" t="s">
        <v>79</v>
      </c>
      <c r="B7" s="39">
        <v>13920.5448354143</v>
      </c>
      <c r="C7" s="30"/>
      <c r="D7" s="32"/>
      <c r="E7" s="32">
        <v>0.5</v>
      </c>
      <c r="F7" s="38">
        <v>0.1253303382663848</v>
      </c>
      <c r="G7" s="38"/>
    </row>
    <row r="8">
      <c r="A8" s="30" t="s">
        <v>80</v>
      </c>
      <c r="B8" s="39">
        <v>14000.0</v>
      </c>
      <c r="D8" s="32"/>
      <c r="E8" s="32">
        <v>0.5416666666666666</v>
      </c>
      <c r="F8" s="38">
        <v>0.11515591966173362</v>
      </c>
      <c r="G8" s="38"/>
    </row>
    <row r="9">
      <c r="A9" s="30" t="s">
        <v>81</v>
      </c>
      <c r="B9" s="39">
        <v>18000.0</v>
      </c>
      <c r="C9" s="34">
        <f>sum(B4:B9)</f>
        <v>81387.6277</v>
      </c>
      <c r="D9" s="32"/>
      <c r="E9" s="32">
        <v>0.5833333333333334</v>
      </c>
      <c r="F9" s="38">
        <v>0.07809196617336152</v>
      </c>
      <c r="G9" s="38"/>
    </row>
    <row r="10">
      <c r="A10" s="30"/>
      <c r="B10" s="32"/>
      <c r="D10" s="32"/>
      <c r="E10" s="32">
        <v>0.625</v>
      </c>
      <c r="F10" s="38">
        <v>0.07762949260042283</v>
      </c>
      <c r="G10" s="38"/>
    </row>
    <row r="11">
      <c r="A11" s="40">
        <f>NOW()</f>
        <v>44564.51671</v>
      </c>
      <c r="B11" s="30" t="s">
        <v>82</v>
      </c>
      <c r="D11" s="32"/>
      <c r="E11" s="32">
        <v>0.6666666666666666</v>
      </c>
      <c r="F11" s="38">
        <v>0.0672568710359408</v>
      </c>
      <c r="G11" s="38"/>
    </row>
    <row r="12">
      <c r="A12" s="30" t="s">
        <v>83</v>
      </c>
      <c r="B12" s="41">
        <f>if(($B$19="Today is Special"), VLOOKUP($A$11,Forecast!$A$20:$F$35,2, true), VLOOKUP($A$11,Forecast!$A$38:$F$139,2, true))</f>
        <v>1378.633721</v>
      </c>
      <c r="D12" s="32"/>
      <c r="E12" s="32">
        <v>0.7083333333333334</v>
      </c>
      <c r="F12" s="38">
        <v>0.08212209302325581</v>
      </c>
      <c r="G12" s="38"/>
    </row>
    <row r="13">
      <c r="A13" s="30" t="s">
        <v>84</v>
      </c>
      <c r="B13" s="41">
        <f>if(($B$19="Today is Special"), VLOOKUP($A$11,Forecast!$A$20:$F$35,3, true), VLOOKUP($A$11,Forecast!$A$38:$F$139,3, true))</f>
        <v>6001.453488</v>
      </c>
      <c r="D13" s="32"/>
      <c r="E13" s="32">
        <v>0.75</v>
      </c>
      <c r="F13" s="38">
        <v>0.10967230443974631</v>
      </c>
      <c r="G13" s="38"/>
    </row>
    <row r="14">
      <c r="A14" s="30" t="s">
        <v>85</v>
      </c>
      <c r="B14" s="41">
        <f>if(($B$19="Today is Special"), VLOOKUP($A$11,Forecast!$A$20:$F$35,4, true), VLOOKUP($A$11,Forecast!$A$38:$F$139,4, true))</f>
        <v>9555.232558</v>
      </c>
      <c r="D14" s="32"/>
      <c r="E14" s="32">
        <v>0.7916666666666666</v>
      </c>
      <c r="F14" s="38">
        <v>0.09652484143763214</v>
      </c>
      <c r="G14" s="38"/>
    </row>
    <row r="15">
      <c r="A15" s="30" t="s">
        <v>67</v>
      </c>
      <c r="B15" s="41">
        <f>if(($B$19="Today is Special"), VLOOKUP($A$11,Forecast!$A$20:$F$35,5, true), VLOOKUP($A$11,Forecast!$A$38:$F$139,5, true))</f>
        <v>11065.67125</v>
      </c>
      <c r="D15" s="32"/>
      <c r="E15" s="32">
        <v>0.8333333333333334</v>
      </c>
      <c r="F15" s="38">
        <v>0.07604386892177589</v>
      </c>
      <c r="G15" s="38"/>
    </row>
    <row r="16">
      <c r="A16" s="30" t="s">
        <v>86</v>
      </c>
      <c r="B16" s="41">
        <f>if(($B$19="Today is Special"), VLOOKUP($A$11,Forecast!$A$20:$F$35,6, true), VLOOKUP($A$11,Forecast!$A$38:$F$139,6, true))</f>
        <v>24383.53045</v>
      </c>
      <c r="D16" s="32"/>
      <c r="E16" s="32">
        <v>0.875</v>
      </c>
      <c r="F16" s="38">
        <v>0.04082980972515856</v>
      </c>
      <c r="G16" s="38"/>
    </row>
    <row r="17">
      <c r="A17" s="30" t="s">
        <v>87</v>
      </c>
      <c r="B17" s="41">
        <f>if(($B$19="Today is Special"), VLOOKUP($A$11,Forecast!$A$20:$G$35,7, true), VLOOKUP($A$11,Forecast!$A$38:$G$139,7, true))</f>
        <v>61942.86025</v>
      </c>
      <c r="C17" s="30"/>
      <c r="D17" s="30"/>
      <c r="E17" s="30"/>
      <c r="F17" s="30"/>
      <c r="G17" s="30"/>
    </row>
    <row r="18">
      <c r="B18" s="32"/>
      <c r="C18" s="30"/>
      <c r="D18" s="30"/>
      <c r="E18" s="30"/>
      <c r="F18" s="30"/>
      <c r="G18" s="30"/>
    </row>
    <row r="19">
      <c r="A19" s="30" t="s">
        <v>88</v>
      </c>
      <c r="B19" s="30" t="s">
        <v>89</v>
      </c>
      <c r="C19" s="30" t="s">
        <v>71</v>
      </c>
      <c r="D19" s="30" t="s">
        <v>85</v>
      </c>
      <c r="E19" s="30" t="s">
        <v>90</v>
      </c>
      <c r="F19" s="30" t="s">
        <v>86</v>
      </c>
      <c r="G19" s="30" t="s">
        <v>87</v>
      </c>
    </row>
    <row r="20">
      <c r="A20" s="40">
        <f>int(now())+(6/24)</f>
        <v>44564.25</v>
      </c>
      <c r="B20" s="42">
        <v>0.0</v>
      </c>
      <c r="C20" s="42">
        <f t="shared" ref="C20:C28" si="1">sum(B20:B27)</f>
        <v>3310.306554</v>
      </c>
      <c r="D20" s="42">
        <f t="shared" ref="D20:D35" si="2">sum(B20:B$35)</f>
        <v>6510.306554</v>
      </c>
      <c r="E20" s="42">
        <f t="shared" ref="E20:E35" si="3">sum(B20:B$36)</f>
        <v>6510.306554</v>
      </c>
      <c r="F20" s="42">
        <f>sum(B20:B60)</f>
        <v>19020.74524</v>
      </c>
      <c r="G20" s="42">
        <v>0.0</v>
      </c>
    </row>
    <row r="21">
      <c r="A21" s="40">
        <f t="shared" ref="A21:A35" si="4">A20+(1/24)</f>
        <v>44564.29167</v>
      </c>
      <c r="B21" s="42">
        <v>0.0</v>
      </c>
      <c r="C21" s="42">
        <f t="shared" si="1"/>
        <v>4010.306554</v>
      </c>
      <c r="D21" s="42">
        <f t="shared" si="2"/>
        <v>6510.306554</v>
      </c>
      <c r="E21" s="42">
        <f t="shared" si="3"/>
        <v>6510.306554</v>
      </c>
      <c r="F21" s="42">
        <f>sum(B21:B60)</f>
        <v>19020.74524</v>
      </c>
      <c r="G21" s="42">
        <v>0.0</v>
      </c>
    </row>
    <row r="22">
      <c r="A22" s="40">
        <f t="shared" si="4"/>
        <v>44564.33333</v>
      </c>
      <c r="B22" s="42">
        <v>0.0</v>
      </c>
      <c r="C22" s="42">
        <f t="shared" si="1"/>
        <v>4710.306554</v>
      </c>
      <c r="D22" s="42">
        <f t="shared" si="2"/>
        <v>6510.306554</v>
      </c>
      <c r="E22" s="42">
        <f t="shared" si="3"/>
        <v>6510.306554</v>
      </c>
      <c r="F22" s="42">
        <f>sum(B22:B60)</f>
        <v>19020.74524</v>
      </c>
      <c r="G22" s="42">
        <v>0.0</v>
      </c>
    </row>
    <row r="23">
      <c r="A23" s="40">
        <f t="shared" si="4"/>
        <v>44564.375</v>
      </c>
      <c r="B23" s="42">
        <v>0.0</v>
      </c>
      <c r="C23" s="42">
        <f t="shared" si="1"/>
        <v>5410.306554</v>
      </c>
      <c r="D23" s="42">
        <f t="shared" si="2"/>
        <v>6510.306554</v>
      </c>
      <c r="E23" s="42">
        <f t="shared" si="3"/>
        <v>6510.306554</v>
      </c>
      <c r="F23" s="42">
        <f>sum(B23:B60)</f>
        <v>19020.74524</v>
      </c>
      <c r="G23" s="42">
        <v>0.0</v>
      </c>
    </row>
    <row r="24">
      <c r="A24" s="40">
        <f t="shared" si="4"/>
        <v>44564.41667</v>
      </c>
      <c r="B24" s="42">
        <v>225.65406976744185</v>
      </c>
      <c r="C24" s="42">
        <f t="shared" si="1"/>
        <v>6010.306554</v>
      </c>
      <c r="D24" s="42">
        <f t="shared" si="2"/>
        <v>6510.306554</v>
      </c>
      <c r="E24" s="42">
        <f t="shared" si="3"/>
        <v>6510.306554</v>
      </c>
      <c r="F24" s="42">
        <f>sum(B24:B60)</f>
        <v>19020.74524</v>
      </c>
      <c r="G24" s="42">
        <v>0.0</v>
      </c>
    </row>
    <row r="25">
      <c r="A25" s="40">
        <f t="shared" si="4"/>
        <v>44564.45833</v>
      </c>
      <c r="B25" s="42">
        <v>843.3535940803382</v>
      </c>
      <c r="C25" s="42">
        <f t="shared" si="1"/>
        <v>6284.652484</v>
      </c>
      <c r="D25" s="42">
        <f t="shared" si="2"/>
        <v>6284.652484</v>
      </c>
      <c r="E25" s="42">
        <f t="shared" si="3"/>
        <v>6284.652484</v>
      </c>
      <c r="F25" s="42">
        <f>sum(B25:B60)</f>
        <v>18795.09117</v>
      </c>
      <c r="G25" s="42">
        <v>0.0</v>
      </c>
    </row>
    <row r="26">
      <c r="A26" s="40">
        <f t="shared" si="4"/>
        <v>44564.5</v>
      </c>
      <c r="B26" s="42">
        <v>1441.298890063425</v>
      </c>
      <c r="C26" s="42">
        <f t="shared" si="1"/>
        <v>5441.29889</v>
      </c>
      <c r="D26" s="42">
        <f t="shared" si="2"/>
        <v>5441.29889</v>
      </c>
      <c r="E26" s="42">
        <f t="shared" si="3"/>
        <v>5441.29889</v>
      </c>
      <c r="F26" s="42">
        <f>sum(B26:B60)</f>
        <v>17951.73758</v>
      </c>
      <c r="G26" s="42">
        <v>0.0</v>
      </c>
    </row>
    <row r="27">
      <c r="A27" s="40">
        <f t="shared" si="4"/>
        <v>44564.54167</v>
      </c>
      <c r="B27" s="42">
        <v>800.0</v>
      </c>
      <c r="C27" s="42">
        <f t="shared" si="1"/>
        <v>4000</v>
      </c>
      <c r="D27" s="42">
        <f t="shared" si="2"/>
        <v>4000</v>
      </c>
      <c r="E27" s="42">
        <f t="shared" si="3"/>
        <v>4000</v>
      </c>
      <c r="F27" s="42">
        <f>sum(B27:B60)</f>
        <v>16510.43869</v>
      </c>
      <c r="G27" s="42">
        <v>0.0</v>
      </c>
    </row>
    <row r="28">
      <c r="A28" s="40">
        <f t="shared" si="4"/>
        <v>44564.58333</v>
      </c>
      <c r="B28" s="42">
        <v>700.0</v>
      </c>
      <c r="C28" s="42">
        <f t="shared" si="1"/>
        <v>3200</v>
      </c>
      <c r="D28" s="42">
        <f t="shared" si="2"/>
        <v>3200</v>
      </c>
      <c r="E28" s="42">
        <f t="shared" si="3"/>
        <v>3200</v>
      </c>
      <c r="F28" s="42">
        <f>sum(B28:B60)</f>
        <v>15710.43869</v>
      </c>
      <c r="G28" s="42">
        <v>0.0</v>
      </c>
    </row>
    <row r="29">
      <c r="A29" s="40">
        <f t="shared" si="4"/>
        <v>44564.625</v>
      </c>
      <c r="B29" s="42">
        <v>700.0</v>
      </c>
      <c r="C29" s="42">
        <f t="shared" ref="C29:C35" si="5">sum(B29:B$36)</f>
        <v>2500</v>
      </c>
      <c r="D29" s="42">
        <f t="shared" si="2"/>
        <v>2500</v>
      </c>
      <c r="E29" s="42">
        <f t="shared" si="3"/>
        <v>2500</v>
      </c>
      <c r="F29" s="42">
        <f>sum(B29:B60)</f>
        <v>15010.43869</v>
      </c>
      <c r="G29" s="42">
        <v>0.0</v>
      </c>
    </row>
    <row r="30">
      <c r="A30" s="40">
        <f t="shared" si="4"/>
        <v>44564.66667</v>
      </c>
      <c r="B30" s="42">
        <v>700.0</v>
      </c>
      <c r="C30" s="42">
        <f t="shared" si="5"/>
        <v>1800</v>
      </c>
      <c r="D30" s="42">
        <f t="shared" si="2"/>
        <v>1800</v>
      </c>
      <c r="E30" s="42">
        <f t="shared" si="3"/>
        <v>1800</v>
      </c>
      <c r="F30" s="42">
        <f>sum(B30:B60)</f>
        <v>14310.43869</v>
      </c>
      <c r="G30" s="42">
        <v>0.0</v>
      </c>
    </row>
    <row r="31">
      <c r="A31" s="40">
        <f t="shared" si="4"/>
        <v>44564.70833</v>
      </c>
      <c r="B31" s="42">
        <v>600.0</v>
      </c>
      <c r="C31" s="42">
        <f t="shared" si="5"/>
        <v>1100</v>
      </c>
      <c r="D31" s="42">
        <f t="shared" si="2"/>
        <v>1100</v>
      </c>
      <c r="E31" s="42">
        <f t="shared" si="3"/>
        <v>1100</v>
      </c>
      <c r="F31" s="42">
        <f>sum(B31:B60)</f>
        <v>13610.43869</v>
      </c>
      <c r="G31" s="42">
        <v>0.0</v>
      </c>
    </row>
    <row r="32">
      <c r="A32" s="40">
        <f t="shared" si="4"/>
        <v>44564.75</v>
      </c>
      <c r="B32" s="42">
        <v>500.0</v>
      </c>
      <c r="C32" s="42">
        <f t="shared" si="5"/>
        <v>500</v>
      </c>
      <c r="D32" s="42">
        <f t="shared" si="2"/>
        <v>500</v>
      </c>
      <c r="E32" s="42">
        <f t="shared" si="3"/>
        <v>500</v>
      </c>
      <c r="F32" s="42">
        <f>sum(B32:B60)</f>
        <v>13010.43869</v>
      </c>
      <c r="G32" s="42">
        <v>0.0</v>
      </c>
    </row>
    <row r="33">
      <c r="A33" s="40">
        <f t="shared" si="4"/>
        <v>44564.79167</v>
      </c>
      <c r="B33" s="42">
        <v>0.0</v>
      </c>
      <c r="C33" s="42">
        <f t="shared" si="5"/>
        <v>0</v>
      </c>
      <c r="D33" s="42">
        <f t="shared" si="2"/>
        <v>0</v>
      </c>
      <c r="E33" s="42">
        <f t="shared" si="3"/>
        <v>0</v>
      </c>
      <c r="F33" s="42">
        <f>sum(B33:B60)</f>
        <v>12510.43869</v>
      </c>
      <c r="G33" s="42">
        <v>0.0</v>
      </c>
    </row>
    <row r="34">
      <c r="A34" s="40">
        <f t="shared" si="4"/>
        <v>44564.83333</v>
      </c>
      <c r="B34" s="42">
        <v>0.0</v>
      </c>
      <c r="C34" s="42">
        <f t="shared" si="5"/>
        <v>0</v>
      </c>
      <c r="D34" s="42">
        <f t="shared" si="2"/>
        <v>0</v>
      </c>
      <c r="E34" s="42">
        <f t="shared" si="3"/>
        <v>0</v>
      </c>
      <c r="F34" s="42">
        <f>sum(B34:B60)</f>
        <v>12510.43869</v>
      </c>
      <c r="G34" s="42">
        <v>0.0</v>
      </c>
    </row>
    <row r="35">
      <c r="A35" s="40">
        <f t="shared" si="4"/>
        <v>44564.875</v>
      </c>
      <c r="B35" s="42">
        <v>0.0</v>
      </c>
      <c r="C35" s="42">
        <f t="shared" si="5"/>
        <v>0</v>
      </c>
      <c r="D35" s="42">
        <f t="shared" si="2"/>
        <v>0</v>
      </c>
      <c r="E35" s="42">
        <f t="shared" si="3"/>
        <v>0</v>
      </c>
      <c r="F35" s="42">
        <f>sum(B35:B60)</f>
        <v>12510.43869</v>
      </c>
      <c r="G35" s="42">
        <v>0.0</v>
      </c>
    </row>
    <row r="36">
      <c r="A36" s="40"/>
      <c r="B36" s="42"/>
      <c r="C36" s="42"/>
      <c r="D36" s="42"/>
      <c r="E36" s="42"/>
      <c r="F36" s="42"/>
      <c r="G36" s="42"/>
    </row>
    <row r="37">
      <c r="A37" s="30" t="s">
        <v>91</v>
      </c>
      <c r="B37" s="42"/>
      <c r="C37" s="30" t="s">
        <v>71</v>
      </c>
      <c r="D37" s="30" t="s">
        <v>85</v>
      </c>
      <c r="E37" s="30" t="s">
        <v>90</v>
      </c>
      <c r="F37" s="30" t="s">
        <v>86</v>
      </c>
      <c r="G37" s="30" t="s">
        <v>87</v>
      </c>
    </row>
    <row r="38">
      <c r="A38" s="40">
        <f>B1+(6/24)</f>
        <v>44564.25</v>
      </c>
      <c r="B38" s="42">
        <f t="shared" ref="B38:B53" si="6">B$4*F1</f>
        <v>112.6453488</v>
      </c>
      <c r="C38" s="42">
        <f>sum(B38:B45)</f>
        <v>4090.116279</v>
      </c>
      <c r="D38" s="42">
        <f t="shared" ref="D38:D53" si="7">sum(B38:B$53)</f>
        <v>11000</v>
      </c>
      <c r="E38" s="42">
        <f t="shared" ref="E38:E53" si="8">sum(B38:B54)</f>
        <v>11000</v>
      </c>
      <c r="F38" s="42">
        <f>sum(B38:B78)</f>
        <v>25828.29789</v>
      </c>
      <c r="G38" s="42">
        <f t="shared" ref="G38:G53" si="9">sum(B38:B$121)</f>
        <v>63387.6277</v>
      </c>
    </row>
    <row r="39">
      <c r="A39" s="40">
        <f t="shared" ref="A39:A53" si="10">A38+(1/24)</f>
        <v>44564.29167</v>
      </c>
      <c r="B39" s="42">
        <f t="shared" si="6"/>
        <v>94.47674419</v>
      </c>
      <c r="C39" s="42">
        <f>sum(B39:B45)</f>
        <v>3977.47093</v>
      </c>
      <c r="D39" s="42">
        <f t="shared" si="7"/>
        <v>10887.35465</v>
      </c>
      <c r="E39" s="42">
        <f t="shared" si="8"/>
        <v>11005.12024</v>
      </c>
      <c r="F39" s="42">
        <f>sum(B39:B78)</f>
        <v>25715.65254</v>
      </c>
      <c r="G39" s="42">
        <f t="shared" si="9"/>
        <v>63274.98235</v>
      </c>
    </row>
    <row r="40">
      <c r="A40" s="40">
        <f t="shared" si="10"/>
        <v>44564.33333</v>
      </c>
      <c r="B40" s="42">
        <f t="shared" si="6"/>
        <v>95.20348837</v>
      </c>
      <c r="C40" s="42">
        <f t="shared" ref="C40:C47" si="11">sum(B40:B45)</f>
        <v>3882.994186</v>
      </c>
      <c r="D40" s="42">
        <f t="shared" si="7"/>
        <v>10792.87791</v>
      </c>
      <c r="E40" s="42">
        <f t="shared" si="8"/>
        <v>11009.41464</v>
      </c>
      <c r="F40" s="42">
        <f>sum(B40:B78)</f>
        <v>25621.1758</v>
      </c>
      <c r="G40" s="42">
        <f t="shared" si="9"/>
        <v>63180.5056</v>
      </c>
    </row>
    <row r="41">
      <c r="A41" s="40">
        <f t="shared" si="10"/>
        <v>44564.375</v>
      </c>
      <c r="B41" s="42">
        <f t="shared" si="6"/>
        <v>119.9127907</v>
      </c>
      <c r="C41" s="42">
        <f t="shared" si="11"/>
        <v>4646.802326</v>
      </c>
      <c r="D41" s="42">
        <f t="shared" si="7"/>
        <v>10697.67442</v>
      </c>
      <c r="E41" s="42">
        <f t="shared" si="8"/>
        <v>11013.74207</v>
      </c>
      <c r="F41" s="42">
        <f>sum(B41:B78)</f>
        <v>25525.97231</v>
      </c>
      <c r="G41" s="42">
        <f t="shared" si="9"/>
        <v>63085.30211</v>
      </c>
    </row>
    <row r="42">
      <c r="A42" s="40">
        <f t="shared" si="10"/>
        <v>44564.41667</v>
      </c>
      <c r="B42" s="42">
        <f t="shared" si="6"/>
        <v>215.8430233</v>
      </c>
      <c r="C42" s="42">
        <f t="shared" si="11"/>
        <v>5380.813953</v>
      </c>
      <c r="D42" s="42">
        <f t="shared" si="7"/>
        <v>10577.76163</v>
      </c>
      <c r="E42" s="42">
        <f t="shared" si="8"/>
        <v>11019.19265</v>
      </c>
      <c r="F42" s="42">
        <f>sum(B42:B78)</f>
        <v>25406.05952</v>
      </c>
      <c r="G42" s="42">
        <f t="shared" si="9"/>
        <v>62965.38932</v>
      </c>
    </row>
    <row r="43">
      <c r="A43" s="40">
        <f t="shared" si="10"/>
        <v>44564.45833</v>
      </c>
      <c r="B43" s="42">
        <f t="shared" si="6"/>
        <v>806.6860465</v>
      </c>
      <c r="C43" s="42">
        <f t="shared" si="11"/>
        <v>5904.796512</v>
      </c>
      <c r="D43" s="42">
        <f t="shared" si="7"/>
        <v>10361.9186</v>
      </c>
      <c r="E43" s="42">
        <f t="shared" si="8"/>
        <v>11029.0037</v>
      </c>
      <c r="F43" s="42">
        <f>sum(B43:B78)</f>
        <v>25190.2165</v>
      </c>
      <c r="G43" s="42">
        <f t="shared" si="9"/>
        <v>62749.5463</v>
      </c>
    </row>
    <row r="44">
      <c r="A44" s="40">
        <f t="shared" si="10"/>
        <v>44564.5</v>
      </c>
      <c r="B44" s="42">
        <f t="shared" si="6"/>
        <v>1378.633721</v>
      </c>
      <c r="C44" s="42">
        <f t="shared" si="11"/>
        <v>6001.453488</v>
      </c>
      <c r="D44" s="42">
        <f t="shared" si="7"/>
        <v>9555.232558</v>
      </c>
      <c r="E44" s="42">
        <f t="shared" si="8"/>
        <v>11065.67125</v>
      </c>
      <c r="F44" s="42">
        <f>sum(B44:B78)</f>
        <v>24383.53045</v>
      </c>
      <c r="G44" s="42">
        <f t="shared" si="9"/>
        <v>61942.86025</v>
      </c>
    </row>
    <row r="45">
      <c r="A45" s="40">
        <f t="shared" si="10"/>
        <v>44564.54167</v>
      </c>
      <c r="B45" s="42">
        <f t="shared" si="6"/>
        <v>1266.715116</v>
      </c>
      <c r="C45" s="42">
        <f t="shared" si="11"/>
        <v>5829.215116</v>
      </c>
      <c r="D45" s="42">
        <f t="shared" si="7"/>
        <v>8176.598837</v>
      </c>
      <c r="E45" s="42">
        <f t="shared" si="8"/>
        <v>11128.33642</v>
      </c>
      <c r="F45" s="42">
        <f>sum(B45:B78)</f>
        <v>23004.89673</v>
      </c>
      <c r="G45" s="42">
        <f t="shared" si="9"/>
        <v>60564.22653</v>
      </c>
    </row>
    <row r="46">
      <c r="A46" s="40">
        <f t="shared" si="10"/>
        <v>44564.58333</v>
      </c>
      <c r="B46" s="42">
        <f t="shared" si="6"/>
        <v>859.0116279</v>
      </c>
      <c r="C46" s="42">
        <f t="shared" si="11"/>
        <v>5624.273256</v>
      </c>
      <c r="D46" s="42">
        <f t="shared" si="7"/>
        <v>6909.883721</v>
      </c>
      <c r="E46" s="42">
        <f t="shared" si="8"/>
        <v>11185.91438</v>
      </c>
      <c r="F46" s="42">
        <f>sum(B46:B78)</f>
        <v>21738.18161</v>
      </c>
      <c r="G46" s="42">
        <f t="shared" si="9"/>
        <v>59297.51142</v>
      </c>
    </row>
    <row r="47">
      <c r="A47" s="40">
        <f t="shared" si="10"/>
        <v>44564.625</v>
      </c>
      <c r="B47" s="42">
        <f t="shared" si="6"/>
        <v>853.9244186</v>
      </c>
      <c r="C47" s="42">
        <f t="shared" si="11"/>
        <v>5601.744186</v>
      </c>
      <c r="D47" s="42">
        <f t="shared" si="7"/>
        <v>6050.872093</v>
      </c>
      <c r="E47" s="42">
        <f t="shared" si="8"/>
        <v>11224.96036</v>
      </c>
      <c r="F47" s="42">
        <f>sum(B47:B78)</f>
        <v>20879.16999</v>
      </c>
      <c r="G47" s="42">
        <f t="shared" si="9"/>
        <v>58438.49979</v>
      </c>
    </row>
    <row r="48">
      <c r="A48" s="40">
        <f t="shared" si="10"/>
        <v>44564.66667</v>
      </c>
      <c r="B48" s="42">
        <f t="shared" si="6"/>
        <v>739.8255814</v>
      </c>
      <c r="C48" s="42">
        <f t="shared" ref="C48:C51" si="12">sum(B48:B55)</f>
        <v>5314.713266</v>
      </c>
      <c r="D48" s="42">
        <f t="shared" si="7"/>
        <v>5196.947674</v>
      </c>
      <c r="E48" s="42">
        <f t="shared" si="8"/>
        <v>11263.77511</v>
      </c>
      <c r="F48" s="42">
        <f>sum(B48:B78)</f>
        <v>20025.24557</v>
      </c>
      <c r="G48" s="42">
        <f t="shared" si="9"/>
        <v>57584.57537</v>
      </c>
    </row>
    <row r="49">
      <c r="A49" s="40">
        <f t="shared" si="10"/>
        <v>44564.70833</v>
      </c>
      <c r="B49" s="42">
        <f t="shared" si="6"/>
        <v>903.3430233</v>
      </c>
      <c r="C49" s="42">
        <f t="shared" si="12"/>
        <v>4673.658827</v>
      </c>
      <c r="D49" s="42">
        <f t="shared" si="7"/>
        <v>4457.122093</v>
      </c>
      <c r="E49" s="42">
        <f t="shared" si="8"/>
        <v>11297.40354</v>
      </c>
      <c r="F49" s="42">
        <f>sum(B49:B78)</f>
        <v>19285.41999</v>
      </c>
      <c r="G49" s="42">
        <f t="shared" si="9"/>
        <v>56844.74979</v>
      </c>
    </row>
    <row r="50">
      <c r="A50" s="40">
        <f t="shared" si="10"/>
        <v>44564.75</v>
      </c>
      <c r="B50" s="42">
        <f t="shared" si="6"/>
        <v>1206.395349</v>
      </c>
      <c r="C50" s="42">
        <f t="shared" si="12"/>
        <v>3869.846723</v>
      </c>
      <c r="D50" s="42">
        <f t="shared" si="7"/>
        <v>3553.77907</v>
      </c>
      <c r="E50" s="42">
        <f t="shared" si="8"/>
        <v>11338.46459</v>
      </c>
      <c r="F50" s="42">
        <f>sum(B50:B78)</f>
        <v>18382.07696</v>
      </c>
      <c r="G50" s="42">
        <f t="shared" si="9"/>
        <v>55941.40677</v>
      </c>
    </row>
    <row r="51">
      <c r="A51" s="40">
        <f t="shared" si="10"/>
        <v>44564.79167</v>
      </c>
      <c r="B51" s="42">
        <f t="shared" si="6"/>
        <v>1061.773256</v>
      </c>
      <c r="C51" s="42">
        <f t="shared" si="12"/>
        <v>2788.814746</v>
      </c>
      <c r="D51" s="42">
        <f t="shared" si="7"/>
        <v>2347.383721</v>
      </c>
      <c r="E51" s="42">
        <f t="shared" si="8"/>
        <v>11393.30074</v>
      </c>
      <c r="F51" s="42">
        <f>sum(B51:B78)</f>
        <v>17175.68161</v>
      </c>
      <c r="G51" s="42">
        <f t="shared" si="9"/>
        <v>54735.01142</v>
      </c>
    </row>
    <row r="52">
      <c r="A52" s="40">
        <f t="shared" si="10"/>
        <v>44564.83333</v>
      </c>
      <c r="B52" s="42">
        <f t="shared" si="6"/>
        <v>836.4825581</v>
      </c>
      <c r="C52" s="42">
        <f t="shared" ref="C52:C53" si="13">sum(B52:B60)</f>
        <v>2796.049154</v>
      </c>
      <c r="D52" s="42">
        <f t="shared" si="7"/>
        <v>1285.610465</v>
      </c>
      <c r="E52" s="42">
        <f t="shared" si="8"/>
        <v>11441.56316</v>
      </c>
      <c r="F52" s="42">
        <f>sum(B52:B78)</f>
        <v>16113.90836</v>
      </c>
      <c r="G52" s="42">
        <f t="shared" si="9"/>
        <v>53673.23816</v>
      </c>
    </row>
    <row r="53">
      <c r="A53" s="40">
        <f t="shared" si="10"/>
        <v>44564.875</v>
      </c>
      <c r="B53" s="42">
        <f t="shared" si="6"/>
        <v>449.127907</v>
      </c>
      <c r="C53" s="42">
        <f t="shared" si="13"/>
        <v>3400.865486</v>
      </c>
      <c r="D53" s="42">
        <f t="shared" si="7"/>
        <v>449.127907</v>
      </c>
      <c r="E53" s="42">
        <f t="shared" si="8"/>
        <v>11479.5851</v>
      </c>
      <c r="F53" s="42">
        <f>sum(B53:B78)</f>
        <v>15277.4258</v>
      </c>
      <c r="G53" s="42">
        <f t="shared" si="9"/>
        <v>52836.7556</v>
      </c>
    </row>
    <row r="54">
      <c r="A54" s="30"/>
      <c r="B54" s="42" t="s">
        <v>77</v>
      </c>
      <c r="C54" s="42"/>
      <c r="D54" s="42"/>
      <c r="E54" s="42"/>
      <c r="F54" s="42"/>
      <c r="G54" s="42"/>
    </row>
    <row r="55">
      <c r="A55" s="40">
        <f>A53+(9/24)</f>
        <v>44565.25</v>
      </c>
      <c r="B55" s="42">
        <f t="shared" ref="B55:B70" si="14">B$5*F1</f>
        <v>117.765592</v>
      </c>
      <c r="C55" s="42">
        <f>sum(B55:B62)</f>
        <v>4276.030655</v>
      </c>
      <c r="D55" s="42">
        <f t="shared" ref="D55:D70" si="15">sum(B55:B$70)</f>
        <v>11500</v>
      </c>
      <c r="E55" s="42">
        <f t="shared" ref="E55:E70" si="16">sum(B55:B71)</f>
        <v>11500</v>
      </c>
      <c r="F55" s="42">
        <f>sum(B55:B95)</f>
        <v>28040.10854</v>
      </c>
      <c r="G55" s="42">
        <f t="shared" ref="G55:G70" si="17">sum(B55:B$121)</f>
        <v>52387.6277</v>
      </c>
    </row>
    <row r="56">
      <c r="A56" s="40">
        <f t="shared" ref="A56:A70" si="18">A55+(1/24)</f>
        <v>44565.29167</v>
      </c>
      <c r="B56" s="42">
        <f t="shared" si="14"/>
        <v>98.77114165</v>
      </c>
      <c r="C56" s="42">
        <f>sum(B56:B62)</f>
        <v>4158.265063</v>
      </c>
      <c r="D56" s="42">
        <f t="shared" si="15"/>
        <v>11382.23441</v>
      </c>
      <c r="E56" s="42">
        <f t="shared" si="16"/>
        <v>11515.02364</v>
      </c>
      <c r="F56" s="42">
        <f>sum(B56:B95)</f>
        <v>27922.34295</v>
      </c>
      <c r="G56" s="42">
        <f t="shared" si="17"/>
        <v>52269.8621</v>
      </c>
    </row>
    <row r="57">
      <c r="A57" s="40">
        <f t="shared" si="18"/>
        <v>44565.33333</v>
      </c>
      <c r="B57" s="42">
        <f t="shared" si="14"/>
        <v>99.53091966</v>
      </c>
      <c r="C57" s="42">
        <f t="shared" ref="C57:C64" si="19">sum(B57:B62)</f>
        <v>4059.493922</v>
      </c>
      <c r="D57" s="42">
        <f t="shared" si="15"/>
        <v>11283.46327</v>
      </c>
      <c r="E57" s="42">
        <f t="shared" si="16"/>
        <v>11527.62412</v>
      </c>
      <c r="F57" s="42">
        <f>sum(B57:B95)</f>
        <v>27823.57181</v>
      </c>
      <c r="G57" s="42">
        <f t="shared" si="17"/>
        <v>52171.09096</v>
      </c>
    </row>
    <row r="58">
      <c r="A58" s="40">
        <f t="shared" si="18"/>
        <v>44565.375</v>
      </c>
      <c r="B58" s="42">
        <f t="shared" si="14"/>
        <v>125.3633721</v>
      </c>
      <c r="C58" s="42">
        <f t="shared" si="19"/>
        <v>4858.020613</v>
      </c>
      <c r="D58" s="42">
        <f t="shared" si="15"/>
        <v>11183.93235</v>
      </c>
      <c r="E58" s="42">
        <f t="shared" si="16"/>
        <v>11540.32152</v>
      </c>
      <c r="F58" s="42">
        <f>sum(B58:B95)</f>
        <v>27724.04089</v>
      </c>
      <c r="G58" s="42">
        <f t="shared" si="17"/>
        <v>52071.56004</v>
      </c>
    </row>
    <row r="59">
      <c r="A59" s="40">
        <f t="shared" si="18"/>
        <v>44565.41667</v>
      </c>
      <c r="B59" s="42">
        <f t="shared" si="14"/>
        <v>225.6540698</v>
      </c>
      <c r="C59" s="42">
        <f t="shared" si="19"/>
        <v>5625.396406</v>
      </c>
      <c r="D59" s="42">
        <f t="shared" si="15"/>
        <v>11058.56897</v>
      </c>
      <c r="E59" s="42">
        <f t="shared" si="16"/>
        <v>11556.31443</v>
      </c>
      <c r="F59" s="42">
        <f>sum(B59:B95)</f>
        <v>27598.67751</v>
      </c>
      <c r="G59" s="42">
        <f t="shared" si="17"/>
        <v>51946.19667</v>
      </c>
    </row>
    <row r="60">
      <c r="A60" s="40">
        <f t="shared" si="18"/>
        <v>44565.45833</v>
      </c>
      <c r="B60" s="42">
        <f t="shared" si="14"/>
        <v>843.3535941</v>
      </c>
      <c r="C60" s="42">
        <f t="shared" si="19"/>
        <v>6173.196353</v>
      </c>
      <c r="D60" s="42">
        <f t="shared" si="15"/>
        <v>10832.9149</v>
      </c>
      <c r="E60" s="42">
        <f t="shared" si="16"/>
        <v>11585.10166</v>
      </c>
      <c r="F60" s="42">
        <f>sum(B60:B95)</f>
        <v>27373.02344</v>
      </c>
      <c r="G60" s="42">
        <f t="shared" si="17"/>
        <v>51720.5426</v>
      </c>
    </row>
    <row r="61">
      <c r="A61" s="40">
        <f t="shared" si="18"/>
        <v>44565.5</v>
      </c>
      <c r="B61" s="42">
        <f t="shared" si="14"/>
        <v>1441.29889</v>
      </c>
      <c r="C61" s="42">
        <f t="shared" si="19"/>
        <v>6274.246829</v>
      </c>
      <c r="D61" s="42">
        <f t="shared" si="15"/>
        <v>9989.561311</v>
      </c>
      <c r="E61" s="42">
        <f t="shared" si="16"/>
        <v>11692.69032</v>
      </c>
      <c r="F61" s="42">
        <f>sum(B61:B95)</f>
        <v>26529.66985</v>
      </c>
      <c r="G61" s="42">
        <f t="shared" si="17"/>
        <v>50877.18901</v>
      </c>
    </row>
    <row r="62">
      <c r="A62" s="40">
        <f t="shared" si="18"/>
        <v>44565.54167</v>
      </c>
      <c r="B62" s="42">
        <f t="shared" si="14"/>
        <v>1324.293076</v>
      </c>
      <c r="C62" s="42">
        <f t="shared" si="19"/>
        <v>6094.17944</v>
      </c>
      <c r="D62" s="42">
        <f t="shared" si="15"/>
        <v>8548.262421</v>
      </c>
      <c r="E62" s="42">
        <f t="shared" si="16"/>
        <v>11876.56031</v>
      </c>
      <c r="F62" s="42">
        <f>sum(B62:B95)</f>
        <v>25088.37096</v>
      </c>
      <c r="G62" s="42">
        <f t="shared" si="17"/>
        <v>49435.89012</v>
      </c>
    </row>
    <row r="63">
      <c r="A63" s="40">
        <f t="shared" si="18"/>
        <v>44565.58333</v>
      </c>
      <c r="B63" s="42">
        <f t="shared" si="14"/>
        <v>898.057611</v>
      </c>
      <c r="C63" s="42">
        <f t="shared" si="19"/>
        <v>5879.92204</v>
      </c>
      <c r="D63" s="42">
        <f t="shared" si="15"/>
        <v>7223.969345</v>
      </c>
      <c r="E63" s="42">
        <f t="shared" si="16"/>
        <v>12045.50359</v>
      </c>
      <c r="F63" s="42">
        <f>sum(B63:B95)</f>
        <v>23764.07788</v>
      </c>
      <c r="G63" s="42">
        <f t="shared" si="17"/>
        <v>48111.59704</v>
      </c>
    </row>
    <row r="64">
      <c r="A64" s="40">
        <f t="shared" si="18"/>
        <v>44565.625</v>
      </c>
      <c r="B64" s="42">
        <f t="shared" si="14"/>
        <v>892.7391649</v>
      </c>
      <c r="C64" s="42">
        <f t="shared" si="19"/>
        <v>5856.368922</v>
      </c>
      <c r="D64" s="42">
        <f t="shared" si="15"/>
        <v>6325.911734</v>
      </c>
      <c r="E64" s="42">
        <f t="shared" si="16"/>
        <v>12160.07098</v>
      </c>
      <c r="F64" s="42">
        <f>sum(B64:B95)</f>
        <v>22866.02027</v>
      </c>
      <c r="G64" s="42">
        <f t="shared" si="17"/>
        <v>47213.53943</v>
      </c>
    </row>
    <row r="65">
      <c r="A65" s="40">
        <f t="shared" si="18"/>
        <v>44565.66667</v>
      </c>
      <c r="B65" s="42">
        <f t="shared" si="14"/>
        <v>773.4540169</v>
      </c>
      <c r="C65" s="42">
        <f t="shared" ref="C65:C68" si="20">sum(B65:B72)</f>
        <v>5565.961803</v>
      </c>
      <c r="D65" s="42">
        <f t="shared" si="15"/>
        <v>5433.172569</v>
      </c>
      <c r="E65" s="42">
        <f t="shared" si="16"/>
        <v>12273.95987</v>
      </c>
      <c r="F65" s="42">
        <f>sum(B65:B95)</f>
        <v>21973.28111</v>
      </c>
      <c r="G65" s="42">
        <f t="shared" si="17"/>
        <v>46320.80026</v>
      </c>
    </row>
    <row r="66">
      <c r="A66" s="40">
        <f t="shared" si="18"/>
        <v>44565.70833</v>
      </c>
      <c r="B66" s="42">
        <f t="shared" si="14"/>
        <v>944.4040698</v>
      </c>
      <c r="C66" s="42">
        <f t="shared" si="20"/>
        <v>4903.879401</v>
      </c>
      <c r="D66" s="42">
        <f t="shared" si="15"/>
        <v>4659.718552</v>
      </c>
      <c r="E66" s="42">
        <f t="shared" si="16"/>
        <v>12372.63128</v>
      </c>
      <c r="F66" s="42">
        <f>sum(B66:B95)</f>
        <v>21199.82709</v>
      </c>
      <c r="G66" s="42">
        <f t="shared" si="17"/>
        <v>45547.34625</v>
      </c>
    </row>
    <row r="67">
      <c r="A67" s="40">
        <f t="shared" si="18"/>
        <v>44565.75</v>
      </c>
      <c r="B67" s="42">
        <f t="shared" si="14"/>
        <v>1261.231501</v>
      </c>
      <c r="C67" s="42">
        <f t="shared" si="20"/>
        <v>4071.703652</v>
      </c>
      <c r="D67" s="42">
        <f t="shared" si="15"/>
        <v>3715.314482</v>
      </c>
      <c r="E67" s="42">
        <f t="shared" si="16"/>
        <v>12493.11119</v>
      </c>
      <c r="F67" s="42">
        <f>sum(B67:B95)</f>
        <v>20255.42302</v>
      </c>
      <c r="G67" s="42">
        <f t="shared" si="17"/>
        <v>44602.94218</v>
      </c>
    </row>
    <row r="68">
      <c r="A68" s="40">
        <f t="shared" si="18"/>
        <v>44565.79167</v>
      </c>
      <c r="B68" s="42">
        <f t="shared" si="14"/>
        <v>1110.035677</v>
      </c>
      <c r="C68" s="42">
        <f t="shared" si="20"/>
        <v>2951.828432</v>
      </c>
      <c r="D68" s="42">
        <f t="shared" si="15"/>
        <v>2454.082981</v>
      </c>
      <c r="E68" s="42">
        <f t="shared" si="16"/>
        <v>12654.00955</v>
      </c>
      <c r="F68" s="42">
        <f>sum(B68:B95)</f>
        <v>18994.19152</v>
      </c>
      <c r="G68" s="42">
        <f t="shared" si="17"/>
        <v>43341.71068</v>
      </c>
    </row>
    <row r="69">
      <c r="A69" s="40">
        <f t="shared" si="18"/>
        <v>44565.83333</v>
      </c>
      <c r="B69" s="42">
        <f t="shared" si="14"/>
        <v>874.5044926</v>
      </c>
      <c r="C69" s="42">
        <f t="shared" ref="C69:C70" si="21">sum(B69:B77)</f>
        <v>3047.176316</v>
      </c>
      <c r="D69" s="42">
        <f t="shared" si="15"/>
        <v>1344.047304</v>
      </c>
      <c r="E69" s="42">
        <f t="shared" si="16"/>
        <v>12795.61949</v>
      </c>
      <c r="F69" s="42">
        <f>sum(B69:B95)</f>
        <v>17884.15584</v>
      </c>
      <c r="G69" s="42">
        <f t="shared" si="17"/>
        <v>42231.675</v>
      </c>
    </row>
    <row r="70">
      <c r="A70" s="40">
        <f t="shared" si="18"/>
        <v>44565.875</v>
      </c>
      <c r="B70" s="42">
        <f t="shared" si="14"/>
        <v>469.5428118</v>
      </c>
      <c r="C70" s="42">
        <f t="shared" si="21"/>
        <v>3797.840705</v>
      </c>
      <c r="D70" s="42">
        <f t="shared" si="15"/>
        <v>469.5428118</v>
      </c>
      <c r="E70" s="42">
        <f t="shared" si="16"/>
        <v>12907.18215</v>
      </c>
      <c r="F70" s="42">
        <f>sum(B70:B95)</f>
        <v>17009.65135</v>
      </c>
      <c r="G70" s="42">
        <f t="shared" si="17"/>
        <v>41357.17051</v>
      </c>
    </row>
    <row r="71">
      <c r="A71" s="40"/>
      <c r="B71" s="30" t="s">
        <v>78</v>
      </c>
      <c r="C71" s="42"/>
      <c r="D71" s="42"/>
      <c r="E71" s="42"/>
      <c r="F71" s="42"/>
      <c r="G71" s="42"/>
    </row>
    <row r="72">
      <c r="A72" s="40">
        <f>A70+(9/24)</f>
        <v>44566.25</v>
      </c>
      <c r="B72" s="42">
        <f t="shared" ref="B72:B87" si="22">B$6*F1</f>
        <v>132.7892338</v>
      </c>
      <c r="C72" s="42">
        <f>sum(B72:B79)</f>
        <v>4821.534245</v>
      </c>
      <c r="D72" s="42">
        <f t="shared" ref="D72:D87" si="23">sum(B72:B$87)</f>
        <v>12967.08286</v>
      </c>
      <c r="E72" s="42">
        <f t="shared" ref="E72:E87" si="24">sum(B72:B88)</f>
        <v>12967.08286</v>
      </c>
      <c r="F72" s="42">
        <f>sum(B72:B112)</f>
        <v>30481.04736</v>
      </c>
      <c r="G72" s="42">
        <f t="shared" ref="G72:G87" si="25">sum(B72:B$138)+sum(B$38:B$53)</f>
        <v>69887.6277</v>
      </c>
    </row>
    <row r="73">
      <c r="A73" s="40">
        <f t="shared" ref="A73:A87" si="26">A72+(1/24)</f>
        <v>44566.29167</v>
      </c>
      <c r="B73" s="42">
        <f t="shared" si="22"/>
        <v>111.3716155</v>
      </c>
      <c r="C73" s="42">
        <f>sum(B73:B79)</f>
        <v>4688.745012</v>
      </c>
      <c r="D73" s="42">
        <f t="shared" si="23"/>
        <v>12834.29363</v>
      </c>
      <c r="E73" s="42">
        <f t="shared" si="24"/>
        <v>12976.84677</v>
      </c>
      <c r="F73" s="42">
        <f>sum(B73:B112)</f>
        <v>30348.25812</v>
      </c>
      <c r="G73" s="42">
        <f t="shared" si="25"/>
        <v>69754.83846</v>
      </c>
    </row>
    <row r="74">
      <c r="A74" s="40">
        <f t="shared" si="26"/>
        <v>44566.33333</v>
      </c>
      <c r="B74" s="42">
        <f t="shared" si="22"/>
        <v>112.2283202</v>
      </c>
      <c r="C74" s="42">
        <f t="shared" ref="C74:C81" si="27">sum(B74:B79)</f>
        <v>4577.373396</v>
      </c>
      <c r="D74" s="42">
        <f t="shared" si="23"/>
        <v>12722.92201</v>
      </c>
      <c r="E74" s="42">
        <f t="shared" si="24"/>
        <v>12985.03586</v>
      </c>
      <c r="F74" s="42">
        <f>sum(B74:B112)</f>
        <v>30236.88651</v>
      </c>
      <c r="G74" s="42">
        <f t="shared" si="25"/>
        <v>69643.46685</v>
      </c>
    </row>
    <row r="75">
      <c r="A75" s="40">
        <f t="shared" si="26"/>
        <v>44566.375</v>
      </c>
      <c r="B75" s="42">
        <f t="shared" si="22"/>
        <v>141.3562812</v>
      </c>
      <c r="C75" s="42">
        <f t="shared" si="27"/>
        <v>5477.770072</v>
      </c>
      <c r="D75" s="42">
        <f t="shared" si="23"/>
        <v>12610.69369</v>
      </c>
      <c r="E75" s="42">
        <f t="shared" si="24"/>
        <v>12993.28795</v>
      </c>
      <c r="F75" s="42">
        <f>sum(B75:B112)</f>
        <v>30124.65819</v>
      </c>
      <c r="G75" s="42">
        <f t="shared" si="25"/>
        <v>69531.23853</v>
      </c>
    </row>
    <row r="76">
      <c r="A76" s="40">
        <f t="shared" si="26"/>
        <v>44566.41667</v>
      </c>
      <c r="B76" s="42">
        <f t="shared" si="22"/>
        <v>254.4413061</v>
      </c>
      <c r="C76" s="42">
        <f t="shared" si="27"/>
        <v>6343.041854</v>
      </c>
      <c r="D76" s="42">
        <f t="shared" si="23"/>
        <v>12469.33741</v>
      </c>
      <c r="E76" s="42">
        <f t="shared" si="24"/>
        <v>13003.68179</v>
      </c>
      <c r="F76" s="42">
        <f>sum(B76:B112)</f>
        <v>29983.30191</v>
      </c>
      <c r="G76" s="42">
        <f t="shared" si="25"/>
        <v>69389.88225</v>
      </c>
    </row>
    <row r="77">
      <c r="A77" s="40">
        <f t="shared" si="26"/>
        <v>44566.45833</v>
      </c>
      <c r="B77" s="42">
        <f t="shared" si="22"/>
        <v>950.9422552</v>
      </c>
      <c r="C77" s="42">
        <f t="shared" si="27"/>
        <v>6960.725967</v>
      </c>
      <c r="D77" s="42">
        <f t="shared" si="23"/>
        <v>12214.8961</v>
      </c>
      <c r="E77" s="42">
        <f t="shared" si="24"/>
        <v>13022.39071</v>
      </c>
      <c r="F77" s="42">
        <f>sum(B77:B112)</f>
        <v>29728.8606</v>
      </c>
      <c r="G77" s="42">
        <f t="shared" si="25"/>
        <v>69135.44094</v>
      </c>
    </row>
    <row r="78">
      <c r="A78" s="40">
        <f t="shared" si="26"/>
        <v>44566.5</v>
      </c>
      <c r="B78" s="42">
        <f t="shared" si="22"/>
        <v>1625.168881</v>
      </c>
      <c r="C78" s="42">
        <f t="shared" si="27"/>
        <v>7074.667697</v>
      </c>
      <c r="D78" s="42">
        <f t="shared" si="23"/>
        <v>11263.95385</v>
      </c>
      <c r="E78" s="42">
        <f t="shared" si="24"/>
        <v>13092.31293</v>
      </c>
      <c r="F78" s="42">
        <f>sum(B78:B112)</f>
        <v>28777.91835</v>
      </c>
      <c r="G78" s="42">
        <f t="shared" si="25"/>
        <v>68184.49868</v>
      </c>
    </row>
    <row r="79">
      <c r="A79" s="40">
        <f t="shared" si="26"/>
        <v>44566.54167</v>
      </c>
      <c r="B79" s="42">
        <f t="shared" si="22"/>
        <v>1493.236352</v>
      </c>
      <c r="C79" s="42">
        <f t="shared" si="27"/>
        <v>6871.628675</v>
      </c>
      <c r="D79" s="42">
        <f t="shared" si="23"/>
        <v>9638.784967</v>
      </c>
      <c r="E79" s="42">
        <f t="shared" si="24"/>
        <v>13211.81065</v>
      </c>
      <c r="F79" s="42">
        <f>sum(B79:B112)</f>
        <v>27152.74946</v>
      </c>
      <c r="G79" s="42">
        <f t="shared" si="25"/>
        <v>66559.3298</v>
      </c>
    </row>
    <row r="80">
      <c r="A80" s="40">
        <f t="shared" si="26"/>
        <v>44566.58333</v>
      </c>
      <c r="B80" s="42">
        <f t="shared" si="22"/>
        <v>1012.624996</v>
      </c>
      <c r="C80" s="42">
        <f t="shared" si="27"/>
        <v>6630.03794</v>
      </c>
      <c r="D80" s="42">
        <f t="shared" si="23"/>
        <v>8145.548615</v>
      </c>
      <c r="E80" s="42">
        <f t="shared" si="24"/>
        <v>13321.60744</v>
      </c>
      <c r="F80" s="42">
        <f>sum(B80:B112)</f>
        <v>25659.51311</v>
      </c>
      <c r="G80" s="42">
        <f t="shared" si="25"/>
        <v>65066.09345</v>
      </c>
    </row>
    <row r="81">
      <c r="A81" s="40">
        <f t="shared" si="26"/>
        <v>44566.625</v>
      </c>
      <c r="B81" s="42">
        <f t="shared" si="22"/>
        <v>1006.628063</v>
      </c>
      <c r="C81" s="42">
        <f t="shared" si="27"/>
        <v>6603.480093</v>
      </c>
      <c r="D81" s="42">
        <f t="shared" si="23"/>
        <v>7132.923619</v>
      </c>
      <c r="E81" s="42">
        <f t="shared" si="24"/>
        <v>13396.06516</v>
      </c>
      <c r="F81" s="42">
        <f>sum(B81:B112)</f>
        <v>24646.88812</v>
      </c>
      <c r="G81" s="42">
        <f t="shared" si="25"/>
        <v>64053.46845</v>
      </c>
    </row>
    <row r="82">
      <c r="A82" s="40">
        <f t="shared" si="26"/>
        <v>44566.66667</v>
      </c>
      <c r="B82" s="42">
        <f t="shared" si="22"/>
        <v>872.1254197</v>
      </c>
      <c r="C82" s="42">
        <f t="shared" ref="C82:C84" si="28">sum(B82:B89)</f>
        <v>6268.848704</v>
      </c>
      <c r="D82" s="42">
        <f t="shared" si="23"/>
        <v>6126.295556</v>
      </c>
      <c r="E82" s="42">
        <f t="shared" si="24"/>
        <v>13470.08193</v>
      </c>
      <c r="F82" s="42">
        <f>sum(B82:B112)</f>
        <v>23640.26005</v>
      </c>
      <c r="G82" s="42">
        <f t="shared" si="25"/>
        <v>63046.84039</v>
      </c>
    </row>
    <row r="83">
      <c r="A83" s="40">
        <f t="shared" si="26"/>
        <v>44566.70833</v>
      </c>
      <c r="B83" s="42">
        <f t="shared" si="22"/>
        <v>1064.883985</v>
      </c>
      <c r="C83" s="42">
        <f t="shared" si="28"/>
        <v>5516.283989</v>
      </c>
      <c r="D83" s="42">
        <f t="shared" si="23"/>
        <v>5254.170136</v>
      </c>
      <c r="E83" s="42">
        <f t="shared" si="24"/>
        <v>13534.2088</v>
      </c>
      <c r="F83" s="42">
        <f>sum(B83:B112)</f>
        <v>22768.13463</v>
      </c>
      <c r="G83" s="42">
        <f t="shared" si="25"/>
        <v>62174.71497</v>
      </c>
    </row>
    <row r="84">
      <c r="A84" s="40">
        <f t="shared" si="26"/>
        <v>44566.75</v>
      </c>
      <c r="B84" s="42">
        <f t="shared" si="22"/>
        <v>1422.129859</v>
      </c>
      <c r="C84" s="42">
        <f t="shared" si="28"/>
        <v>4571.880407</v>
      </c>
      <c r="D84" s="42">
        <f t="shared" si="23"/>
        <v>4189.286151</v>
      </c>
      <c r="E84" s="42">
        <f t="shared" si="24"/>
        <v>13612.50909</v>
      </c>
      <c r="F84" s="42">
        <f>sum(B84:B112)</f>
        <v>21703.25065</v>
      </c>
      <c r="G84" s="42">
        <f t="shared" si="25"/>
        <v>61109.83099</v>
      </c>
    </row>
    <row r="85">
      <c r="A85" s="40">
        <f t="shared" si="26"/>
        <v>44566.79167</v>
      </c>
      <c r="B85" s="42">
        <f t="shared" si="22"/>
        <v>1251.645617</v>
      </c>
      <c r="C85" s="42">
        <f t="shared" ref="C85:C87" si="29">sum(B85:B94)</f>
        <v>4595.515379</v>
      </c>
      <c r="D85" s="42">
        <f t="shared" si="23"/>
        <v>2767.156292</v>
      </c>
      <c r="E85" s="42">
        <f t="shared" si="24"/>
        <v>13717.07746</v>
      </c>
      <c r="F85" s="42">
        <f>sum(B85:B112)</f>
        <v>20281.12079</v>
      </c>
      <c r="G85" s="42">
        <f t="shared" si="25"/>
        <v>59687.70113</v>
      </c>
    </row>
    <row r="86">
      <c r="A86" s="40">
        <f t="shared" si="26"/>
        <v>44566.83333</v>
      </c>
      <c r="B86" s="42">
        <f t="shared" si="22"/>
        <v>986.0671493</v>
      </c>
      <c r="C86" s="42">
        <f t="shared" si="29"/>
        <v>5088.536355</v>
      </c>
      <c r="D86" s="42">
        <f t="shared" si="23"/>
        <v>1515.510675</v>
      </c>
      <c r="E86" s="42">
        <f t="shared" si="24"/>
        <v>13809.11023</v>
      </c>
      <c r="F86" s="42">
        <f>sum(B86:B112)</f>
        <v>19029.47517</v>
      </c>
      <c r="G86" s="42">
        <f t="shared" si="25"/>
        <v>58436.05551</v>
      </c>
    </row>
    <row r="87">
      <c r="A87" s="40">
        <f t="shared" si="26"/>
        <v>44566.875</v>
      </c>
      <c r="B87" s="42">
        <f t="shared" si="22"/>
        <v>529.4435259</v>
      </c>
      <c r="C87" s="42">
        <f t="shared" si="29"/>
        <v>5705.502348</v>
      </c>
      <c r="D87" s="42">
        <f t="shared" si="23"/>
        <v>529.4435259</v>
      </c>
      <c r="E87" s="42">
        <f t="shared" si="24"/>
        <v>13881.61516</v>
      </c>
      <c r="F87" s="42">
        <f>sum(B87:B112)</f>
        <v>18043.40802</v>
      </c>
      <c r="G87" s="42">
        <f t="shared" si="25"/>
        <v>57449.98836</v>
      </c>
    </row>
    <row r="88">
      <c r="A88" s="40"/>
      <c r="B88" s="42" t="s">
        <v>79</v>
      </c>
      <c r="C88" s="42"/>
      <c r="D88" s="42"/>
      <c r="E88" s="42"/>
      <c r="F88" s="42"/>
      <c r="G88" s="42"/>
    </row>
    <row r="89">
      <c r="A89" s="40">
        <f>A87+(9/24)</f>
        <v>44567.25</v>
      </c>
      <c r="B89" s="42">
        <f t="shared" ref="B89:B104" si="30">B$7*F1</f>
        <v>142.5531481</v>
      </c>
      <c r="C89" s="42">
        <f>sum(B89:B96)</f>
        <v>5176.058822</v>
      </c>
      <c r="D89" s="42">
        <f t="shared" ref="D89:D104" si="31">sum(B89:B$104)</f>
        <v>13920.54484</v>
      </c>
      <c r="E89" s="42">
        <f t="shared" ref="E89:E104" si="32">sum(B89:B105)</f>
        <v>13920.54484</v>
      </c>
      <c r="F89" s="42">
        <f>sum(B89:B129)</f>
        <v>32540.65583</v>
      </c>
      <c r="G89" s="42">
        <f t="shared" ref="G89:G104" si="33">sum(B89:B$138)+sum(B$38:B$53)</f>
        <v>56920.54484</v>
      </c>
    </row>
    <row r="90">
      <c r="A90" s="40">
        <f t="shared" ref="A90:A104" si="34">A89+(1/24)</f>
        <v>44567.29167</v>
      </c>
      <c r="B90" s="42">
        <f t="shared" si="30"/>
        <v>119.5607048</v>
      </c>
      <c r="C90" s="42">
        <f>sum(B90:B96)</f>
        <v>5033.505674</v>
      </c>
      <c r="D90" s="42">
        <f t="shared" si="31"/>
        <v>13777.99169</v>
      </c>
      <c r="E90" s="42">
        <f t="shared" si="32"/>
        <v>13921.35849</v>
      </c>
      <c r="F90" s="42">
        <f>sum(B90:B129)</f>
        <v>32398.10268</v>
      </c>
      <c r="G90" s="42">
        <f t="shared" si="33"/>
        <v>56777.99169</v>
      </c>
    </row>
    <row r="91">
      <c r="A91" s="40">
        <f t="shared" si="34"/>
        <v>44567.33333</v>
      </c>
      <c r="B91" s="42">
        <f t="shared" si="30"/>
        <v>120.4804026</v>
      </c>
      <c r="C91" s="42">
        <f t="shared" ref="C91:C98" si="35">sum(B91:B96)</f>
        <v>4913.944969</v>
      </c>
      <c r="D91" s="42">
        <f t="shared" si="31"/>
        <v>13658.43098</v>
      </c>
      <c r="E91" s="42">
        <f t="shared" si="32"/>
        <v>13922.04092</v>
      </c>
      <c r="F91" s="42">
        <f>sum(B91:B129)</f>
        <v>32278.54198</v>
      </c>
      <c r="G91" s="42">
        <f t="shared" si="33"/>
        <v>56658.43098</v>
      </c>
    </row>
    <row r="92">
      <c r="A92" s="40">
        <f t="shared" si="34"/>
        <v>44567.375</v>
      </c>
      <c r="B92" s="42">
        <f t="shared" si="30"/>
        <v>151.7501254</v>
      </c>
      <c r="C92" s="42">
        <f t="shared" si="35"/>
        <v>5880.547283</v>
      </c>
      <c r="D92" s="42">
        <f t="shared" si="31"/>
        <v>13537.95058</v>
      </c>
      <c r="E92" s="42">
        <f t="shared" si="32"/>
        <v>13922.72859</v>
      </c>
      <c r="F92" s="42">
        <f>sum(B92:B129)</f>
        <v>32158.06157</v>
      </c>
      <c r="G92" s="42">
        <f t="shared" si="33"/>
        <v>56537.95058</v>
      </c>
    </row>
    <row r="93">
      <c r="A93" s="40">
        <f t="shared" si="34"/>
        <v>44567.41667</v>
      </c>
      <c r="B93" s="42">
        <f t="shared" si="30"/>
        <v>273.1502257</v>
      </c>
      <c r="C93" s="42">
        <f t="shared" si="35"/>
        <v>6809.44199</v>
      </c>
      <c r="D93" s="42">
        <f t="shared" si="31"/>
        <v>13386.20045</v>
      </c>
      <c r="E93" s="42">
        <f t="shared" si="32"/>
        <v>13923.59475</v>
      </c>
      <c r="F93" s="42">
        <f>sum(B93:B129)</f>
        <v>32006.31145</v>
      </c>
      <c r="G93" s="42">
        <f t="shared" si="33"/>
        <v>56386.20045</v>
      </c>
    </row>
    <row r="94">
      <c r="A94" s="40">
        <f t="shared" si="34"/>
        <v>44567.45833</v>
      </c>
      <c r="B94" s="42">
        <f t="shared" si="30"/>
        <v>1020.86448</v>
      </c>
      <c r="C94" s="42">
        <f t="shared" si="35"/>
        <v>7472.544053</v>
      </c>
      <c r="D94" s="42">
        <f t="shared" si="31"/>
        <v>13113.05023</v>
      </c>
      <c r="E94" s="42">
        <f t="shared" si="32"/>
        <v>13925.15382</v>
      </c>
      <c r="F94" s="42">
        <f>sum(B94:B129)</f>
        <v>31733.16122</v>
      </c>
      <c r="G94" s="42">
        <f t="shared" si="33"/>
        <v>56113.05023</v>
      </c>
    </row>
    <row r="95">
      <c r="A95" s="40">
        <f t="shared" si="34"/>
        <v>44567.5</v>
      </c>
      <c r="B95" s="42">
        <f t="shared" si="30"/>
        <v>1744.666593</v>
      </c>
      <c r="C95" s="42">
        <f t="shared" si="35"/>
        <v>7594.863851</v>
      </c>
      <c r="D95" s="42">
        <f t="shared" si="31"/>
        <v>12092.18575</v>
      </c>
      <c r="E95" s="42">
        <f t="shared" si="32"/>
        <v>13930.98067</v>
      </c>
      <c r="F95" s="42">
        <f>sum(B95:B129)</f>
        <v>30712.29674</v>
      </c>
      <c r="G95" s="42">
        <f t="shared" si="33"/>
        <v>55092.18575</v>
      </c>
    </row>
    <row r="96">
      <c r="A96" s="40">
        <f t="shared" si="34"/>
        <v>44567.54167</v>
      </c>
      <c r="B96" s="42">
        <f t="shared" si="30"/>
        <v>1603.033143</v>
      </c>
      <c r="C96" s="42">
        <f t="shared" si="35"/>
        <v>7376.895489</v>
      </c>
      <c r="D96" s="42">
        <f t="shared" si="31"/>
        <v>10347.51916</v>
      </c>
      <c r="E96" s="42">
        <f t="shared" si="32"/>
        <v>13940.93882</v>
      </c>
      <c r="F96" s="42">
        <f>sum(B96:B129)</f>
        <v>28967.63015</v>
      </c>
      <c r="G96" s="42">
        <f t="shared" si="33"/>
        <v>53347.51916</v>
      </c>
    </row>
    <row r="97">
      <c r="A97" s="40">
        <f t="shared" si="34"/>
        <v>44567.58333</v>
      </c>
      <c r="B97" s="42">
        <f t="shared" si="30"/>
        <v>1087.082716</v>
      </c>
      <c r="C97" s="42">
        <f t="shared" si="35"/>
        <v>7117.540729</v>
      </c>
      <c r="D97" s="42">
        <f t="shared" si="31"/>
        <v>8744.486013</v>
      </c>
      <c r="E97" s="42">
        <f t="shared" si="32"/>
        <v>13950.08855</v>
      </c>
      <c r="F97" s="42">
        <f>sum(B97:B129)</f>
        <v>27364.59701</v>
      </c>
      <c r="G97" s="42">
        <f t="shared" si="33"/>
        <v>51744.48601</v>
      </c>
    </row>
    <row r="98">
      <c r="A98" s="40">
        <f t="shared" si="34"/>
        <v>44567.625</v>
      </c>
      <c r="B98" s="42">
        <f t="shared" si="30"/>
        <v>1080.644832</v>
      </c>
      <c r="C98" s="42">
        <f t="shared" si="35"/>
        <v>7089.0301</v>
      </c>
      <c r="D98" s="42">
        <f t="shared" si="31"/>
        <v>7657.403297</v>
      </c>
      <c r="E98" s="42">
        <f t="shared" si="32"/>
        <v>13956.29336</v>
      </c>
      <c r="F98" s="42">
        <f>sum(B98:B129)</f>
        <v>26277.51429</v>
      </c>
      <c r="G98" s="42">
        <f t="shared" si="33"/>
        <v>50657.4033</v>
      </c>
    </row>
    <row r="99">
      <c r="A99" s="40">
        <f t="shared" si="34"/>
        <v>44567.66667</v>
      </c>
      <c r="B99" s="42">
        <f t="shared" si="30"/>
        <v>936.2522887</v>
      </c>
      <c r="C99" s="42">
        <f t="shared" ref="C99:C101" si="36">sum(B99:B106)</f>
        <v>6720.125272</v>
      </c>
      <c r="D99" s="42">
        <f t="shared" si="31"/>
        <v>6576.758464</v>
      </c>
      <c r="E99" s="42">
        <f t="shared" si="32"/>
        <v>13962.46142</v>
      </c>
      <c r="F99" s="42">
        <f>sum(B99:B129)</f>
        <v>25196.86946</v>
      </c>
      <c r="G99" s="42">
        <f t="shared" si="33"/>
        <v>49576.75846</v>
      </c>
    </row>
    <row r="100">
      <c r="A100" s="40">
        <f t="shared" si="34"/>
        <v>44567.70833</v>
      </c>
      <c r="B100" s="42">
        <f t="shared" si="30"/>
        <v>1143.184278</v>
      </c>
      <c r="C100" s="42">
        <f t="shared" si="36"/>
        <v>5904.116112</v>
      </c>
      <c r="D100" s="42">
        <f t="shared" si="31"/>
        <v>5640.506176</v>
      </c>
      <c r="E100" s="42">
        <f t="shared" si="32"/>
        <v>13967.80533</v>
      </c>
      <c r="F100" s="42">
        <f>sum(B100:B129)</f>
        <v>24260.61717</v>
      </c>
      <c r="G100" s="42">
        <f t="shared" si="33"/>
        <v>48640.50618</v>
      </c>
    </row>
    <row r="101">
      <c r="A101" s="40">
        <f t="shared" si="34"/>
        <v>44567.75</v>
      </c>
      <c r="B101" s="42">
        <f t="shared" si="30"/>
        <v>1526.698231</v>
      </c>
      <c r="C101" s="42">
        <f t="shared" si="36"/>
        <v>4882.09991</v>
      </c>
      <c r="D101" s="42">
        <f t="shared" si="31"/>
        <v>4497.321898</v>
      </c>
      <c r="E101" s="42">
        <f t="shared" si="32"/>
        <v>13974.33035</v>
      </c>
      <c r="F101" s="42">
        <f>sum(B101:B129)</f>
        <v>23117.43289</v>
      </c>
      <c r="G101" s="42">
        <f t="shared" si="33"/>
        <v>47497.3219</v>
      </c>
    </row>
    <row r="102">
      <c r="A102" s="40">
        <f t="shared" si="34"/>
        <v>44567.79167</v>
      </c>
      <c r="B102" s="42">
        <f t="shared" si="30"/>
        <v>1343.678383</v>
      </c>
      <c r="C102" s="42">
        <f t="shared" ref="C102:C104" si="37">sum(B102:B111)</f>
        <v>4809.418593</v>
      </c>
      <c r="D102" s="42">
        <f t="shared" si="31"/>
        <v>2970.623667</v>
      </c>
      <c r="E102" s="42">
        <f t="shared" si="32"/>
        <v>13983.04439</v>
      </c>
      <c r="F102" s="42">
        <f>sum(B102:B129)</f>
        <v>21590.73466</v>
      </c>
      <c r="G102" s="42">
        <f t="shared" si="33"/>
        <v>45970.62367</v>
      </c>
    </row>
    <row r="103">
      <c r="A103" s="40">
        <f t="shared" si="34"/>
        <v>44567.83333</v>
      </c>
      <c r="B103" s="42">
        <f t="shared" si="30"/>
        <v>1058.572087</v>
      </c>
      <c r="C103" s="42">
        <f t="shared" si="37"/>
        <v>5220.364945</v>
      </c>
      <c r="D103" s="42">
        <f t="shared" si="31"/>
        <v>1626.945284</v>
      </c>
      <c r="E103" s="42">
        <f t="shared" si="32"/>
        <v>13990.71378</v>
      </c>
      <c r="F103" s="42">
        <f>sum(B103:B129)</f>
        <v>20247.05628</v>
      </c>
      <c r="G103" s="42">
        <f t="shared" si="33"/>
        <v>44626.94528</v>
      </c>
    </row>
    <row r="104">
      <c r="A104" s="40">
        <f t="shared" si="34"/>
        <v>44567.875</v>
      </c>
      <c r="B104" s="42">
        <f t="shared" si="30"/>
        <v>568.3731969</v>
      </c>
      <c r="C104" s="42">
        <f t="shared" si="37"/>
        <v>5773.975734</v>
      </c>
      <c r="D104" s="42">
        <f t="shared" si="31"/>
        <v>568.3731969</v>
      </c>
      <c r="E104" s="42">
        <f t="shared" si="32"/>
        <v>13996.75586</v>
      </c>
      <c r="F104" s="42">
        <f>sum(B104:B129)</f>
        <v>19188.48419</v>
      </c>
      <c r="G104" s="42">
        <f t="shared" si="33"/>
        <v>43568.3732</v>
      </c>
    </row>
    <row r="105">
      <c r="A105" s="40"/>
      <c r="B105" s="42" t="s">
        <v>80</v>
      </c>
      <c r="C105" s="42"/>
      <c r="D105" s="42"/>
      <c r="E105" s="42"/>
      <c r="F105" s="42"/>
      <c r="G105" s="42"/>
    </row>
    <row r="106">
      <c r="A106" s="40">
        <f>A104+(9/24)</f>
        <v>44568.25</v>
      </c>
      <c r="B106" s="42">
        <f t="shared" ref="B106:B121" si="38">B$8*F1</f>
        <v>143.3668076</v>
      </c>
      <c r="C106" s="42">
        <f>sum(B106:B113)</f>
        <v>5205.602537</v>
      </c>
      <c r="D106" s="42">
        <f t="shared" ref="D106:D121" si="39">sum(B106:B$121)</f>
        <v>14000</v>
      </c>
      <c r="E106" s="42">
        <f t="shared" ref="E106:E121" si="40">sum(B106:B122)</f>
        <v>14000</v>
      </c>
      <c r="F106" s="42">
        <f t="shared" ref="F106:F121" si="41">sum(B106:B$139)+sum(B$38:B$44)</f>
        <v>34823.40116</v>
      </c>
      <c r="G106" s="42">
        <f t="shared" ref="G106:G121" si="42">sum(B106:B$138)+sum(B$38:B$87)</f>
        <v>67467.08286</v>
      </c>
    </row>
    <row r="107">
      <c r="A107" s="40">
        <f t="shared" ref="A107:A121" si="43">A106+(1/24)</f>
        <v>44568.29167</v>
      </c>
      <c r="B107" s="42">
        <f t="shared" si="38"/>
        <v>120.243129</v>
      </c>
      <c r="C107" s="42">
        <f>sum(B107:B113)</f>
        <v>5062.235729</v>
      </c>
      <c r="D107" s="42">
        <f t="shared" si="39"/>
        <v>13856.63319</v>
      </c>
      <c r="E107" s="42">
        <f t="shared" si="40"/>
        <v>14040.96195</v>
      </c>
      <c r="F107" s="42">
        <f t="shared" si="41"/>
        <v>34680.03436</v>
      </c>
      <c r="G107" s="42">
        <f t="shared" si="42"/>
        <v>67323.71605</v>
      </c>
    </row>
    <row r="108">
      <c r="A108" s="40">
        <f t="shared" si="43"/>
        <v>44568.33333</v>
      </c>
      <c r="B108" s="42">
        <f t="shared" si="38"/>
        <v>121.1680761</v>
      </c>
      <c r="C108" s="42">
        <f t="shared" ref="C108:C115" si="44">sum(B108:B113)</f>
        <v>4941.9926</v>
      </c>
      <c r="D108" s="42">
        <f t="shared" si="39"/>
        <v>13736.39006</v>
      </c>
      <c r="E108" s="42">
        <f t="shared" si="40"/>
        <v>14075.31712</v>
      </c>
      <c r="F108" s="42">
        <f t="shared" si="41"/>
        <v>34559.79123</v>
      </c>
      <c r="G108" s="42">
        <f t="shared" si="42"/>
        <v>67203.47292</v>
      </c>
    </row>
    <row r="109">
      <c r="A109" s="40">
        <f t="shared" si="43"/>
        <v>44568.375</v>
      </c>
      <c r="B109" s="42">
        <f t="shared" si="38"/>
        <v>152.6162791</v>
      </c>
      <c r="C109" s="42">
        <f t="shared" si="44"/>
        <v>5914.112051</v>
      </c>
      <c r="D109" s="42">
        <f t="shared" si="39"/>
        <v>13615.22199</v>
      </c>
      <c r="E109" s="42">
        <f t="shared" si="40"/>
        <v>14109.93658</v>
      </c>
      <c r="F109" s="42">
        <f t="shared" si="41"/>
        <v>34438.62315</v>
      </c>
      <c r="G109" s="42">
        <f t="shared" si="42"/>
        <v>67082.30485</v>
      </c>
    </row>
    <row r="110">
      <c r="A110" s="40">
        <f t="shared" si="43"/>
        <v>44568.41667</v>
      </c>
      <c r="B110" s="42">
        <f t="shared" si="38"/>
        <v>274.7093023</v>
      </c>
      <c r="C110" s="42">
        <f t="shared" si="44"/>
        <v>6848.308668</v>
      </c>
      <c r="D110" s="42">
        <f t="shared" si="39"/>
        <v>13462.60571</v>
      </c>
      <c r="E110" s="42">
        <f t="shared" si="40"/>
        <v>14153.54123</v>
      </c>
      <c r="F110" s="42">
        <f t="shared" si="41"/>
        <v>34286.00687</v>
      </c>
      <c r="G110" s="42">
        <f t="shared" si="42"/>
        <v>66929.68857</v>
      </c>
    </row>
    <row r="111">
      <c r="A111" s="40">
        <f t="shared" si="43"/>
        <v>44568.45833</v>
      </c>
      <c r="B111" s="42">
        <f t="shared" si="38"/>
        <v>1026.691332</v>
      </c>
      <c r="C111" s="42">
        <f t="shared" si="44"/>
        <v>7515.19556</v>
      </c>
      <c r="D111" s="42">
        <f t="shared" si="39"/>
        <v>13187.89641</v>
      </c>
      <c r="E111" s="42">
        <f t="shared" si="40"/>
        <v>14232.0296</v>
      </c>
      <c r="F111" s="42">
        <f t="shared" si="41"/>
        <v>34011.29757</v>
      </c>
      <c r="G111" s="42">
        <f t="shared" si="42"/>
        <v>66654.97927</v>
      </c>
    </row>
    <row r="112">
      <c r="A112" s="40">
        <f t="shared" si="43"/>
        <v>44568.5</v>
      </c>
      <c r="B112" s="42">
        <f t="shared" si="38"/>
        <v>1754.624736</v>
      </c>
      <c r="C112" s="42">
        <f t="shared" si="44"/>
        <v>7638.213531</v>
      </c>
      <c r="D112" s="42">
        <f t="shared" si="39"/>
        <v>12161.20507</v>
      </c>
      <c r="E112" s="42">
        <f t="shared" si="40"/>
        <v>14525.36998</v>
      </c>
      <c r="F112" s="42">
        <f t="shared" si="41"/>
        <v>32984.60624</v>
      </c>
      <c r="G112" s="42">
        <f t="shared" si="42"/>
        <v>65628.28793</v>
      </c>
    </row>
    <row r="113">
      <c r="A113" s="40">
        <f t="shared" si="43"/>
        <v>44568.54167</v>
      </c>
      <c r="B113" s="42">
        <f t="shared" si="38"/>
        <v>1612.182875</v>
      </c>
      <c r="C113" s="42">
        <f t="shared" si="44"/>
        <v>7419.001057</v>
      </c>
      <c r="D113" s="42">
        <f t="shared" si="39"/>
        <v>10406.58034</v>
      </c>
      <c r="E113" s="42">
        <f t="shared" si="40"/>
        <v>15026.69133</v>
      </c>
      <c r="F113" s="42">
        <f t="shared" si="41"/>
        <v>31229.9815</v>
      </c>
      <c r="G113" s="42">
        <f t="shared" si="42"/>
        <v>63873.6632</v>
      </c>
    </row>
    <row r="114">
      <c r="A114" s="40">
        <f t="shared" si="43"/>
        <v>44568.58333</v>
      </c>
      <c r="B114" s="42">
        <f t="shared" si="38"/>
        <v>1093.287526</v>
      </c>
      <c r="C114" s="42">
        <f t="shared" si="44"/>
        <v>7158.165962</v>
      </c>
      <c r="D114" s="42">
        <f t="shared" si="39"/>
        <v>8794.397463</v>
      </c>
      <c r="E114" s="42">
        <f t="shared" si="40"/>
        <v>15487.31501</v>
      </c>
      <c r="F114" s="42">
        <f t="shared" si="41"/>
        <v>29617.79863</v>
      </c>
      <c r="G114" s="42">
        <f t="shared" si="42"/>
        <v>62261.48032</v>
      </c>
    </row>
    <row r="115">
      <c r="A115" s="40">
        <f t="shared" si="43"/>
        <v>44568.625</v>
      </c>
      <c r="B115" s="42">
        <f t="shared" si="38"/>
        <v>1086.812896</v>
      </c>
      <c r="C115" s="42">
        <f t="shared" si="44"/>
        <v>7129.4926</v>
      </c>
      <c r="D115" s="42">
        <f t="shared" si="39"/>
        <v>7701.109937</v>
      </c>
      <c r="E115" s="42">
        <f t="shared" si="40"/>
        <v>15799.68288</v>
      </c>
      <c r="F115" s="42">
        <f t="shared" si="41"/>
        <v>28524.5111</v>
      </c>
      <c r="G115" s="42">
        <f t="shared" si="42"/>
        <v>61168.1928</v>
      </c>
    </row>
    <row r="116">
      <c r="A116" s="40">
        <f t="shared" si="43"/>
        <v>44568.66667</v>
      </c>
      <c r="B116" s="42">
        <f t="shared" si="38"/>
        <v>941.5961945</v>
      </c>
      <c r="C116" s="42">
        <f t="shared" ref="C116:C118" si="45">sum(B116:B123)</f>
        <v>6798.625793</v>
      </c>
      <c r="D116" s="42">
        <f t="shared" si="39"/>
        <v>6614.29704</v>
      </c>
      <c r="E116" s="42">
        <f t="shared" si="40"/>
        <v>16110.20085</v>
      </c>
      <c r="F116" s="42">
        <f t="shared" si="41"/>
        <v>27437.6982</v>
      </c>
      <c r="G116" s="42">
        <f t="shared" si="42"/>
        <v>60081.3799</v>
      </c>
    </row>
    <row r="117">
      <c r="A117" s="40">
        <f t="shared" si="43"/>
        <v>44568.70833</v>
      </c>
      <c r="B117" s="42">
        <f t="shared" si="38"/>
        <v>1149.709302</v>
      </c>
      <c r="C117" s="42">
        <f t="shared" si="45"/>
        <v>6011.627907</v>
      </c>
      <c r="D117" s="42">
        <f t="shared" si="39"/>
        <v>5672.700846</v>
      </c>
      <c r="E117" s="42">
        <f t="shared" si="40"/>
        <v>16379.22833</v>
      </c>
      <c r="F117" s="42">
        <f t="shared" si="41"/>
        <v>26496.10201</v>
      </c>
      <c r="G117" s="42">
        <f t="shared" si="42"/>
        <v>59139.78371</v>
      </c>
    </row>
    <row r="118">
      <c r="A118" s="40">
        <f t="shared" si="43"/>
        <v>44568.75</v>
      </c>
      <c r="B118" s="42">
        <f t="shared" si="38"/>
        <v>1535.412262</v>
      </c>
      <c r="C118" s="42">
        <f t="shared" si="45"/>
        <v>5017.706131</v>
      </c>
      <c r="D118" s="42">
        <f t="shared" si="39"/>
        <v>4522.991543</v>
      </c>
      <c r="E118" s="42">
        <f t="shared" si="40"/>
        <v>16707.7167</v>
      </c>
      <c r="F118" s="42">
        <f t="shared" si="41"/>
        <v>25346.39271</v>
      </c>
      <c r="G118" s="42">
        <f t="shared" si="42"/>
        <v>57990.0744</v>
      </c>
    </row>
    <row r="119">
      <c r="A119" s="40">
        <f t="shared" si="43"/>
        <v>44568.79167</v>
      </c>
      <c r="B119" s="42">
        <f t="shared" si="38"/>
        <v>1351.34778</v>
      </c>
      <c r="C119" s="42">
        <f t="shared" ref="C119:C121" si="46">sum(B119:B128)</f>
        <v>5351.744186</v>
      </c>
      <c r="D119" s="42">
        <f t="shared" si="39"/>
        <v>2987.579281</v>
      </c>
      <c r="E119" s="42">
        <f t="shared" si="40"/>
        <v>17146.40592</v>
      </c>
      <c r="F119" s="42">
        <f t="shared" si="41"/>
        <v>23810.98044</v>
      </c>
      <c r="G119" s="42">
        <f t="shared" si="42"/>
        <v>56454.66214</v>
      </c>
    </row>
    <row r="120">
      <c r="A120" s="40">
        <f t="shared" si="43"/>
        <v>44568.83333</v>
      </c>
      <c r="B120" s="42">
        <f t="shared" si="38"/>
        <v>1064.614165</v>
      </c>
      <c r="C120" s="42">
        <f t="shared" si="46"/>
        <v>6256.342495</v>
      </c>
      <c r="D120" s="42">
        <f t="shared" si="39"/>
        <v>1636.231501</v>
      </c>
      <c r="E120" s="42">
        <f t="shared" si="40"/>
        <v>17532.50529</v>
      </c>
      <c r="F120" s="42">
        <f t="shared" si="41"/>
        <v>22459.63266</v>
      </c>
      <c r="G120" s="42">
        <f t="shared" si="42"/>
        <v>55103.31436</v>
      </c>
    </row>
    <row r="121">
      <c r="A121" s="40">
        <f t="shared" si="43"/>
        <v>44568.875</v>
      </c>
      <c r="B121" s="42">
        <f t="shared" si="38"/>
        <v>571.6173362</v>
      </c>
      <c r="C121" s="42">
        <f t="shared" si="46"/>
        <v>7264.534884</v>
      </c>
      <c r="D121" s="42">
        <f t="shared" si="39"/>
        <v>571.6173362</v>
      </c>
      <c r="E121" s="42">
        <f t="shared" si="40"/>
        <v>17836.68076</v>
      </c>
      <c r="F121" s="42">
        <f t="shared" si="41"/>
        <v>21395.0185</v>
      </c>
      <c r="G121" s="42">
        <f t="shared" si="42"/>
        <v>54038.7002</v>
      </c>
    </row>
    <row r="122">
      <c r="A122" s="40"/>
      <c r="B122" s="42" t="s">
        <v>81</v>
      </c>
      <c r="C122" s="42"/>
      <c r="D122" s="42"/>
      <c r="E122" s="42"/>
      <c r="F122" s="42"/>
      <c r="G122" s="42"/>
    </row>
    <row r="123">
      <c r="A123" s="40">
        <f>A121+(9/24)</f>
        <v>44569.25</v>
      </c>
      <c r="B123" s="42">
        <f t="shared" ref="B123:B138" si="47">B$9*F1</f>
        <v>184.3287526</v>
      </c>
      <c r="C123" s="42">
        <f>sum(B123:B130)</f>
        <v>6692.917548</v>
      </c>
      <c r="D123" s="42">
        <f t="shared" ref="D123:D138" si="48">sum(B123:B$138)</f>
        <v>18000</v>
      </c>
      <c r="E123" s="42">
        <f t="shared" ref="E123:E138" si="49">sum(B123:B140)</f>
        <v>18000</v>
      </c>
      <c r="F123" s="42">
        <f t="shared" ref="F123:F138" si="50">sum(B123:B$139)+sum(B$38:B$61)</f>
        <v>31951.73758</v>
      </c>
      <c r="G123" s="42">
        <f t="shared" ref="G123:G138" si="51">sum(B123:B$138)+sum(B$38:B$87)</f>
        <v>53467.08286</v>
      </c>
    </row>
    <row r="124">
      <c r="A124" s="40">
        <f t="shared" ref="A124:A138" si="52">A123+(1/24)</f>
        <v>44569.29167</v>
      </c>
      <c r="B124" s="42">
        <f t="shared" si="47"/>
        <v>154.5983087</v>
      </c>
      <c r="C124" s="42">
        <f>sum(B124:B130)</f>
        <v>6508.588795</v>
      </c>
      <c r="D124" s="42">
        <f t="shared" si="48"/>
        <v>17815.67125</v>
      </c>
      <c r="E124" s="42">
        <f t="shared" si="49"/>
        <v>17815.67125</v>
      </c>
      <c r="F124" s="42">
        <f t="shared" si="50"/>
        <v>31767.40883</v>
      </c>
      <c r="G124" s="42">
        <f t="shared" si="51"/>
        <v>53282.75411</v>
      </c>
    </row>
    <row r="125">
      <c r="A125" s="40">
        <f t="shared" si="52"/>
        <v>44569.33333</v>
      </c>
      <c r="B125" s="42">
        <f t="shared" si="47"/>
        <v>155.7875264</v>
      </c>
      <c r="C125" s="42">
        <f t="shared" ref="C125:C128" si="53">sum(B125:B130)</f>
        <v>6353.990486</v>
      </c>
      <c r="D125" s="42">
        <f t="shared" si="48"/>
        <v>17661.07294</v>
      </c>
      <c r="E125" s="42">
        <f t="shared" si="49"/>
        <v>17661.07294</v>
      </c>
      <c r="F125" s="42">
        <f t="shared" si="50"/>
        <v>31612.81052</v>
      </c>
      <c r="G125" s="42">
        <f t="shared" si="51"/>
        <v>53128.1558</v>
      </c>
    </row>
    <row r="126">
      <c r="A126" s="40">
        <f t="shared" si="52"/>
        <v>44569.375</v>
      </c>
      <c r="B126" s="42">
        <f t="shared" si="47"/>
        <v>196.2209302</v>
      </c>
      <c r="C126" s="42">
        <f t="shared" si="53"/>
        <v>7603.858351</v>
      </c>
      <c r="D126" s="42">
        <f t="shared" si="48"/>
        <v>17505.28541</v>
      </c>
      <c r="E126" s="42">
        <f t="shared" si="49"/>
        <v>17505.28541</v>
      </c>
      <c r="F126" s="42">
        <f t="shared" si="50"/>
        <v>31457.02299</v>
      </c>
      <c r="G126" s="42">
        <f t="shared" si="51"/>
        <v>52972.36827</v>
      </c>
    </row>
    <row r="127">
      <c r="A127" s="40">
        <f t="shared" si="52"/>
        <v>44569.41667</v>
      </c>
      <c r="B127" s="42">
        <f t="shared" si="47"/>
        <v>353.1976744</v>
      </c>
      <c r="C127" s="42">
        <f t="shared" si="53"/>
        <v>8804.968288</v>
      </c>
      <c r="D127" s="42">
        <f t="shared" si="48"/>
        <v>17309.06448</v>
      </c>
      <c r="E127" s="42">
        <f t="shared" si="49"/>
        <v>17309.06448</v>
      </c>
      <c r="F127" s="42">
        <f t="shared" si="50"/>
        <v>31260.80206</v>
      </c>
      <c r="G127" s="42">
        <f t="shared" si="51"/>
        <v>52776.14734</v>
      </c>
    </row>
    <row r="128">
      <c r="A128" s="40">
        <f t="shared" si="52"/>
        <v>44569.45833</v>
      </c>
      <c r="B128" s="42">
        <f t="shared" si="47"/>
        <v>1320.031712</v>
      </c>
      <c r="C128" s="42">
        <f t="shared" si="53"/>
        <v>9662.394292</v>
      </c>
      <c r="D128" s="42">
        <f t="shared" si="48"/>
        <v>16955.86681</v>
      </c>
      <c r="E128" s="42">
        <f t="shared" si="49"/>
        <v>16955.86681</v>
      </c>
      <c r="F128" s="42">
        <f t="shared" si="50"/>
        <v>30907.60439</v>
      </c>
      <c r="G128" s="42">
        <f t="shared" si="51"/>
        <v>52422.94967</v>
      </c>
    </row>
    <row r="129">
      <c r="A129" s="40">
        <f t="shared" si="52"/>
        <v>44569.5</v>
      </c>
      <c r="B129" s="42">
        <f t="shared" si="47"/>
        <v>2255.946089</v>
      </c>
      <c r="C129" s="42">
        <f t="shared" ref="C129:C137" si="54">sum(B130:B133)</f>
        <v>6086.41649</v>
      </c>
      <c r="D129" s="42">
        <f t="shared" si="48"/>
        <v>15635.8351</v>
      </c>
      <c r="E129" s="42">
        <f t="shared" si="49"/>
        <v>15635.8351</v>
      </c>
      <c r="F129" s="42">
        <f t="shared" si="50"/>
        <v>29587.57267</v>
      </c>
      <c r="G129" s="42">
        <f t="shared" si="51"/>
        <v>51102.91796</v>
      </c>
    </row>
    <row r="130">
      <c r="A130" s="40">
        <f t="shared" si="52"/>
        <v>44569.54167</v>
      </c>
      <c r="B130" s="42">
        <f t="shared" si="47"/>
        <v>2072.806554</v>
      </c>
      <c r="C130" s="42">
        <f t="shared" si="54"/>
        <v>5491.807611</v>
      </c>
      <c r="D130" s="42">
        <f t="shared" si="48"/>
        <v>13379.88901</v>
      </c>
      <c r="E130" s="42">
        <f t="shared" si="49"/>
        <v>13379.88901</v>
      </c>
      <c r="F130" s="42">
        <f t="shared" si="50"/>
        <v>27331.62659</v>
      </c>
      <c r="G130" s="42">
        <f t="shared" si="51"/>
        <v>48846.97187</v>
      </c>
    </row>
    <row r="131">
      <c r="A131" s="40">
        <f t="shared" si="52"/>
        <v>44569.58333</v>
      </c>
      <c r="B131" s="42">
        <f t="shared" si="47"/>
        <v>1405.655391</v>
      </c>
      <c r="C131" s="42">
        <f t="shared" si="54"/>
        <v>6060.2537</v>
      </c>
      <c r="D131" s="42">
        <f t="shared" si="48"/>
        <v>11307.08245</v>
      </c>
      <c r="E131" s="42">
        <f t="shared" si="49"/>
        <v>11307.08245</v>
      </c>
      <c r="F131" s="42">
        <f t="shared" si="50"/>
        <v>25258.82003</v>
      </c>
      <c r="G131" s="42">
        <f t="shared" si="51"/>
        <v>46774.16531</v>
      </c>
    </row>
    <row r="132">
      <c r="A132" s="40">
        <f t="shared" si="52"/>
        <v>44569.625</v>
      </c>
      <c r="B132" s="42">
        <f t="shared" si="47"/>
        <v>1397.330867</v>
      </c>
      <c r="C132" s="42">
        <f t="shared" si="54"/>
        <v>6400.369979</v>
      </c>
      <c r="D132" s="42">
        <f t="shared" si="48"/>
        <v>9901.427061</v>
      </c>
      <c r="E132" s="42">
        <f t="shared" si="49"/>
        <v>9901.427061</v>
      </c>
      <c r="F132" s="42">
        <f t="shared" si="50"/>
        <v>23853.16464</v>
      </c>
      <c r="G132" s="42">
        <f t="shared" si="51"/>
        <v>45368.50992</v>
      </c>
    </row>
    <row r="133">
      <c r="A133" s="40">
        <f t="shared" si="52"/>
        <v>44569.66667</v>
      </c>
      <c r="B133" s="42">
        <f t="shared" si="47"/>
        <v>1210.623679</v>
      </c>
      <c r="C133" s="42">
        <f t="shared" si="54"/>
        <v>6558.535941</v>
      </c>
      <c r="D133" s="42">
        <f t="shared" si="48"/>
        <v>8504.096195</v>
      </c>
      <c r="E133" s="42">
        <f t="shared" si="49"/>
        <v>8504.096195</v>
      </c>
      <c r="F133" s="42">
        <f t="shared" si="50"/>
        <v>22455.83377</v>
      </c>
      <c r="G133" s="42">
        <f t="shared" si="51"/>
        <v>43971.17905</v>
      </c>
    </row>
    <row r="134">
      <c r="A134" s="40">
        <f t="shared" si="52"/>
        <v>44569.70833</v>
      </c>
      <c r="B134" s="42">
        <f t="shared" si="47"/>
        <v>1478.197674</v>
      </c>
      <c r="C134" s="42">
        <f t="shared" si="54"/>
        <v>5815.274841</v>
      </c>
      <c r="D134" s="42">
        <f t="shared" si="48"/>
        <v>7293.472516</v>
      </c>
      <c r="E134" s="42">
        <f t="shared" si="49"/>
        <v>7293.472516</v>
      </c>
      <c r="F134" s="42">
        <f t="shared" si="50"/>
        <v>21245.2101</v>
      </c>
      <c r="G134" s="42">
        <f t="shared" si="51"/>
        <v>42760.55538</v>
      </c>
    </row>
    <row r="135">
      <c r="A135" s="40">
        <f t="shared" si="52"/>
        <v>44569.75</v>
      </c>
      <c r="B135" s="42">
        <f t="shared" si="47"/>
        <v>1974.10148</v>
      </c>
      <c r="C135" s="42">
        <f t="shared" si="54"/>
        <v>3841.173362</v>
      </c>
      <c r="D135" s="42">
        <f t="shared" si="48"/>
        <v>5815.274841</v>
      </c>
      <c r="E135" s="42">
        <f t="shared" si="49"/>
        <v>5815.274841</v>
      </c>
      <c r="F135" s="42">
        <f t="shared" si="50"/>
        <v>19767.01242</v>
      </c>
      <c r="G135" s="42">
        <f t="shared" si="51"/>
        <v>41282.3577</v>
      </c>
    </row>
    <row r="136">
      <c r="A136" s="40">
        <f t="shared" si="52"/>
        <v>44569.79167</v>
      </c>
      <c r="B136" s="42">
        <f t="shared" si="47"/>
        <v>1737.447146</v>
      </c>
      <c r="C136" s="42">
        <f t="shared" si="54"/>
        <v>2103.726216</v>
      </c>
      <c r="D136" s="42">
        <f t="shared" si="48"/>
        <v>3841.173362</v>
      </c>
      <c r="E136" s="42">
        <f t="shared" si="49"/>
        <v>3841.173362</v>
      </c>
      <c r="F136" s="42">
        <f t="shared" si="50"/>
        <v>17792.91094</v>
      </c>
      <c r="G136" s="42">
        <f t="shared" si="51"/>
        <v>39308.25622</v>
      </c>
    </row>
    <row r="137">
      <c r="A137" s="40">
        <f t="shared" si="52"/>
        <v>44569.83333</v>
      </c>
      <c r="B137" s="42">
        <f t="shared" si="47"/>
        <v>1368.789641</v>
      </c>
      <c r="C137" s="42">
        <f t="shared" si="54"/>
        <v>734.9365751</v>
      </c>
      <c r="D137" s="42">
        <f t="shared" si="48"/>
        <v>2103.726216</v>
      </c>
      <c r="E137" s="42">
        <f t="shared" si="49"/>
        <v>2103.726216</v>
      </c>
      <c r="F137" s="42">
        <f t="shared" si="50"/>
        <v>16055.46379</v>
      </c>
      <c r="G137" s="42">
        <f t="shared" si="51"/>
        <v>37570.80908</v>
      </c>
    </row>
    <row r="138">
      <c r="A138" s="40">
        <f t="shared" si="52"/>
        <v>44569.875</v>
      </c>
      <c r="B138" s="42">
        <f t="shared" si="47"/>
        <v>734.9365751</v>
      </c>
      <c r="C138" s="42">
        <f>B138*0.5</f>
        <v>367.4682875</v>
      </c>
      <c r="D138" s="42">
        <f t="shared" si="48"/>
        <v>734.9365751</v>
      </c>
      <c r="E138" s="42">
        <f t="shared" si="49"/>
        <v>734.9365751</v>
      </c>
      <c r="F138" s="42">
        <f t="shared" si="50"/>
        <v>14686.67415</v>
      </c>
      <c r="G138" s="42">
        <f t="shared" si="51"/>
        <v>36202.01944</v>
      </c>
    </row>
    <row r="139">
      <c r="A139" s="40"/>
      <c r="B139" s="42"/>
      <c r="C139" s="42"/>
      <c r="D139" s="42"/>
      <c r="E139" s="42"/>
      <c r="F139" s="42"/>
      <c r="G139" s="42"/>
    </row>
  </sheetData>
  <dataValidations>
    <dataValidation type="list" allowBlank="1" showErrorMessage="1" sqref="B19">
      <formula1>"Today is Special,Is today special?"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</cols>
  <sheetData>
    <row r="1">
      <c r="A1" s="43" t="s">
        <v>92</v>
      </c>
    </row>
    <row r="2">
      <c r="A2" s="30" t="s">
        <v>2</v>
      </c>
      <c r="B2">
        <v>1.2639138274718076</v>
      </c>
    </row>
    <row r="3">
      <c r="A3" s="30" t="s">
        <v>60</v>
      </c>
      <c r="B3">
        <v>1.1351504884800416</v>
      </c>
    </row>
    <row r="4">
      <c r="A4" s="30" t="s">
        <v>4</v>
      </c>
      <c r="B4">
        <v>2.0059972811348796</v>
      </c>
    </row>
    <row r="5">
      <c r="A5" s="30" t="s">
        <v>5</v>
      </c>
      <c r="B5" s="30">
        <f>560/590.230112</f>
        <v>0.9487824979</v>
      </c>
    </row>
    <row r="6">
      <c r="A6" s="30" t="s">
        <v>6</v>
      </c>
      <c r="B6" s="30">
        <f>2344/590.230112</f>
        <v>3.971332456</v>
      </c>
    </row>
    <row r="7">
      <c r="A7" s="30" t="s">
        <v>7</v>
      </c>
      <c r="B7" s="30">
        <f>789/590.230112</f>
        <v>1.336766769</v>
      </c>
    </row>
    <row r="8">
      <c r="A8" s="30" t="s">
        <v>10</v>
      </c>
      <c r="B8" s="30">
        <f>1289/590.230112</f>
        <v>2.183894</v>
      </c>
    </row>
    <row r="9">
      <c r="A9" s="30" t="s">
        <v>11</v>
      </c>
      <c r="B9">
        <v>1.0301067119341274</v>
      </c>
    </row>
    <row r="10">
      <c r="A10" s="30" t="s">
        <v>12</v>
      </c>
      <c r="B10" s="30">
        <f>139/590.230112</f>
        <v>0.23550137</v>
      </c>
    </row>
    <row r="11">
      <c r="A11" s="30" t="s">
        <v>61</v>
      </c>
      <c r="B11">
        <f>1046/590.230112</f>
        <v>1.772190166</v>
      </c>
    </row>
    <row r="12">
      <c r="A12" s="30" t="s">
        <v>62</v>
      </c>
      <c r="B12">
        <f>190/590.230112</f>
        <v>0.3219083475</v>
      </c>
    </row>
    <row r="13">
      <c r="A13" s="30" t="s">
        <v>15</v>
      </c>
      <c r="B13">
        <f>20/590.230112</f>
        <v>0.03388508921</v>
      </c>
    </row>
    <row r="14">
      <c r="A14" s="30" t="s">
        <v>8</v>
      </c>
      <c r="B14">
        <f>16/590.230112</f>
        <v>0.02710807137</v>
      </c>
    </row>
    <row r="15">
      <c r="A15" s="30" t="s">
        <v>9</v>
      </c>
      <c r="B15">
        <f>8/590.230112</f>
        <v>0.01355403568</v>
      </c>
    </row>
    <row r="16">
      <c r="A16" s="30" t="s">
        <v>16</v>
      </c>
      <c r="B16">
        <v>0.919980172006959</v>
      </c>
    </row>
    <row r="17">
      <c r="A17" s="30" t="s">
        <v>20</v>
      </c>
      <c r="B17" s="44">
        <v>38.51718090314219</v>
      </c>
    </row>
    <row r="18">
      <c r="A18" s="30" t="s">
        <v>21</v>
      </c>
      <c r="B18" s="30">
        <v>42.458</v>
      </c>
    </row>
    <row r="19">
      <c r="A19" s="30" t="s">
        <v>22</v>
      </c>
      <c r="B19" s="30">
        <v>0.3</v>
      </c>
    </row>
    <row r="20">
      <c r="A20" s="30" t="s">
        <v>24</v>
      </c>
      <c r="B20" s="30">
        <f>3/14</f>
        <v>0.2142857143</v>
      </c>
    </row>
    <row r="21">
      <c r="A21" s="30" t="s">
        <v>29</v>
      </c>
      <c r="B21" s="30">
        <v>4.0</v>
      </c>
    </row>
    <row r="22">
      <c r="A22" s="30" t="s">
        <v>66</v>
      </c>
      <c r="B22" s="30">
        <v>1.5</v>
      </c>
    </row>
    <row r="23">
      <c r="A23" s="30" t="s">
        <v>33</v>
      </c>
      <c r="B23">
        <v>0.09403112255319747</v>
      </c>
    </row>
    <row r="24">
      <c r="A24" s="30" t="s">
        <v>34</v>
      </c>
      <c r="B24">
        <v>0.13045759346144645</v>
      </c>
    </row>
    <row r="25">
      <c r="A25" s="30" t="s">
        <v>35</v>
      </c>
      <c r="B25">
        <v>0.09148974086906635</v>
      </c>
    </row>
    <row r="26">
      <c r="A26" s="30" t="s">
        <v>36</v>
      </c>
      <c r="B26">
        <v>0.13367667693646917</v>
      </c>
    </row>
    <row r="27">
      <c r="A27" s="30" t="s">
        <v>37</v>
      </c>
      <c r="B27">
        <v>0.19151126311510297</v>
      </c>
    </row>
    <row r="28">
      <c r="A28" s="30" t="s">
        <v>38</v>
      </c>
      <c r="B28">
        <v>0.7861340696339393</v>
      </c>
    </row>
    <row r="29">
      <c r="A29" s="30" t="s">
        <v>42</v>
      </c>
      <c r="B29" s="45">
        <v>0.17133905306805614</v>
      </c>
    </row>
    <row r="30">
      <c r="A30" s="30" t="s">
        <v>41</v>
      </c>
      <c r="B30" s="45">
        <v>1.1345721850565191</v>
      </c>
    </row>
    <row r="31">
      <c r="A31" s="30" t="s">
        <v>40</v>
      </c>
      <c r="B31" s="45">
        <v>2.6118224762491504</v>
      </c>
    </row>
    <row r="32">
      <c r="A32" s="30" t="s">
        <v>32</v>
      </c>
      <c r="B32">
        <v>3.6714494157257467</v>
      </c>
    </row>
    <row r="33">
      <c r="A33" s="30" t="s">
        <v>43</v>
      </c>
      <c r="B33" s="44">
        <v>0.05</v>
      </c>
    </row>
    <row r="34">
      <c r="A34" s="30" t="s">
        <v>44</v>
      </c>
      <c r="B34" s="44">
        <v>0.062</v>
      </c>
    </row>
    <row r="35">
      <c r="A35" s="30" t="s">
        <v>45</v>
      </c>
      <c r="B35" s="44">
        <v>0.15</v>
      </c>
    </row>
    <row r="36">
      <c r="A36" s="30" t="s">
        <v>46</v>
      </c>
      <c r="B36" s="44">
        <v>0.4</v>
      </c>
    </row>
    <row r="37">
      <c r="A37" s="30" t="s">
        <v>47</v>
      </c>
      <c r="B37" s="44">
        <v>0.02</v>
      </c>
    </row>
    <row r="38">
      <c r="A38" s="30" t="s">
        <v>48</v>
      </c>
      <c r="B38" s="44">
        <v>0.06</v>
      </c>
    </row>
    <row r="39">
      <c r="A39" s="30" t="s">
        <v>49</v>
      </c>
      <c r="B39" s="44">
        <v>0.15</v>
      </c>
    </row>
    <row r="40">
      <c r="A40" s="30" t="s">
        <v>50</v>
      </c>
      <c r="B40" s="44">
        <v>0.12</v>
      </c>
    </row>
    <row r="41">
      <c r="A41" s="30" t="s">
        <v>51</v>
      </c>
      <c r="B41" s="44">
        <f>0.27*1.25</f>
        <v>0.3375</v>
      </c>
    </row>
    <row r="42">
      <c r="A42" s="30" t="s">
        <v>52</v>
      </c>
      <c r="B42" s="44">
        <v>0.2</v>
      </c>
    </row>
    <row r="43">
      <c r="A43" s="30" t="s">
        <v>53</v>
      </c>
      <c r="B43" s="44">
        <v>0.565398773006135</v>
      </c>
    </row>
    <row r="44">
      <c r="A44" s="30" t="s">
        <v>27</v>
      </c>
      <c r="B44">
        <v>0.03111642948256863</v>
      </c>
    </row>
    <row r="45">
      <c r="A45" s="30" t="s">
        <v>28</v>
      </c>
      <c r="B45">
        <v>0.08022793180784141</v>
      </c>
    </row>
    <row r="46">
      <c r="A46" s="30" t="s">
        <v>30</v>
      </c>
      <c r="B46">
        <f>5/12*4</f>
        <v>1.666666667</v>
      </c>
    </row>
    <row r="47">
      <c r="A47" s="30" t="s">
        <v>31</v>
      </c>
      <c r="B47">
        <f>5/12*3</f>
        <v>1.25</v>
      </c>
    </row>
    <row r="48">
      <c r="A48" s="45" t="s">
        <v>39</v>
      </c>
      <c r="B48" s="30">
        <v>0.5</v>
      </c>
    </row>
    <row r="49">
      <c r="A49" s="30" t="s">
        <v>55</v>
      </c>
      <c r="B49" s="30">
        <f>85/30</f>
        <v>2.833333333</v>
      </c>
    </row>
    <row r="50">
      <c r="A50" s="30" t="s">
        <v>56</v>
      </c>
      <c r="B50" s="30">
        <f>13.5/30</f>
        <v>0.45</v>
      </c>
    </row>
    <row r="51">
      <c r="A51" s="30" t="s">
        <v>25</v>
      </c>
      <c r="B51" s="30">
        <f>1.26391382747181*0.2</f>
        <v>0.2527827655</v>
      </c>
    </row>
    <row r="52">
      <c r="A52" s="30" t="s">
        <v>23</v>
      </c>
      <c r="B52" s="30">
        <v>0.1</v>
      </c>
    </row>
    <row r="53">
      <c r="A53" s="30" t="s">
        <v>26</v>
      </c>
      <c r="B53">
        <f>5/3.6</f>
        <v>1.388888889</v>
      </c>
    </row>
  </sheetData>
  <mergeCells count="1">
    <mergeCell ref="A1:B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57"/>
  </cols>
  <sheetData>
    <row r="1">
      <c r="A1" s="30" t="s">
        <v>93</v>
      </c>
      <c r="B1" s="30" t="s">
        <v>94</v>
      </c>
      <c r="C1" s="30" t="s">
        <v>95</v>
      </c>
      <c r="D1">
        <v>590.2301120419066</v>
      </c>
      <c r="J1" s="30" t="s">
        <v>96</v>
      </c>
    </row>
    <row r="2">
      <c r="A2" s="30" t="s">
        <v>97</v>
      </c>
      <c r="B2" s="30">
        <v>17.0</v>
      </c>
      <c r="C2">
        <f>sum(B2:B5)/$D$1</f>
        <v>0.5641867353</v>
      </c>
      <c r="E2" s="45" t="s">
        <v>97</v>
      </c>
      <c r="F2">
        <v>0.5641867353191848</v>
      </c>
      <c r="J2" s="32">
        <v>0.25</v>
      </c>
      <c r="K2" s="30">
        <v>155.0</v>
      </c>
      <c r="L2" s="38">
        <f t="shared" ref="L2:L17" si="1">K2/K$18</f>
        <v>0.01024048626</v>
      </c>
    </row>
    <row r="3">
      <c r="B3" s="30">
        <v>285.0</v>
      </c>
      <c r="E3" s="45" t="s">
        <v>98</v>
      </c>
      <c r="F3">
        <v>0.7861340696339393</v>
      </c>
      <c r="J3" s="32">
        <v>0.2916666666666667</v>
      </c>
      <c r="K3" s="30">
        <v>130.0</v>
      </c>
      <c r="L3" s="38">
        <f t="shared" si="1"/>
        <v>0.008588794926</v>
      </c>
    </row>
    <row r="4">
      <c r="B4" s="30">
        <v>24.0</v>
      </c>
      <c r="E4" s="45" t="s">
        <v>99</v>
      </c>
      <c r="F4">
        <v>5.362315367222883</v>
      </c>
      <c r="J4" s="32">
        <v>0.3333333333333333</v>
      </c>
      <c r="K4" s="30">
        <v>131.0</v>
      </c>
      <c r="L4" s="38">
        <f t="shared" si="1"/>
        <v>0.008654862579</v>
      </c>
    </row>
    <row r="5">
      <c r="B5" s="30">
        <v>7.0</v>
      </c>
      <c r="E5" s="45" t="s">
        <v>100</v>
      </c>
      <c r="F5">
        <v>1.1351504884800416</v>
      </c>
      <c r="J5" s="32">
        <v>0.375</v>
      </c>
      <c r="K5" s="30">
        <v>165.0</v>
      </c>
      <c r="L5" s="38">
        <f t="shared" si="1"/>
        <v>0.01090116279</v>
      </c>
    </row>
    <row r="6">
      <c r="A6" s="30" t="s">
        <v>98</v>
      </c>
      <c r="B6" s="30">
        <v>276.0</v>
      </c>
      <c r="C6">
        <f>sum(B6:B8)/$D$1</f>
        <v>0.7861340696</v>
      </c>
      <c r="E6" s="45" t="s">
        <v>101</v>
      </c>
      <c r="F6">
        <v>1.2639138274718076</v>
      </c>
      <c r="J6" s="32">
        <v>0.4166666666666667</v>
      </c>
      <c r="K6" s="30">
        <v>297.0</v>
      </c>
      <c r="L6" s="38">
        <f t="shared" si="1"/>
        <v>0.01962209302</v>
      </c>
    </row>
    <row r="7">
      <c r="B7" s="30">
        <v>101.0</v>
      </c>
      <c r="E7" s="45" t="s">
        <v>102</v>
      </c>
      <c r="F7">
        <v>2.0059972811348796</v>
      </c>
      <c r="J7" s="32">
        <v>0.4583333333333333</v>
      </c>
      <c r="K7" s="30">
        <v>1110.0</v>
      </c>
      <c r="L7" s="38">
        <f t="shared" si="1"/>
        <v>0.07333509514</v>
      </c>
    </row>
    <row r="8">
      <c r="B8" s="30">
        <v>87.0</v>
      </c>
      <c r="E8" s="45" t="s">
        <v>103</v>
      </c>
      <c r="F8">
        <v>0.919980172006959</v>
      </c>
      <c r="J8" s="32">
        <v>0.5</v>
      </c>
      <c r="K8" s="30">
        <v>1897.0</v>
      </c>
      <c r="L8" s="38">
        <f t="shared" si="1"/>
        <v>0.1253303383</v>
      </c>
    </row>
    <row r="9">
      <c r="A9" s="30" t="s">
        <v>99</v>
      </c>
      <c r="B9">
        <f>311*3</f>
        <v>933</v>
      </c>
      <c r="C9">
        <f>sum(B9:B10)/$D$1</f>
        <v>5.362315367</v>
      </c>
      <c r="E9" s="45" t="s">
        <v>104</v>
      </c>
      <c r="F9">
        <v>1.0301067119341274</v>
      </c>
      <c r="J9" s="32">
        <v>0.5416666666666666</v>
      </c>
      <c r="K9" s="30">
        <v>1743.0</v>
      </c>
      <c r="L9" s="38">
        <f t="shared" si="1"/>
        <v>0.1151559197</v>
      </c>
    </row>
    <row r="10">
      <c r="B10">
        <f>558*4</f>
        <v>2232</v>
      </c>
      <c r="E10" s="30" t="s">
        <v>105</v>
      </c>
      <c r="F10">
        <f>sum(B11:B23)-2397</f>
        <v>22734</v>
      </c>
      <c r="G10">
        <f>F10/D1</f>
        <v>38.5171809</v>
      </c>
      <c r="J10" s="32">
        <v>0.5833333333333334</v>
      </c>
      <c r="K10" s="30">
        <v>1182.0</v>
      </c>
      <c r="L10" s="38">
        <f t="shared" si="1"/>
        <v>0.07809196617</v>
      </c>
    </row>
    <row r="11">
      <c r="A11" s="30" t="s">
        <v>106</v>
      </c>
      <c r="B11" s="30">
        <v>451.0</v>
      </c>
      <c r="C11">
        <f>sum(B11:B23)/$D$1</f>
        <v>42.57830884</v>
      </c>
      <c r="E11" s="30" t="s">
        <v>107</v>
      </c>
      <c r="F11">
        <f>sum(B11:B23)-71</f>
        <v>25060</v>
      </c>
      <c r="G11">
        <f>F11/D1</f>
        <v>42.45801678</v>
      </c>
      <c r="J11" s="32">
        <v>0.625</v>
      </c>
      <c r="K11" s="30">
        <v>1175.0</v>
      </c>
      <c r="L11" s="38">
        <f t="shared" si="1"/>
        <v>0.0776294926</v>
      </c>
    </row>
    <row r="12">
      <c r="B12" s="30">
        <v>8868.0</v>
      </c>
      <c r="E12" s="30" t="s">
        <v>108</v>
      </c>
      <c r="F12" s="30">
        <v>9.0</v>
      </c>
      <c r="G12">
        <f>(F12*16+F13*10)/400</f>
        <v>7.735</v>
      </c>
      <c r="H12" s="30" t="s">
        <v>109</v>
      </c>
      <c r="J12" s="32">
        <v>0.6666666666666666</v>
      </c>
      <c r="K12" s="30">
        <v>1018.0</v>
      </c>
      <c r="L12" s="38">
        <f t="shared" si="1"/>
        <v>0.06725687104</v>
      </c>
    </row>
    <row r="13">
      <c r="B13" s="30">
        <v>165.0</v>
      </c>
      <c r="E13" s="30" t="s">
        <v>110</v>
      </c>
      <c r="F13" s="30">
        <v>295.0</v>
      </c>
      <c r="H13" s="30" t="s">
        <v>111</v>
      </c>
      <c r="J13" s="32">
        <v>0.7083333333333334</v>
      </c>
      <c r="K13" s="30">
        <v>1243.0</v>
      </c>
      <c r="L13" s="38">
        <f t="shared" si="1"/>
        <v>0.08212209302</v>
      </c>
    </row>
    <row r="14">
      <c r="B14" s="30">
        <v>143.0</v>
      </c>
      <c r="E14" s="30" t="s">
        <v>112</v>
      </c>
      <c r="F14" s="30">
        <v>77.0</v>
      </c>
      <c r="G14">
        <f>(F14*16+F15*10+F16*7)/400</f>
        <v>65.625</v>
      </c>
      <c r="J14" s="32">
        <v>0.75</v>
      </c>
      <c r="K14" s="30">
        <v>1660.0</v>
      </c>
      <c r="L14" s="38">
        <f t="shared" si="1"/>
        <v>0.1096723044</v>
      </c>
    </row>
    <row r="15">
      <c r="B15" s="30">
        <v>3448.0</v>
      </c>
      <c r="E15" s="30" t="s">
        <v>113</v>
      </c>
      <c r="F15" s="30">
        <v>2499.0</v>
      </c>
      <c r="J15" s="32">
        <v>0.7916666666666666</v>
      </c>
      <c r="K15" s="30">
        <v>1461.0</v>
      </c>
      <c r="L15" s="38">
        <f t="shared" si="1"/>
        <v>0.09652484144</v>
      </c>
    </row>
    <row r="16">
      <c r="B16" s="30">
        <v>75.0</v>
      </c>
      <c r="E16" s="30" t="s">
        <v>114</v>
      </c>
      <c r="F16" s="30">
        <v>4.0</v>
      </c>
      <c r="J16" s="32">
        <v>0.8333333333333334</v>
      </c>
      <c r="K16" s="30">
        <v>1151.0</v>
      </c>
      <c r="L16" s="38">
        <f t="shared" si="1"/>
        <v>0.07604386892</v>
      </c>
    </row>
    <row r="17">
      <c r="B17" s="30">
        <v>3050.0</v>
      </c>
      <c r="E17" s="30" t="s">
        <v>115</v>
      </c>
      <c r="F17" s="30">
        <v>26.0</v>
      </c>
      <c r="G17">
        <f>(F17*12+F18*32+F19*20+F20*14)/$D$1</f>
        <v>47.09349698</v>
      </c>
      <c r="H17">
        <f>G12+G17</f>
        <v>54.82849698</v>
      </c>
      <c r="J17" s="32">
        <v>0.875</v>
      </c>
      <c r="K17" s="30">
        <v>618.0</v>
      </c>
      <c r="L17" s="38">
        <f t="shared" si="1"/>
        <v>0.04082980973</v>
      </c>
    </row>
    <row r="18">
      <c r="B18" s="30">
        <v>45.0</v>
      </c>
      <c r="E18" s="30" t="s">
        <v>116</v>
      </c>
      <c r="F18" s="30">
        <v>207.0</v>
      </c>
      <c r="J18" s="32"/>
      <c r="K18">
        <f>sum(K2:K17)</f>
        <v>15136</v>
      </c>
    </row>
    <row r="19">
      <c r="B19" s="30">
        <v>57.0</v>
      </c>
      <c r="E19" s="30" t="s">
        <v>117</v>
      </c>
      <c r="F19" s="30">
        <v>966.0</v>
      </c>
    </row>
    <row r="20">
      <c r="B20" s="30">
        <v>162.0</v>
      </c>
      <c r="E20" s="30" t="s">
        <v>118</v>
      </c>
      <c r="F20" s="30">
        <v>110.0</v>
      </c>
    </row>
    <row r="21">
      <c r="B21" s="30">
        <v>274.0</v>
      </c>
      <c r="E21" s="30" t="s">
        <v>119</v>
      </c>
      <c r="F21" s="30">
        <v>929.0</v>
      </c>
      <c r="G21">
        <f>(F21*12+F22*32+F23*20+F24*14)/$D$1</f>
        <v>333.7444091</v>
      </c>
      <c r="H21">
        <f>G14+G21</f>
        <v>399.3694091</v>
      </c>
    </row>
    <row r="22">
      <c r="B22" s="30">
        <v>56.0</v>
      </c>
      <c r="E22" s="30" t="s">
        <v>120</v>
      </c>
      <c r="F22" s="30">
        <v>957.0</v>
      </c>
    </row>
    <row r="23">
      <c r="B23" s="30">
        <v>8337.0</v>
      </c>
      <c r="E23" s="30" t="s">
        <v>121</v>
      </c>
      <c r="F23" s="30">
        <v>7459.0</v>
      </c>
      <c r="J23" s="30">
        <v>5.4</v>
      </c>
      <c r="K23" s="30">
        <v>5.1</v>
      </c>
      <c r="L23" s="30">
        <v>4.2</v>
      </c>
      <c r="M23" s="30">
        <v>5.5</v>
      </c>
      <c r="N23" s="30">
        <v>5.1</v>
      </c>
      <c r="O23" s="30">
        <v>5.0</v>
      </c>
      <c r="P23" s="46">
        <f t="shared" ref="P23:P33" si="2">average(J23:O23)</f>
        <v>5.05</v>
      </c>
    </row>
    <row r="24">
      <c r="A24" s="30" t="s">
        <v>100</v>
      </c>
      <c r="B24" s="30">
        <v>9.0</v>
      </c>
      <c r="C24">
        <f>sum(B24:B29)/$D$1</f>
        <v>1.135150488</v>
      </c>
      <c r="E24" s="30" t="s">
        <v>122</v>
      </c>
      <c r="F24" s="30">
        <v>431.0</v>
      </c>
      <c r="J24" s="30">
        <v>4.9</v>
      </c>
      <c r="K24" s="30">
        <v>4.7</v>
      </c>
      <c r="L24" s="30">
        <v>4.1</v>
      </c>
      <c r="M24" s="30">
        <v>4.4</v>
      </c>
      <c r="N24" s="30">
        <v>3.7</v>
      </c>
      <c r="O24" s="30">
        <v>4.3</v>
      </c>
      <c r="P24" s="46">
        <f t="shared" si="2"/>
        <v>4.35</v>
      </c>
    </row>
    <row r="25">
      <c r="B25" s="30">
        <v>33.0</v>
      </c>
      <c r="E25" s="30" t="s">
        <v>123</v>
      </c>
      <c r="F25" s="45">
        <f>H17/320</f>
        <v>0.1713390531</v>
      </c>
      <c r="G25" s="30" t="s">
        <v>124</v>
      </c>
      <c r="J25" s="30">
        <v>5.6</v>
      </c>
      <c r="K25" s="30">
        <v>4.8</v>
      </c>
      <c r="L25" s="30">
        <v>4.0</v>
      </c>
      <c r="M25" s="30">
        <v>4.25</v>
      </c>
      <c r="N25" s="30">
        <v>4.0</v>
      </c>
      <c r="O25" s="30">
        <v>4.1</v>
      </c>
      <c r="P25" s="46">
        <f t="shared" si="2"/>
        <v>4.458333333</v>
      </c>
    </row>
    <row r="26">
      <c r="B26" s="30">
        <v>33.0</v>
      </c>
      <c r="E26" s="30" t="s">
        <v>125</v>
      </c>
      <c r="F26" s="45">
        <f>H21/352</f>
        <v>1.134572185</v>
      </c>
      <c r="G26" s="30" t="s">
        <v>126</v>
      </c>
      <c r="J26" s="30">
        <v>5.1</v>
      </c>
      <c r="K26" s="30">
        <v>4.7</v>
      </c>
      <c r="L26" s="30">
        <v>3.5</v>
      </c>
      <c r="M26" s="30">
        <v>4.0</v>
      </c>
      <c r="N26" s="30">
        <v>5.0</v>
      </c>
      <c r="O26" s="30">
        <v>4.0</v>
      </c>
      <c r="P26" s="46">
        <f t="shared" si="2"/>
        <v>4.383333333</v>
      </c>
    </row>
    <row r="27">
      <c r="B27" s="30">
        <v>584.0</v>
      </c>
      <c r="E27" s="30" t="s">
        <v>127</v>
      </c>
      <c r="F27" s="45">
        <f>(F25+F26)*2</f>
        <v>2.611822476</v>
      </c>
      <c r="G27" s="30" t="s">
        <v>128</v>
      </c>
      <c r="J27" s="30">
        <v>4.4</v>
      </c>
      <c r="K27" s="30">
        <v>4.7</v>
      </c>
      <c r="L27" s="30">
        <v>4.7</v>
      </c>
      <c r="M27" s="30">
        <v>4.3</v>
      </c>
      <c r="N27" s="30">
        <v>4.0</v>
      </c>
      <c r="P27" s="46">
        <f t="shared" si="2"/>
        <v>4.42</v>
      </c>
    </row>
    <row r="28">
      <c r="B28" s="30">
        <v>1.0</v>
      </c>
      <c r="E28" s="45" t="s">
        <v>61</v>
      </c>
      <c r="F28">
        <v>1.7721901657230257</v>
      </c>
      <c r="G28">
        <f>F28/2</f>
        <v>0.8860950829</v>
      </c>
      <c r="H28" s="30" t="s">
        <v>129</v>
      </c>
      <c r="J28" s="30">
        <v>4.7</v>
      </c>
      <c r="K28" s="30">
        <v>3.6</v>
      </c>
      <c r="L28" s="30">
        <v>4.7</v>
      </c>
      <c r="M28" s="30">
        <v>4.2</v>
      </c>
      <c r="N28" s="30">
        <v>4.1</v>
      </c>
      <c r="P28" s="46">
        <f t="shared" si="2"/>
        <v>4.26</v>
      </c>
    </row>
    <row r="29">
      <c r="B29" s="30">
        <v>10.0</v>
      </c>
      <c r="E29" s="45" t="s">
        <v>62</v>
      </c>
      <c r="F29">
        <v>0.32190834750227043</v>
      </c>
      <c r="G29">
        <f>F29</f>
        <v>0.3219083475</v>
      </c>
      <c r="H29">
        <f>sum(G28:G30)/41</f>
        <v>0.03111642948</v>
      </c>
      <c r="J29" s="30">
        <v>4.5</v>
      </c>
      <c r="K29" s="30">
        <v>4.9</v>
      </c>
      <c r="L29" s="30">
        <v>4.0</v>
      </c>
      <c r="M29" s="30">
        <v>3.8</v>
      </c>
      <c r="N29" s="30">
        <v>4.6</v>
      </c>
      <c r="P29" s="46">
        <f t="shared" si="2"/>
        <v>4.36</v>
      </c>
    </row>
    <row r="30">
      <c r="A30" s="30" t="s">
        <v>101</v>
      </c>
      <c r="B30" s="30">
        <v>12.0</v>
      </c>
      <c r="C30">
        <f>sum(B30:B35)/$D$1</f>
        <v>1.263913827</v>
      </c>
      <c r="E30" s="45" t="s">
        <v>15</v>
      </c>
      <c r="F30">
        <v>0.03388508921076531</v>
      </c>
      <c r="G30">
        <f>F30*2</f>
        <v>0.06777017842</v>
      </c>
      <c r="H30" s="30" t="s">
        <v>130</v>
      </c>
      <c r="J30" s="30">
        <v>4.5</v>
      </c>
      <c r="K30" s="30">
        <v>4.5</v>
      </c>
      <c r="M30" s="30">
        <v>5.0</v>
      </c>
      <c r="N30" s="30">
        <v>4.7</v>
      </c>
      <c r="P30" s="46">
        <f t="shared" si="2"/>
        <v>4.675</v>
      </c>
    </row>
    <row r="31">
      <c r="B31" s="30">
        <v>667.0</v>
      </c>
      <c r="E31" s="45" t="s">
        <v>8</v>
      </c>
      <c r="F31">
        <v>0.02710807136861225</v>
      </c>
      <c r="G31">
        <f>F31/2</f>
        <v>0.01355403568</v>
      </c>
      <c r="H31" s="30" t="s">
        <v>129</v>
      </c>
      <c r="K31" s="30">
        <v>4.5</v>
      </c>
      <c r="M31" s="30">
        <v>4.6</v>
      </c>
      <c r="N31" s="30">
        <v>4.8</v>
      </c>
      <c r="P31" s="46">
        <f t="shared" si="2"/>
        <v>4.633333333</v>
      </c>
    </row>
    <row r="32">
      <c r="B32" s="30">
        <v>57.0</v>
      </c>
      <c r="E32" s="45" t="s">
        <v>9</v>
      </c>
      <c r="F32">
        <v>0.013554035684306125</v>
      </c>
      <c r="G32">
        <f t="shared" ref="G32:G33" si="3">F32</f>
        <v>0.01355403568</v>
      </c>
      <c r="H32">
        <f>sum(G31:G33)/17</f>
        <v>0.08022793181</v>
      </c>
      <c r="K32" s="30">
        <v>4.5</v>
      </c>
      <c r="M32" s="30">
        <v>4.6</v>
      </c>
      <c r="N32" s="30">
        <v>5.4</v>
      </c>
      <c r="P32" s="46">
        <f t="shared" si="2"/>
        <v>4.833333333</v>
      </c>
    </row>
    <row r="33">
      <c r="B33" s="30">
        <v>8.0</v>
      </c>
      <c r="E33" s="45" t="s">
        <v>7</v>
      </c>
      <c r="F33" s="45">
        <v>1.3367667693646916</v>
      </c>
      <c r="G33">
        <f t="shared" si="3"/>
        <v>1.336766769</v>
      </c>
      <c r="H33" s="30" t="s">
        <v>131</v>
      </c>
      <c r="K33" s="30">
        <v>4.5</v>
      </c>
      <c r="M33" s="30">
        <v>4.2</v>
      </c>
      <c r="O33" s="30">
        <v>4.1</v>
      </c>
      <c r="P33" s="46">
        <f t="shared" si="2"/>
        <v>4.266666667</v>
      </c>
    </row>
    <row r="34">
      <c r="B34" s="30">
        <v>1.0</v>
      </c>
      <c r="E34" s="30" t="s">
        <v>27</v>
      </c>
      <c r="F34">
        <v>0.03111642948256863</v>
      </c>
      <c r="J34" s="46">
        <f t="shared" ref="J34:O34" si="4">average(J23:J33)</f>
        <v>4.8875</v>
      </c>
      <c r="K34" s="46">
        <f t="shared" si="4"/>
        <v>4.590909091</v>
      </c>
      <c r="L34" s="46">
        <f t="shared" si="4"/>
        <v>4.171428571</v>
      </c>
      <c r="M34" s="46">
        <f t="shared" si="4"/>
        <v>4.440909091</v>
      </c>
      <c r="N34" s="46">
        <f t="shared" si="4"/>
        <v>4.54</v>
      </c>
      <c r="O34" s="46">
        <f t="shared" si="4"/>
        <v>4.3</v>
      </c>
    </row>
    <row r="35">
      <c r="B35" s="30">
        <v>1.0</v>
      </c>
      <c r="E35" s="30" t="s">
        <v>28</v>
      </c>
      <c r="F35">
        <v>0.08022793180784141</v>
      </c>
      <c r="H35" s="45"/>
    </row>
    <row r="36">
      <c r="A36" s="30" t="s">
        <v>102</v>
      </c>
      <c r="B36" s="30">
        <v>17.0</v>
      </c>
      <c r="C36">
        <f>sum(B36:B41)/$D$1</f>
        <v>2.005997281</v>
      </c>
      <c r="E36" s="45"/>
      <c r="H36" s="45"/>
    </row>
    <row r="37">
      <c r="B37" s="30">
        <v>71.0</v>
      </c>
      <c r="F37" s="30" t="s">
        <v>132</v>
      </c>
      <c r="G37" s="30" t="s">
        <v>133</v>
      </c>
      <c r="H37" s="30" t="s">
        <v>134</v>
      </c>
      <c r="J37" s="30" t="s">
        <v>135</v>
      </c>
      <c r="K37" s="30"/>
      <c r="L37" s="30"/>
      <c r="M37" s="30"/>
    </row>
    <row r="38">
      <c r="B38" s="30">
        <v>1012.0</v>
      </c>
      <c r="E38" s="30" t="s">
        <v>33</v>
      </c>
      <c r="F38">
        <f t="shared" ref="F38:F42" si="5">H38/G38</f>
        <v>0.09403112255</v>
      </c>
      <c r="G38" s="30">
        <v>6.0</v>
      </c>
      <c r="H38">
        <v>0.5641867353191848</v>
      </c>
      <c r="J38">
        <f>4*15/2.5</f>
        <v>24</v>
      </c>
    </row>
    <row r="39">
      <c r="B39" s="30">
        <v>4.0</v>
      </c>
      <c r="E39" s="30" t="s">
        <v>34</v>
      </c>
      <c r="F39">
        <f t="shared" si="5"/>
        <v>0.1304575935</v>
      </c>
      <c r="G39" s="30">
        <v>1.0</v>
      </c>
      <c r="H39">
        <f>77/590.230112</f>
        <v>0.1304575935</v>
      </c>
      <c r="J39">
        <f>0.64*3/81.5</f>
        <v>0.02355828221</v>
      </c>
    </row>
    <row r="40">
      <c r="B40" s="30">
        <v>21.0</v>
      </c>
      <c r="E40" s="30" t="s">
        <v>35</v>
      </c>
      <c r="F40">
        <f t="shared" si="5"/>
        <v>0.09148974087</v>
      </c>
      <c r="G40" s="30">
        <v>1.0</v>
      </c>
      <c r="H40">
        <f>54/590.230112</f>
        <v>0.09148974087</v>
      </c>
      <c r="J40">
        <f>J38*J39</f>
        <v>0.565398773</v>
      </c>
    </row>
    <row r="41">
      <c r="B41" s="30">
        <v>59.0</v>
      </c>
      <c r="E41" s="30" t="s">
        <v>36</v>
      </c>
      <c r="F41">
        <f t="shared" si="5"/>
        <v>0.1336766769</v>
      </c>
      <c r="G41" s="30">
        <v>10.0</v>
      </c>
      <c r="H41">
        <f>789/590.230112</f>
        <v>1.336766769</v>
      </c>
    </row>
    <row r="42">
      <c r="A42" s="30" t="s">
        <v>103</v>
      </c>
      <c r="B42" s="30">
        <v>132.0</v>
      </c>
      <c r="C42">
        <f>sum(B42:B44)/$D$1</f>
        <v>0.919980172</v>
      </c>
      <c r="E42" s="30" t="s">
        <v>37</v>
      </c>
      <c r="F42">
        <f t="shared" si="5"/>
        <v>0.1915112631</v>
      </c>
      <c r="G42" s="30">
        <v>28.0</v>
      </c>
      <c r="H42">
        <v>5.362315367222883</v>
      </c>
    </row>
    <row r="43">
      <c r="B43" s="30">
        <v>404.0</v>
      </c>
    </row>
    <row r="44">
      <c r="B44" s="30">
        <v>7.0</v>
      </c>
    </row>
    <row r="45">
      <c r="A45" s="30" t="s">
        <v>104</v>
      </c>
      <c r="B45" s="30">
        <v>25.0</v>
      </c>
      <c r="C45">
        <f>sum(B45:B46)/$D$1</f>
        <v>1.030106712</v>
      </c>
    </row>
    <row r="46">
      <c r="B46" s="30">
        <v>583.0</v>
      </c>
    </row>
    <row r="47">
      <c r="A47" s="30" t="s">
        <v>136</v>
      </c>
      <c r="B47" s="30">
        <v>1231.0</v>
      </c>
      <c r="C47">
        <f>sum(B47:B48)/$D$1</f>
        <v>3.671449416</v>
      </c>
    </row>
    <row r="48">
      <c r="B48">
        <f>6*156</f>
        <v>936</v>
      </c>
      <c r="L48" s="30" t="s">
        <v>137</v>
      </c>
      <c r="M48" s="30" t="s">
        <v>138</v>
      </c>
    </row>
    <row r="49">
      <c r="E49" s="30" t="s">
        <v>139</v>
      </c>
      <c r="J49" s="30" t="s">
        <v>140</v>
      </c>
      <c r="K49" s="30">
        <v>45.01</v>
      </c>
      <c r="L49" s="30">
        <v>5.0</v>
      </c>
      <c r="M49">
        <f t="shared" ref="M49:M51" si="6">K49/L49</f>
        <v>9.002</v>
      </c>
    </row>
    <row r="50">
      <c r="E50" s="30" t="s">
        <v>141</v>
      </c>
      <c r="J50" s="30" t="s">
        <v>142</v>
      </c>
      <c r="K50" s="30">
        <v>28.55</v>
      </c>
      <c r="L50" s="30">
        <v>4.5</v>
      </c>
      <c r="M50">
        <f t="shared" si="6"/>
        <v>6.344444444</v>
      </c>
    </row>
    <row r="51">
      <c r="B51" s="30" t="s">
        <v>143</v>
      </c>
      <c r="E51" s="30" t="s">
        <v>144</v>
      </c>
      <c r="J51" s="30" t="s">
        <v>145</v>
      </c>
      <c r="K51" s="30">
        <v>37.48</v>
      </c>
      <c r="L51" s="30">
        <f>8*0.47</f>
        <v>3.76</v>
      </c>
      <c r="M51">
        <f t="shared" si="6"/>
        <v>9.968085106</v>
      </c>
    </row>
    <row r="52">
      <c r="B52" s="30"/>
      <c r="E52" s="30" t="s">
        <v>146</v>
      </c>
      <c r="J52" s="30"/>
      <c r="K52" s="30"/>
      <c r="L52" s="30" t="s">
        <v>147</v>
      </c>
    </row>
    <row r="55">
      <c r="A55" s="47"/>
      <c r="B55" s="48" t="s">
        <v>148</v>
      </c>
      <c r="C55" s="49"/>
      <c r="D55" s="50"/>
    </row>
    <row r="56">
      <c r="A56" s="51" t="s">
        <v>55</v>
      </c>
      <c r="B56" s="52">
        <v>2.8333333333333335</v>
      </c>
      <c r="D56" s="53"/>
    </row>
    <row r="57">
      <c r="A57" s="51" t="s">
        <v>56</v>
      </c>
      <c r="B57" s="45">
        <v>0.45</v>
      </c>
      <c r="D57" s="53"/>
    </row>
    <row r="58">
      <c r="A58" s="54"/>
      <c r="D58" s="53"/>
    </row>
    <row r="59">
      <c r="A59" s="54"/>
      <c r="D59" s="53"/>
    </row>
    <row r="60">
      <c r="A60" s="55" t="s">
        <v>149</v>
      </c>
      <c r="B60" s="30" t="s">
        <v>150</v>
      </c>
      <c r="C60" s="30" t="s">
        <v>151</v>
      </c>
      <c r="D60" s="56" t="s">
        <v>152</v>
      </c>
    </row>
    <row r="61">
      <c r="A61" s="55" t="s">
        <v>77</v>
      </c>
      <c r="B61">
        <v>25000.0</v>
      </c>
      <c r="C61" s="57">
        <f t="shared" ref="C61:C63" si="7">B61*B$56/1000</f>
        <v>70.83333333</v>
      </c>
      <c r="D61" s="58">
        <f t="shared" ref="D61:D63" si="8">B61*B$57/1000</f>
        <v>11.25</v>
      </c>
    </row>
    <row r="62">
      <c r="A62" s="55" t="s">
        <v>79</v>
      </c>
      <c r="B62">
        <v>29000.0</v>
      </c>
      <c r="C62" s="57">
        <f t="shared" si="7"/>
        <v>82.16666667</v>
      </c>
      <c r="D62" s="58">
        <f t="shared" si="8"/>
        <v>13.05</v>
      </c>
    </row>
    <row r="63">
      <c r="A63" s="55" t="s">
        <v>81</v>
      </c>
      <c r="B63">
        <v>27500.0</v>
      </c>
      <c r="C63" s="57">
        <f t="shared" si="7"/>
        <v>77.91666667</v>
      </c>
      <c r="D63" s="58">
        <f t="shared" si="8"/>
        <v>12.375</v>
      </c>
    </row>
    <row r="64">
      <c r="A64" s="59" t="s">
        <v>153</v>
      </c>
      <c r="B64" s="60">
        <f>sum(B61:B63)/6</f>
        <v>13583.33333</v>
      </c>
      <c r="C64" s="60">
        <f>B64*B$56/1000*0.3</f>
        <v>11.54583333</v>
      </c>
      <c r="D64" s="61">
        <f>B64*B$57/1000*0.3</f>
        <v>1.83375</v>
      </c>
    </row>
  </sheetData>
  <drawing r:id="rId2"/>
  <legacyDrawing r:id="rId3"/>
</worksheet>
</file>